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F34" i="20" s="1"/>
  <c r="F36" i="20" s="1"/>
  <c r="F38" i="20" s="1"/>
  <c r="F40" i="20" s="1"/>
  <c r="F43" i="20" s="1"/>
  <c r="F45" i="20" s="1"/>
  <c r="H32" i="27"/>
  <c r="F30" i="24"/>
  <c r="F34" i="24" s="1"/>
  <c r="F36" i="24" s="1"/>
  <c r="F38" i="24" s="1"/>
  <c r="F40" i="24" s="1"/>
  <c r="F43" i="24" s="1"/>
  <c r="F45" i="24" s="1"/>
  <c r="H30" i="14"/>
  <c r="F30" i="14"/>
  <c r="F34" i="14" s="1"/>
  <c r="F30" i="27"/>
  <c r="F34" i="27" s="1"/>
  <c r="F36" i="27" s="1"/>
  <c r="F38" i="27" s="1"/>
  <c r="F40" i="27" s="1"/>
  <c r="F43" i="27" s="1"/>
  <c r="F45" i="27" s="1"/>
  <c r="I32" i="25"/>
  <c r="F30" i="22"/>
  <c r="F34" i="22" s="1"/>
  <c r="F36" i="22" s="1"/>
  <c r="F38" i="22" s="1"/>
  <c r="F40" i="22" s="1"/>
  <c r="F43" i="22" s="1"/>
  <c r="F45" i="22" s="1"/>
  <c r="F30" i="18"/>
  <c r="F34" i="18" s="1"/>
  <c r="F36" i="18" s="1"/>
  <c r="F38" i="18" s="1"/>
  <c r="F40" i="18" s="1"/>
  <c r="F43" i="18" s="1"/>
  <c r="F45" i="18" s="1"/>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5"/>
  <c r="F36" i="25" s="1"/>
  <c r="F38" i="25" s="1"/>
  <c r="F40" i="25" s="1"/>
  <c r="F43" i="25" s="1"/>
  <c r="F45" i="25"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D24" i="20"/>
  <c r="D24" i="2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E12"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F8"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Y9" i="1"/>
  <c r="Y35" i="1" s="1"/>
  <c r="AG9" i="1"/>
  <c r="AG35" i="1" s="1"/>
  <c r="AO9" i="1"/>
  <c r="AR9" i="1"/>
  <c r="AJ9" i="1"/>
  <c r="AB9" i="1"/>
  <c r="T9" i="1"/>
  <c r="L9" i="1"/>
  <c r="AP9" i="1"/>
  <c r="AH9" i="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N35" i="1" l="1"/>
  <c r="Q35" i="1"/>
  <c r="D25" i="22"/>
  <c r="E25" i="17"/>
  <c r="AH35" i="1"/>
  <c r="E25" i="20"/>
  <c r="K32" i="18"/>
  <c r="H24" i="18" s="1"/>
  <c r="J30" i="23"/>
  <c r="K32" i="19"/>
  <c r="J32" i="17"/>
  <c r="G30" i="21"/>
  <c r="G34" i="21" s="1"/>
  <c r="G36" i="21" s="1"/>
  <c r="G38" i="21" s="1"/>
  <c r="G40" i="21" s="1"/>
  <c r="G43" i="21" s="1"/>
  <c r="G45" i="21" s="1"/>
  <c r="J32" i="21"/>
  <c r="G24" i="21" s="1"/>
  <c r="G25" i="21" s="1"/>
  <c r="K32" i="14"/>
  <c r="H24" i="14" s="1"/>
  <c r="J32" i="23"/>
  <c r="G24" i="23" s="1"/>
  <c r="J32" i="18"/>
  <c r="G24" i="18" s="1"/>
  <c r="L32" i="21"/>
  <c r="K32" i="17"/>
  <c r="G30" i="18"/>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G30" i="14"/>
  <c r="G34" i="14" s="1"/>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G24"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G47" i="21"/>
  <c r="H24" i="19"/>
  <c r="H47" i="17"/>
  <c r="F25" i="23"/>
  <c r="F25" i="20"/>
  <c r="F11" i="13"/>
  <c r="D25" i="27"/>
  <c r="D6" i="13"/>
  <c r="F25" i="21"/>
  <c r="F12" i="13"/>
  <c r="D25" i="21"/>
  <c r="D12" i="13"/>
  <c r="E25" i="23"/>
  <c r="D25" i="20"/>
  <c r="H24" i="22"/>
  <c r="G34" i="18"/>
  <c r="G36" i="18" s="1"/>
  <c r="G38" i="18" s="1"/>
  <c r="G40" i="18" s="1"/>
  <c r="G43" i="18" s="1"/>
  <c r="G45" i="18" s="1"/>
  <c r="G47" i="18" s="1"/>
  <c r="H24" i="17"/>
  <c r="G24" i="17"/>
  <c r="G25" i="17" s="1"/>
  <c r="H34" i="18"/>
  <c r="H36" i="18" s="1"/>
  <c r="H38" i="18" s="1"/>
  <c r="H40" i="18" s="1"/>
  <c r="H43" i="18" s="1"/>
  <c r="H45" i="18" s="1"/>
  <c r="H47" i="18" s="1"/>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G49" i="20" l="1"/>
  <c r="H28" i="20" s="1"/>
  <c r="J26" i="20" s="1"/>
  <c r="L32" i="17"/>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I24" i="23" s="1"/>
  <c r="I25" i="23" s="1"/>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J34" i="18" s="1"/>
  <c r="J36" i="18" s="1"/>
  <c r="J38" i="18" s="1"/>
  <c r="J40" i="18" s="1"/>
  <c r="J43" i="18" s="1"/>
  <c r="J45" i="18" s="1"/>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G25" i="24"/>
  <c r="H49" i="25"/>
  <c r="I28" i="25" s="1"/>
  <c r="G25" i="18"/>
  <c r="H49" i="17"/>
  <c r="I28" i="17" s="1"/>
  <c r="I25" i="17"/>
  <c r="G49" i="25"/>
  <c r="H28" i="25" s="1"/>
  <c r="J26" i="25" s="1"/>
  <c r="H25" i="25"/>
  <c r="J34" i="20"/>
  <c r="J36" i="20" s="1"/>
  <c r="J38" i="20" s="1"/>
  <c r="J40" i="20" s="1"/>
  <c r="J43" i="20" s="1"/>
  <c r="J45" i="20" s="1"/>
  <c r="I24" i="21"/>
  <c r="I25" i="21" s="1"/>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G25" i="23"/>
  <c r="I6" i="13"/>
  <c r="H49" i="27"/>
  <c r="I28" i="27" s="1"/>
  <c r="H49" i="18"/>
  <c r="I28" i="18" s="1"/>
  <c r="H6" i="13"/>
  <c r="G49" i="27"/>
  <c r="H28" i="27" s="1"/>
  <c r="J26" i="27" s="1"/>
  <c r="H25" i="27"/>
  <c r="H49" i="20"/>
  <c r="I28"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47" i="20" l="1"/>
  <c r="J24" i="20"/>
  <c r="K26" i="20"/>
  <c r="K26" i="23"/>
  <c r="J24" i="24"/>
  <c r="J49" i="24" s="1"/>
  <c r="K28" i="24" s="1"/>
  <c r="L30" i="21"/>
  <c r="K30" i="20"/>
  <c r="K34" i="20" s="1"/>
  <c r="K36" i="20" s="1"/>
  <c r="K38" i="20" s="1"/>
  <c r="K40" i="20" s="1"/>
  <c r="K43" i="20" s="1"/>
  <c r="K45" i="20" s="1"/>
  <c r="K47" i="20" s="1"/>
  <c r="K30" i="25"/>
  <c r="K34" i="25" s="1"/>
  <c r="K36" i="25" s="1"/>
  <c r="K38" i="25" s="1"/>
  <c r="K40" i="25" s="1"/>
  <c r="K43" i="25" s="1"/>
  <c r="K45" i="25" s="1"/>
  <c r="K30" i="23"/>
  <c r="K34" i="23" s="1"/>
  <c r="K36" i="23" s="1"/>
  <c r="K38" i="23" s="1"/>
  <c r="K40" i="23" s="1"/>
  <c r="K43" i="23" s="1"/>
  <c r="K45" i="23" s="1"/>
  <c r="N32" i="24"/>
  <c r="Q32" i="14"/>
  <c r="N32" i="20"/>
  <c r="K24" i="20" s="1"/>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N34" i="17" s="1"/>
  <c r="N36" i="17" s="1"/>
  <c r="N38" i="17" s="1"/>
  <c r="N40" i="17" s="1"/>
  <c r="N43" i="17" s="1"/>
  <c r="N45" i="17" s="1"/>
  <c r="P32" i="18"/>
  <c r="N30" i="22"/>
  <c r="Q32" i="17"/>
  <c r="O32" i="21"/>
  <c r="P32" i="25"/>
  <c r="L30" i="20"/>
  <c r="L34" i="20" s="1"/>
  <c r="L36" i="20" s="1"/>
  <c r="L38" i="20" s="1"/>
  <c r="L40" i="20" s="1"/>
  <c r="L43" i="20" s="1"/>
  <c r="L45" i="20" s="1"/>
  <c r="M30" i="21"/>
  <c r="Q32" i="21"/>
  <c r="M30" i="25"/>
  <c r="O32" i="20"/>
  <c r="Q32" i="18"/>
  <c r="O32" i="24"/>
  <c r="N32" i="19"/>
  <c r="L30" i="25"/>
  <c r="L34" i="25" s="1"/>
  <c r="L36" i="25" s="1"/>
  <c r="L38" i="25" s="1"/>
  <c r="L40" i="25" s="1"/>
  <c r="L43" i="25" s="1"/>
  <c r="L45" i="25" s="1"/>
  <c r="O32" i="19"/>
  <c r="Q32" i="19"/>
  <c r="N32" i="23"/>
  <c r="K30" i="27"/>
  <c r="K34" i="27" s="1"/>
  <c r="K36" i="27" s="1"/>
  <c r="K38" i="27" s="1"/>
  <c r="K40" i="27" s="1"/>
  <c r="K43" i="27" s="1"/>
  <c r="K45" i="27" s="1"/>
  <c r="L30" i="27"/>
  <c r="L34" i="27" s="1"/>
  <c r="L36" i="27" s="1"/>
  <c r="L38" i="27" s="1"/>
  <c r="L40" i="27" s="1"/>
  <c r="L43" i="27" s="1"/>
  <c r="L45" i="27" s="1"/>
  <c r="N30" i="2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26" i="19"/>
  <c r="O32" i="25"/>
  <c r="N30" i="19"/>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L34" i="21"/>
  <c r="L36" i="21" s="1"/>
  <c r="L38" i="21" s="1"/>
  <c r="L40" i="21" s="1"/>
  <c r="L43" i="21" s="1"/>
  <c r="L45" i="21" s="1"/>
  <c r="I49" i="19"/>
  <c r="J28" i="19" s="1"/>
  <c r="J24" i="23"/>
  <c r="J25" i="23" s="1"/>
  <c r="J47" i="24"/>
  <c r="I49" i="20"/>
  <c r="J28" i="20" s="1"/>
  <c r="L26" i="20" s="1"/>
  <c r="J25" i="20"/>
  <c r="I49" i="18"/>
  <c r="J28" i="18" s="1"/>
  <c r="J49" i="20"/>
  <c r="K28" i="20" s="1"/>
  <c r="L34" i="23"/>
  <c r="L36" i="23" s="1"/>
  <c r="L38" i="23" s="1"/>
  <c r="L40" i="23" s="1"/>
  <c r="L43" i="23" s="1"/>
  <c r="L45" i="23" s="1"/>
  <c r="I49" i="23"/>
  <c r="J28" i="23" s="1"/>
  <c r="L26" i="23" s="1"/>
  <c r="J47" i="27"/>
  <c r="K34" i="21"/>
  <c r="K36" i="21" s="1"/>
  <c r="K38" i="21" s="1"/>
  <c r="K40" i="21" s="1"/>
  <c r="K43" i="21" s="1"/>
  <c r="K45" i="21" s="1"/>
  <c r="J47" i="23"/>
  <c r="I49" i="24"/>
  <c r="J28" i="24" s="1"/>
  <c r="J24" i="19"/>
  <c r="J25" i="19" s="1"/>
  <c r="J47" i="19"/>
  <c r="J47" i="17"/>
  <c r="K34" i="19"/>
  <c r="K36" i="19" s="1"/>
  <c r="K38" i="19" s="1"/>
  <c r="K40" i="19" s="1"/>
  <c r="K43" i="19" s="1"/>
  <c r="K45" i="19" s="1"/>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K25" i="20" l="1"/>
  <c r="N34" i="21"/>
  <c r="N36" i="21" s="1"/>
  <c r="N38" i="21" s="1"/>
  <c r="N40" i="21" s="1"/>
  <c r="N43" i="21" s="1"/>
  <c r="N45" i="21" s="1"/>
  <c r="K47" i="23"/>
  <c r="K24" i="17"/>
  <c r="K24" i="23"/>
  <c r="K49" i="23" s="1"/>
  <c r="L28" i="23" s="1"/>
  <c r="J25" i="24"/>
  <c r="K24" i="19"/>
  <c r="K25" i="19" s="1"/>
  <c r="L26" i="25"/>
  <c r="M26" i="25" s="1"/>
  <c r="M24" i="25" s="1"/>
  <c r="K47" i="19"/>
  <c r="L26" i="24"/>
  <c r="M26" i="24" s="1"/>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M24" i="20" s="1"/>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L47" i="23"/>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J49" i="23"/>
  <c r="K28" i="23" s="1"/>
  <c r="M26" i="23" s="1"/>
  <c r="K25" i="23"/>
  <c r="L24" i="20"/>
  <c r="L25" i="20" s="1"/>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K49" i="19" l="1"/>
  <c r="L28" i="19" s="1"/>
  <c r="J49" i="22"/>
  <c r="K28" i="22" s="1"/>
  <c r="L24" i="24"/>
  <c r="L49" i="24" s="1"/>
  <c r="M28" i="24" s="1"/>
  <c r="L47" i="25"/>
  <c r="K25" i="21"/>
  <c r="M24" i="24"/>
  <c r="M25" i="24" s="1"/>
  <c r="L24" i="25"/>
  <c r="M25" i="25" s="1"/>
  <c r="L47" i="24"/>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4" i="24" s="1"/>
  <c r="O36" i="24" s="1"/>
  <c r="O38" i="24" s="1"/>
  <c r="O40" i="24" s="1"/>
  <c r="O43" i="24" s="1"/>
  <c r="O45" i="24" s="1"/>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L25" i="24"/>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P34" i="27"/>
  <c r="P36" i="27" s="1"/>
  <c r="P38" i="27" s="1"/>
  <c r="P40" i="27" s="1"/>
  <c r="P43" i="27" s="1"/>
  <c r="P45" i="27" s="1"/>
  <c r="L49" i="20"/>
  <c r="M28" i="20" s="1"/>
  <c r="M25" i="20"/>
  <c r="L49" i="18"/>
  <c r="M28" i="18" s="1"/>
  <c r="M47" i="23"/>
  <c r="M49" i="25"/>
  <c r="N28" i="25" s="1"/>
  <c r="K49" i="21"/>
  <c r="L28" i="21" s="1"/>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L25" i="25" l="1"/>
  <c r="L49" i="25"/>
  <c r="M28" i="25" s="1"/>
  <c r="N26" i="27"/>
  <c r="M47" i="17"/>
  <c r="L25" i="22"/>
  <c r="O26" i="24"/>
  <c r="O47" i="24" s="1"/>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9" i="23"/>
  <c r="N28" i="23" s="1"/>
  <c r="P26" i="23" s="1"/>
  <c r="M25" i="23"/>
  <c r="N24" i="25"/>
  <c r="N25" i="25" s="1"/>
  <c r="M47" i="21"/>
  <c r="O26" i="20"/>
  <c r="P26" i="20" s="1"/>
  <c r="O26" i="17"/>
  <c r="N47" i="20"/>
  <c r="M47" i="27"/>
  <c r="N24" i="23"/>
  <c r="N47" i="23"/>
  <c r="N6" i="13"/>
  <c r="M49" i="27"/>
  <c r="N28" i="27" s="1"/>
  <c r="N47" i="21"/>
  <c r="N24" i="20"/>
  <c r="M6" i="13"/>
  <c r="L49" i="27"/>
  <c r="M28" i="27" s="1"/>
  <c r="O26"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O24" i="24" l="1"/>
  <c r="O25" i="24" s="1"/>
  <c r="N47" i="17"/>
  <c r="N25" i="17"/>
  <c r="P26" i="27"/>
  <c r="O26" i="21"/>
  <c r="O24" i="21" s="1"/>
  <c r="O25" i="21" s="1"/>
  <c r="N25" i="21"/>
  <c r="M25" i="22"/>
  <c r="M49" i="18"/>
  <c r="N28" i="18" s="1"/>
  <c r="N25" i="19"/>
  <c r="M49" i="19"/>
  <c r="N28" i="19" s="1"/>
  <c r="P26" i="19" s="1"/>
  <c r="Q26" i="19" s="1"/>
  <c r="Q24" i="19" s="1"/>
  <c r="Q49" i="19" s="1"/>
  <c r="R28" i="19" s="1"/>
  <c r="P24" i="23"/>
  <c r="O24" i="20"/>
  <c r="O26" i="18"/>
  <c r="N24" i="18"/>
  <c r="N49" i="18" s="1"/>
  <c r="O28" i="18" s="1"/>
  <c r="N47" i="18"/>
  <c r="O26" i="22"/>
  <c r="N24" i="22"/>
  <c r="P24" i="20"/>
  <c r="P49" i="20" s="1"/>
  <c r="Q28" i="20" s="1"/>
  <c r="M25" i="21"/>
  <c r="O47" i="20"/>
  <c r="N49" i="20"/>
  <c r="O28" i="20" s="1"/>
  <c r="Q26" i="20" s="1"/>
  <c r="N25" i="20"/>
  <c r="P26" i="17"/>
  <c r="Q26" i="17" s="1"/>
  <c r="O24" i="17"/>
  <c r="P47" i="20"/>
  <c r="N25" i="23"/>
  <c r="N49" i="23"/>
  <c r="O28" i="23" s="1"/>
  <c r="Q26" i="23" s="1"/>
  <c r="N47" i="27"/>
  <c r="N24" i="27"/>
  <c r="N25" i="27"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P26" i="21" l="1"/>
  <c r="Q26" i="21" s="1"/>
  <c r="O49" i="24"/>
  <c r="P28" i="24" s="1"/>
  <c r="Q47" i="19"/>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AV34" i="19" s="1"/>
  <c r="AV36" i="19" s="1"/>
  <c r="AV38" i="19" s="1"/>
  <c r="AV40" i="19" s="1"/>
  <c r="AV43" i="19" s="1"/>
  <c r="AV45" i="19" s="1"/>
  <c r="Y30" i="27"/>
  <c r="AD32" i="17"/>
  <c r="AD34" i="17" s="1"/>
  <c r="AD36" i="17" s="1"/>
  <c r="AD38" i="17" s="1"/>
  <c r="AD40" i="17" s="1"/>
  <c r="AD43" i="17" s="1"/>
  <c r="AD45" i="17" s="1"/>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G34" i="23" s="1"/>
  <c r="AG36" i="23" s="1"/>
  <c r="AG38" i="23" s="1"/>
  <c r="AG40" i="23" s="1"/>
  <c r="AG43" i="23" s="1"/>
  <c r="AG45" i="23" s="1"/>
  <c r="AM32" i="25"/>
  <c r="AV32" i="18"/>
  <c r="AX32" i="24"/>
  <c r="AH32" i="27"/>
  <c r="AU30" i="27"/>
  <c r="AL30" i="24"/>
  <c r="AZ32" i="21"/>
  <c r="AZ34" i="21" s="1"/>
  <c r="AZ36" i="21" s="1"/>
  <c r="AZ38" i="21" s="1"/>
  <c r="AZ40" i="21" s="1"/>
  <c r="AZ43" i="21" s="1"/>
  <c r="AZ45" i="21" s="1"/>
  <c r="AE30" i="14"/>
  <c r="AE30" i="22"/>
  <c r="AJ32" i="14"/>
  <c r="AJ30" i="23"/>
  <c r="Y30" i="20"/>
  <c r="AM30" i="17"/>
  <c r="AF30" i="21"/>
  <c r="AP30" i="21"/>
  <c r="S30" i="24"/>
  <c r="S34" i="24" s="1"/>
  <c r="S36" i="24" s="1"/>
  <c r="S38" i="24" s="1"/>
  <c r="S40" i="24" s="1"/>
  <c r="S43" i="24" s="1"/>
  <c r="S45" i="24" s="1"/>
  <c r="Y32" i="25"/>
  <c r="AJ30" i="22"/>
  <c r="AT32" i="22"/>
  <c r="AU32" i="17"/>
  <c r="AG32" i="17"/>
  <c r="AW30" i="22"/>
  <c r="V30" i="22"/>
  <c r="V34" i="22" s="1"/>
  <c r="V36" i="22" s="1"/>
  <c r="V38" i="22" s="1"/>
  <c r="V40" i="22" s="1"/>
  <c r="V43" i="22" s="1"/>
  <c r="V45" i="22" s="1"/>
  <c r="U32" i="24"/>
  <c r="U34" i="24" s="1"/>
  <c r="U36" i="24" s="1"/>
  <c r="U38" i="24" s="1"/>
  <c r="U40" i="24" s="1"/>
  <c r="U43" i="24" s="1"/>
  <c r="U45" i="24" s="1"/>
  <c r="AM30" i="20"/>
  <c r="AI30" i="25"/>
  <c r="Z30" i="21"/>
  <c r="AT32" i="14"/>
  <c r="S30" i="18"/>
  <c r="S34" i="18" s="1"/>
  <c r="S36" i="18" s="1"/>
  <c r="S38" i="18" s="1"/>
  <c r="S40" i="18" s="1"/>
  <c r="S43" i="18" s="1"/>
  <c r="S45" i="18" s="1"/>
  <c r="AM32" i="23"/>
  <c r="AC30" i="14"/>
  <c r="T30" i="23"/>
  <c r="T34" i="23" s="1"/>
  <c r="T36" i="23" s="1"/>
  <c r="T38" i="23" s="1"/>
  <c r="T40" i="23" s="1"/>
  <c r="T43" i="23" s="1"/>
  <c r="T45" i="23" s="1"/>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Z34" i="24" s="1"/>
  <c r="AZ36" i="24" s="1"/>
  <c r="AZ38" i="24" s="1"/>
  <c r="AZ40" i="24" s="1"/>
  <c r="AZ43" i="24" s="1"/>
  <c r="AZ45" i="24" s="1"/>
  <c r="AY30" i="14"/>
  <c r="T30" i="25"/>
  <c r="AM32" i="17"/>
  <c r="R32" i="19"/>
  <c r="O24" i="19" s="1"/>
  <c r="AX32" i="27"/>
  <c r="AJ32" i="25"/>
  <c r="W30" i="22"/>
  <c r="W34" i="22" s="1"/>
  <c r="W36" i="22" s="1"/>
  <c r="W38" i="22" s="1"/>
  <c r="W40" i="22" s="1"/>
  <c r="W43" i="22" s="1"/>
  <c r="W45" i="22" s="1"/>
  <c r="AX32" i="17"/>
  <c r="AX34" i="17" s="1"/>
  <c r="AX36" i="17" s="1"/>
  <c r="AX38" i="17" s="1"/>
  <c r="AX40" i="17" s="1"/>
  <c r="AX43" i="17" s="1"/>
  <c r="AX45" i="17" s="1"/>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AW34" i="20" s="1"/>
  <c r="AW36" i="20" s="1"/>
  <c r="AW38" i="20" s="1"/>
  <c r="AW40" i="20" s="1"/>
  <c r="AW43" i="20" s="1"/>
  <c r="AW45" i="20" s="1"/>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P34" i="17" s="1"/>
  <c r="AP36" i="17" s="1"/>
  <c r="AP38" i="17" s="1"/>
  <c r="AP40" i="17" s="1"/>
  <c r="AP43" i="17" s="1"/>
  <c r="AP45" i="17" s="1"/>
  <c r="AA30" i="25"/>
  <c r="AU30" i="18"/>
  <c r="AN32" i="23"/>
  <c r="AN32" i="25"/>
  <c r="AZ30" i="27"/>
  <c r="AI30" i="27"/>
  <c r="AV30" i="23"/>
  <c r="AU32" i="20"/>
  <c r="Q30" i="22"/>
  <c r="Q34" i="22" s="1"/>
  <c r="Q36" i="22" s="1"/>
  <c r="Q38" i="22" s="1"/>
  <c r="Q40" i="22" s="1"/>
  <c r="Q43" i="22" s="1"/>
  <c r="Q45" i="22" s="1"/>
  <c r="Q47" i="22" s="1"/>
  <c r="S30" i="19"/>
  <c r="V30" i="24"/>
  <c r="T32" i="25"/>
  <c r="T34" i="25" s="1"/>
  <c r="T36" i="25" s="1"/>
  <c r="T38" i="25" s="1"/>
  <c r="T40" i="25" s="1"/>
  <c r="T43" i="25" s="1"/>
  <c r="T45" i="25" s="1"/>
  <c r="AJ30" i="21"/>
  <c r="AH30" i="18"/>
  <c r="Y32" i="17"/>
  <c r="AO30" i="24"/>
  <c r="AA30" i="24"/>
  <c r="AA34" i="24" s="1"/>
  <c r="AA36" i="24" s="1"/>
  <c r="AA38" i="24" s="1"/>
  <c r="AA40" i="24" s="1"/>
  <c r="AA43" i="24" s="1"/>
  <c r="AA45" i="24" s="1"/>
  <c r="T30" i="27"/>
  <c r="AK32" i="22"/>
  <c r="AW30" i="21"/>
  <c r="AB32" i="25"/>
  <c r="AK30" i="14"/>
  <c r="AB30" i="17"/>
  <c r="AM32" i="24"/>
  <c r="AZ32" i="22"/>
  <c r="AF30" i="17"/>
  <c r="AQ30" i="14"/>
  <c r="AJ30" i="20"/>
  <c r="Y32" i="21"/>
  <c r="AH30" i="14"/>
  <c r="AS32" i="23"/>
  <c r="AS34" i="23" s="1"/>
  <c r="AS36" i="23" s="1"/>
  <c r="AS38" i="23" s="1"/>
  <c r="AS40" i="23" s="1"/>
  <c r="AS43" i="23" s="1"/>
  <c r="AS45" i="23" s="1"/>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W34" i="18" s="1"/>
  <c r="AW36" i="18" s="1"/>
  <c r="AW38" i="18" s="1"/>
  <c r="AW40" i="18" s="1"/>
  <c r="AW43" i="18" s="1"/>
  <c r="AW45" i="18" s="1"/>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T34" i="21" s="1"/>
  <c r="T36" i="21" s="1"/>
  <c r="T38" i="21" s="1"/>
  <c r="T40" i="21" s="1"/>
  <c r="T43" i="21" s="1"/>
  <c r="T45" i="21" s="1"/>
  <c r="AI30" i="24"/>
  <c r="U32" i="25"/>
  <c r="X30" i="20"/>
  <c r="AS32" i="14"/>
  <c r="AS30" i="24"/>
  <c r="AN30" i="22"/>
  <c r="U30" i="14"/>
  <c r="U34" i="14" s="1"/>
  <c r="U36" i="14" s="1"/>
  <c r="U38" i="14" s="1"/>
  <c r="U40" i="14" s="1"/>
  <c r="U43" i="14" s="1"/>
  <c r="U45" i="14" s="1"/>
  <c r="AN30" i="27"/>
  <c r="AN34" i="27" s="1"/>
  <c r="AN36" i="27" s="1"/>
  <c r="AN38" i="27" s="1"/>
  <c r="AN40" i="27" s="1"/>
  <c r="AN43" i="27" s="1"/>
  <c r="AN45" i="27" s="1"/>
  <c r="AK30" i="17"/>
  <c r="AU32" i="18"/>
  <c r="Q30" i="18"/>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AF32" i="18"/>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I34" i="23" s="1"/>
  <c r="AI36" i="23" s="1"/>
  <c r="AI38" i="23" s="1"/>
  <c r="AI40" i="23" s="1"/>
  <c r="AI43" i="23" s="1"/>
  <c r="AI45" i="23" s="1"/>
  <c r="AC32" i="14"/>
  <c r="AX32" i="23"/>
  <c r="U32" i="17"/>
  <c r="AU30" i="14"/>
  <c r="AW30" i="17"/>
  <c r="AC30" i="27"/>
  <c r="X32" i="21"/>
  <c r="AG30" i="21"/>
  <c r="AE32" i="17"/>
  <c r="AE34" i="17" s="1"/>
  <c r="AE36" i="17" s="1"/>
  <c r="AE38" i="17" s="1"/>
  <c r="AE40" i="17" s="1"/>
  <c r="AE43" i="17" s="1"/>
  <c r="AE45" i="17" s="1"/>
  <c r="X32" i="23"/>
  <c r="X34" i="23" s="1"/>
  <c r="X36" i="23" s="1"/>
  <c r="X38" i="23" s="1"/>
  <c r="X40" i="23" s="1"/>
  <c r="X43" i="23" s="1"/>
  <c r="X45" i="23" s="1"/>
  <c r="R30" i="19"/>
  <c r="AM30" i="23"/>
  <c r="AY30" i="18"/>
  <c r="X30" i="17"/>
  <c r="AG30" i="25"/>
  <c r="T30" i="22"/>
  <c r="AD32" i="23"/>
  <c r="V32" i="17"/>
  <c r="V34" i="17" s="1"/>
  <c r="V36" i="17" s="1"/>
  <c r="V38" i="17" s="1"/>
  <c r="V40" i="17" s="1"/>
  <c r="V43" i="17" s="1"/>
  <c r="V45" i="17" s="1"/>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Q34" i="27" s="1"/>
  <c r="AQ36" i="27" s="1"/>
  <c r="AQ38" i="27" s="1"/>
  <c r="AQ40" i="27" s="1"/>
  <c r="AQ43" i="27" s="1"/>
  <c r="AQ45" i="27" s="1"/>
  <c r="AM30" i="14"/>
  <c r="AS30" i="18"/>
  <c r="AN32" i="17"/>
  <c r="Q30" i="23"/>
  <c r="Q34" i="23" s="1"/>
  <c r="Q36" i="23" s="1"/>
  <c r="Q38" i="23" s="1"/>
  <c r="Q40" i="23" s="1"/>
  <c r="Q43" i="23" s="1"/>
  <c r="Q45" i="23" s="1"/>
  <c r="Q47" i="23" s="1"/>
  <c r="T30" i="17"/>
  <c r="U32" i="22"/>
  <c r="R24" i="22" s="1"/>
  <c r="AD30" i="19"/>
  <c r="AD34" i="19" s="1"/>
  <c r="AD36" i="19" s="1"/>
  <c r="AD38" i="19" s="1"/>
  <c r="AD40" i="19" s="1"/>
  <c r="AD43" i="19" s="1"/>
  <c r="AD45" i="19" s="1"/>
  <c r="U32" i="27"/>
  <c r="U34" i="27" s="1"/>
  <c r="U36" i="27" s="1"/>
  <c r="U38" i="27" s="1"/>
  <c r="U40" i="27" s="1"/>
  <c r="U43" i="27" s="1"/>
  <c r="U45" i="27" s="1"/>
  <c r="W32" i="22"/>
  <c r="AL30" i="23"/>
  <c r="AL30" i="14"/>
  <c r="AO30" i="18"/>
  <c r="Y30" i="19"/>
  <c r="U30" i="23"/>
  <c r="AO30" i="21"/>
  <c r="AW30" i="14"/>
  <c r="AK32" i="21"/>
  <c r="AL30" i="27"/>
  <c r="Y30" i="18"/>
  <c r="AC30" i="21"/>
  <c r="W32" i="17"/>
  <c r="AB30" i="24"/>
  <c r="AB34" i="24" s="1"/>
  <c r="AB36" i="24" s="1"/>
  <c r="AB38" i="24" s="1"/>
  <c r="AB40" i="24" s="1"/>
  <c r="AB43" i="24" s="1"/>
  <c r="AB45" i="24" s="1"/>
  <c r="AO32" i="23"/>
  <c r="AG32" i="18"/>
  <c r="AR32" i="21"/>
  <c r="R30" i="27"/>
  <c r="U30" i="18"/>
  <c r="T32" i="14"/>
  <c r="Q24" i="14" s="1"/>
  <c r="AN30" i="20"/>
  <c r="X30" i="19"/>
  <c r="AT32" i="17"/>
  <c r="AM32" i="20"/>
  <c r="AX32" i="25"/>
  <c r="AJ30" i="18"/>
  <c r="AB32" i="21"/>
  <c r="AL30" i="19"/>
  <c r="AP30" i="19"/>
  <c r="AL30" i="25"/>
  <c r="AL34" i="25" s="1"/>
  <c r="AL36" i="25" s="1"/>
  <c r="AL38" i="25" s="1"/>
  <c r="AL40" i="25" s="1"/>
  <c r="AL43" i="25" s="1"/>
  <c r="AL45" i="25" s="1"/>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AJ32" i="22"/>
  <c r="T32" i="23"/>
  <c r="Q24" i="23" s="1"/>
  <c r="V32" i="14"/>
  <c r="AQ32" i="14"/>
  <c r="AJ32" i="17"/>
  <c r="AJ34" i="17" s="1"/>
  <c r="AJ36" i="17" s="1"/>
  <c r="AJ38" i="17" s="1"/>
  <c r="AJ40" i="17" s="1"/>
  <c r="AJ43" i="17" s="1"/>
  <c r="AJ45" i="17" s="1"/>
  <c r="AF30" i="27"/>
  <c r="AK32" i="18"/>
  <c r="AY30" i="19"/>
  <c r="AM32" i="27"/>
  <c r="AV32" i="20"/>
  <c r="AG30" i="24"/>
  <c r="AH30" i="25"/>
  <c r="AD32" i="20"/>
  <c r="AE30" i="23"/>
  <c r="AP30" i="18"/>
  <c r="AB30" i="25"/>
  <c r="AT30" i="25"/>
  <c r="AC30" i="20"/>
  <c r="AC34" i="20" s="1"/>
  <c r="AC36" i="20" s="1"/>
  <c r="AC38" i="20" s="1"/>
  <c r="AC40" i="20" s="1"/>
  <c r="AC43" i="20" s="1"/>
  <c r="AC45" i="20" s="1"/>
  <c r="AZ30" i="25"/>
  <c r="AY32" i="18"/>
  <c r="AA30" i="20"/>
  <c r="AT32" i="19"/>
  <c r="AI32" i="23"/>
  <c r="AL30" i="18"/>
  <c r="AW30" i="18"/>
  <c r="AJ32" i="21"/>
  <c r="AH30" i="23"/>
  <c r="V32" i="23"/>
  <c r="AO30" i="25"/>
  <c r="AF32" i="19"/>
  <c r="AK32" i="23"/>
  <c r="R30" i="18"/>
  <c r="AS30" i="27"/>
  <c r="AD32" i="27"/>
  <c r="V32" i="20"/>
  <c r="S24" i="20" s="1"/>
  <c r="AD30" i="18"/>
  <c r="AD30" i="25"/>
  <c r="Q30" i="20"/>
  <c r="Q34" i="20" s="1"/>
  <c r="Q36" i="20" s="1"/>
  <c r="Q38" i="20" s="1"/>
  <c r="Q40" i="20" s="1"/>
  <c r="Q43" i="20" s="1"/>
  <c r="Q45" i="20" s="1"/>
  <c r="Q47" i="20" s="1"/>
  <c r="AO32" i="20"/>
  <c r="AZ30" i="17"/>
  <c r="V30" i="19"/>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AX34" i="21" s="1"/>
  <c r="AX36" i="21" s="1"/>
  <c r="AX38" i="21" s="1"/>
  <c r="AX40" i="21" s="1"/>
  <c r="AX43" i="21" s="1"/>
  <c r="AX45" i="21" s="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Q24" i="18" s="1"/>
  <c r="Q25" i="18" s="1"/>
  <c r="AJ30" i="19"/>
  <c r="AE30" i="27"/>
  <c r="AE34" i="27" s="1"/>
  <c r="AE36" i="27" s="1"/>
  <c r="AE38" i="27" s="1"/>
  <c r="AE40" i="27" s="1"/>
  <c r="AE43" i="27" s="1"/>
  <c r="AE45" i="27" s="1"/>
  <c r="AV32" i="23"/>
  <c r="AO32" i="27"/>
  <c r="AJ30" i="24"/>
  <c r="AE32" i="21"/>
  <c r="AH32" i="25"/>
  <c r="V30" i="14"/>
  <c r="AP32" i="21"/>
  <c r="AB30" i="20"/>
  <c r="Z30" i="27"/>
  <c r="AG32" i="22"/>
  <c r="AG34" i="22" s="1"/>
  <c r="AG36" i="22" s="1"/>
  <c r="AG38" i="22" s="1"/>
  <c r="AG40" i="22" s="1"/>
  <c r="AG43" i="22" s="1"/>
  <c r="AG45" i="22" s="1"/>
  <c r="AG30" i="18"/>
  <c r="T32" i="21"/>
  <c r="Q24" i="21" s="1"/>
  <c r="AP32" i="19"/>
  <c r="Z30" i="17"/>
  <c r="Z34" i="17" s="1"/>
  <c r="Z36" i="17" s="1"/>
  <c r="Z38" i="17" s="1"/>
  <c r="Z40" i="17" s="1"/>
  <c r="Z43" i="17" s="1"/>
  <c r="Z45" i="17" s="1"/>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AG30" i="20"/>
  <c r="AY30" i="22"/>
  <c r="S30" i="21"/>
  <c r="S34" i="21" s="1"/>
  <c r="S36" i="21" s="1"/>
  <c r="S38" i="21" s="1"/>
  <c r="S40" i="21" s="1"/>
  <c r="S43" i="21" s="1"/>
  <c r="S45" i="21" s="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X30" i="17"/>
  <c r="AN30" i="21"/>
  <c r="AC32" i="22"/>
  <c r="AT30" i="14"/>
  <c r="AA30" i="23"/>
  <c r="AA34" i="23" s="1"/>
  <c r="AA36" i="23" s="1"/>
  <c r="AA38" i="23" s="1"/>
  <c r="AA40" i="23" s="1"/>
  <c r="AA43" i="23" s="1"/>
  <c r="AA45" i="23" s="1"/>
  <c r="AV30" i="20"/>
  <c r="AV34" i="20" s="1"/>
  <c r="AV36" i="20" s="1"/>
  <c r="AV38" i="20" s="1"/>
  <c r="AV40" i="20" s="1"/>
  <c r="AV43" i="20" s="1"/>
  <c r="AV45" i="20" s="1"/>
  <c r="Z32" i="25"/>
  <c r="AR30" i="23"/>
  <c r="AK32" i="27"/>
  <c r="AF32" i="22"/>
  <c r="AI32" i="22"/>
  <c r="AE32" i="14"/>
  <c r="AU30" i="24"/>
  <c r="AK30" i="21"/>
  <c r="AW32" i="21"/>
  <c r="AY32" i="21"/>
  <c r="V30" i="27"/>
  <c r="AP30" i="20"/>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BC30" i="23"/>
  <c r="AD34" i="21"/>
  <c r="AD36" i="21" s="1"/>
  <c r="AD38" i="21" s="1"/>
  <c r="AD40" i="21" s="1"/>
  <c r="AD43" i="21" s="1"/>
  <c r="AD45" i="21" s="1"/>
  <c r="P34" i="17"/>
  <c r="P36" i="17" s="1"/>
  <c r="P38" i="17" s="1"/>
  <c r="P40" i="17" s="1"/>
  <c r="P43" i="17" s="1"/>
  <c r="P45" i="17" s="1"/>
  <c r="T34" i="19"/>
  <c r="T36" i="19" s="1"/>
  <c r="T38" i="19" s="1"/>
  <c r="T40" i="19" s="1"/>
  <c r="T43" i="19" s="1"/>
  <c r="T45" i="19" s="1"/>
  <c r="Q34" i="18"/>
  <c r="Q36" i="18" s="1"/>
  <c r="Q38" i="18" s="1"/>
  <c r="Q40" i="18" s="1"/>
  <c r="Q43" i="18" s="1"/>
  <c r="Q45" i="18" s="1"/>
  <c r="Q47" i="18" s="1"/>
  <c r="BE26" i="27"/>
  <c r="N34" i="24"/>
  <c r="N36" i="24" s="1"/>
  <c r="N38" i="24" s="1"/>
  <c r="N40" i="24" s="1"/>
  <c r="N43" i="24" s="1"/>
  <c r="N45" i="24" s="1"/>
  <c r="R34" i="18"/>
  <c r="R36" i="18" s="1"/>
  <c r="R38" i="18" s="1"/>
  <c r="R40" i="18" s="1"/>
  <c r="R43" i="18" s="1"/>
  <c r="R45" i="18" s="1"/>
  <c r="O34" i="21"/>
  <c r="O36" i="21" s="1"/>
  <c r="O38" i="21" s="1"/>
  <c r="O40" i="21" s="1"/>
  <c r="O43" i="21" s="1"/>
  <c r="O45" i="21" s="1"/>
  <c r="AK34" i="22"/>
  <c r="AK36" i="22" s="1"/>
  <c r="AK38" i="22" s="1"/>
  <c r="AK40" i="22" s="1"/>
  <c r="AK43" i="22" s="1"/>
  <c r="AK45" i="22"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V34" i="19"/>
  <c r="V36" i="19" s="1"/>
  <c r="V38" i="19" s="1"/>
  <c r="V40" i="19" s="1"/>
  <c r="V43" i="19" s="1"/>
  <c r="V45" i="19" s="1"/>
  <c r="BE26" i="24"/>
  <c r="BD30" i="23"/>
  <c r="BD26" i="22"/>
  <c r="O24" i="23"/>
  <c r="BD26" i="19"/>
  <c r="P34" i="24"/>
  <c r="P36" i="24" s="1"/>
  <c r="P38" i="24" s="1"/>
  <c r="P40" i="24" s="1"/>
  <c r="P43" i="24" s="1"/>
  <c r="P45" i="24" s="1"/>
  <c r="R34" i="22"/>
  <c r="R36" i="22" s="1"/>
  <c r="R38" i="22" s="1"/>
  <c r="R40" i="22" s="1"/>
  <c r="R43" i="22" s="1"/>
  <c r="R45" i="22" s="1"/>
  <c r="BE26" i="19"/>
  <c r="BC26" i="23"/>
  <c r="AK34" i="18"/>
  <c r="AK36" i="18" s="1"/>
  <c r="AK38" i="18" s="1"/>
  <c r="AK40" i="18" s="1"/>
  <c r="AK43" i="18" s="1"/>
  <c r="AK45" i="18" s="1"/>
  <c r="BD30" i="19"/>
  <c r="O34" i="25"/>
  <c r="O36" i="25" s="1"/>
  <c r="O38" i="25" s="1"/>
  <c r="O40" i="25" s="1"/>
  <c r="O43" i="25" s="1"/>
  <c r="O45" i="25" s="1"/>
  <c r="O47" i="25" s="1"/>
  <c r="BD26" i="27"/>
  <c r="O34" i="19"/>
  <c r="O36" i="19" s="1"/>
  <c r="O38" i="19" s="1"/>
  <c r="O40" i="19" s="1"/>
  <c r="O43" i="19" s="1"/>
  <c r="O45" i="19" s="1"/>
  <c r="O47" i="19" s="1"/>
  <c r="Y34" i="18"/>
  <c r="Y36" i="18" s="1"/>
  <c r="Y38" i="18" s="1"/>
  <c r="Y40" i="18" s="1"/>
  <c r="Y43" i="18" s="1"/>
  <c r="Y45" i="18" s="1"/>
  <c r="AJ34" i="20"/>
  <c r="AJ36" i="20" s="1"/>
  <c r="AJ38" i="20" s="1"/>
  <c r="AJ40" i="20" s="1"/>
  <c r="AJ43" i="20" s="1"/>
  <c r="AJ45" i="20"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V34" i="27"/>
  <c r="V36" i="27" s="1"/>
  <c r="V38" i="27" s="1"/>
  <c r="V40" i="27" s="1"/>
  <c r="V43" i="27" s="1"/>
  <c r="V45" i="27" s="1"/>
  <c r="BC30" i="17"/>
  <c r="BB30" i="27"/>
  <c r="BD30" i="17"/>
  <c r="BD30" i="24"/>
  <c r="AU34" i="18"/>
  <c r="AU36" i="18" s="1"/>
  <c r="AU38" i="18" s="1"/>
  <c r="AU40" i="18" s="1"/>
  <c r="AU43" i="18" s="1"/>
  <c r="AU45" i="18" s="1"/>
  <c r="Z34" i="25"/>
  <c r="Z36" i="25" s="1"/>
  <c r="Z38" i="25" s="1"/>
  <c r="Z40" i="25" s="1"/>
  <c r="Z43" i="25" s="1"/>
  <c r="Z45" i="25" s="1"/>
  <c r="BB30" i="18"/>
  <c r="BD30" i="27"/>
  <c r="BC32" i="24"/>
  <c r="BE26" i="23"/>
  <c r="BD32" i="20"/>
  <c r="BE26" i="25"/>
  <c r="BB26" i="22"/>
  <c r="P34" i="21"/>
  <c r="P36" i="21" s="1"/>
  <c r="P38" i="21" s="1"/>
  <c r="P40" i="21" s="1"/>
  <c r="P43" i="21" s="1"/>
  <c r="P45" i="21" s="1"/>
  <c r="X34" i="20"/>
  <c r="X36" i="20" s="1"/>
  <c r="X38" i="20" s="1"/>
  <c r="X40" i="20" s="1"/>
  <c r="X43" i="20" s="1"/>
  <c r="X45" i="20"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W34" i="20"/>
  <c r="W36" i="20" s="1"/>
  <c r="W38" i="20" s="1"/>
  <c r="W40" i="20" s="1"/>
  <c r="W43" i="20" s="1"/>
  <c r="W45" i="20" s="1"/>
  <c r="O24" i="25"/>
  <c r="O25" i="25" s="1"/>
  <c r="BC32" i="27"/>
  <c r="BB30" i="24"/>
  <c r="S34" i="25"/>
  <c r="S36" i="25" s="1"/>
  <c r="S38" i="25" s="1"/>
  <c r="S40" i="25" s="1"/>
  <c r="S43" i="25" s="1"/>
  <c r="S45" i="25" s="1"/>
  <c r="P34" i="25"/>
  <c r="P36" i="25" s="1"/>
  <c r="P38" i="25" s="1"/>
  <c r="P40" i="25" s="1"/>
  <c r="P43" i="25" s="1"/>
  <c r="P45" i="25" s="1"/>
  <c r="BC32" i="23"/>
  <c r="BB30" i="21"/>
  <c r="AL34" i="27"/>
  <c r="AL36" i="27" s="1"/>
  <c r="AL38" i="27" s="1"/>
  <c r="AL40" i="27" s="1"/>
  <c r="AL43" i="27" s="1"/>
  <c r="AL45" i="27" s="1"/>
  <c r="S34" i="19"/>
  <c r="S36" i="19" s="1"/>
  <c r="S38" i="19" s="1"/>
  <c r="S40" i="19" s="1"/>
  <c r="S43" i="19" s="1"/>
  <c r="S45" i="19" s="1"/>
  <c r="BD26" i="18"/>
  <c r="AR34" i="21"/>
  <c r="AR36" i="21" s="1"/>
  <c r="AR38" i="21" s="1"/>
  <c r="AR40" i="21" s="1"/>
  <c r="AR43" i="21" s="1"/>
  <c r="AR45" i="21" s="1"/>
  <c r="AB34" i="21"/>
  <c r="AB36" i="21" s="1"/>
  <c r="AB38" i="21" s="1"/>
  <c r="AB40" i="21" s="1"/>
  <c r="AB43" i="21" s="1"/>
  <c r="AB45" i="21" s="1"/>
  <c r="BD26" i="20"/>
  <c r="BD32" i="27"/>
  <c r="BC26" i="21"/>
  <c r="BC32" i="17"/>
  <c r="BD32" i="23"/>
  <c r="BB32" i="22"/>
  <c r="BC30" i="27"/>
  <c r="BB26" i="20"/>
  <c r="BE26" i="22"/>
  <c r="BB32" i="18"/>
  <c r="BC30" i="25"/>
  <c r="BB26" i="24"/>
  <c r="BC26" i="19"/>
  <c r="BD32" i="18"/>
  <c r="AC34" i="18"/>
  <c r="AC36" i="18" s="1"/>
  <c r="AC38" i="18" s="1"/>
  <c r="AC40" i="18" s="1"/>
  <c r="AC43" i="18" s="1"/>
  <c r="AC45" i="18" s="1"/>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Q24" i="22"/>
  <c r="BE26" i="21"/>
  <c r="BD26" i="17"/>
  <c r="BB26" i="17"/>
  <c r="BB32" i="20"/>
  <c r="BC32" i="18"/>
  <c r="BD30" i="22"/>
  <c r="AQ34" i="18"/>
  <c r="AQ36" i="18" s="1"/>
  <c r="AQ38" i="18" s="1"/>
  <c r="AQ40" i="18" s="1"/>
  <c r="AQ43" i="18" s="1"/>
  <c r="AQ45" i="18" s="1"/>
  <c r="BC26" i="18"/>
  <c r="BD30" i="20"/>
  <c r="U34" i="25"/>
  <c r="U36" i="25" s="1"/>
  <c r="U38" i="25" s="1"/>
  <c r="U40" i="25" s="1"/>
  <c r="U43" i="25" s="1"/>
  <c r="U45" i="25" s="1"/>
  <c r="BB30" i="23"/>
  <c r="BD26" i="23"/>
  <c r="BC32" i="25"/>
  <c r="BC30" i="19"/>
  <c r="BB32" i="19"/>
  <c r="BB30" i="20"/>
  <c r="BD32" i="17"/>
  <c r="BC30" i="21"/>
  <c r="BD32" i="19"/>
  <c r="BD32" i="22"/>
  <c r="BD32" i="21"/>
  <c r="BB26" i="27"/>
  <c r="BB32" i="23"/>
  <c r="BD26" i="25"/>
  <c r="BB32" i="27"/>
  <c r="BB26" i="19"/>
  <c r="BC26" i="20"/>
  <c r="BC26" i="14"/>
  <c r="BB26" i="14"/>
  <c r="BD26" i="14"/>
  <c r="BE26" i="14"/>
  <c r="P25" i="14"/>
  <c r="Q47" i="14"/>
  <c r="Q7" i="13"/>
  <c r="P28" i="14"/>
  <c r="R26" i="14" s="1"/>
  <c r="AU6" i="2"/>
  <c r="AW6" i="2" s="1"/>
  <c r="AY6" i="2" s="1"/>
  <c r="BD30" i="14"/>
  <c r="BC30" i="14"/>
  <c r="BB30" i="14"/>
  <c r="AF34" i="14"/>
  <c r="AH19" i="14"/>
  <c r="AM20" i="14"/>
  <c r="AN20" i="14"/>
  <c r="AI19" i="14"/>
  <c r="AP34" i="19" l="1"/>
  <c r="AP36" i="19" s="1"/>
  <c r="AP38" i="19" s="1"/>
  <c r="AP40" i="19" s="1"/>
  <c r="AP43" i="19" s="1"/>
  <c r="AP45" i="19" s="1"/>
  <c r="AX34" i="27"/>
  <c r="AX36" i="27" s="1"/>
  <c r="AX38" i="27" s="1"/>
  <c r="AX40" i="27" s="1"/>
  <c r="AX43" i="27" s="1"/>
  <c r="AX45" i="27" s="1"/>
  <c r="AU34" i="17"/>
  <c r="AU36" i="17" s="1"/>
  <c r="AU38" i="17" s="1"/>
  <c r="AU40" i="17" s="1"/>
  <c r="AU43" i="17" s="1"/>
  <c r="AU45" i="17" s="1"/>
  <c r="BD34" i="23"/>
  <c r="BD36" i="23" s="1"/>
  <c r="BD38" i="23" s="1"/>
  <c r="BD40" i="23" s="1"/>
  <c r="BD43" i="23" s="1"/>
  <c r="BD45" i="23" s="1"/>
  <c r="BD49" i="23" s="1"/>
  <c r="AG34" i="24"/>
  <c r="AG36" i="24" s="1"/>
  <c r="AG38" i="24" s="1"/>
  <c r="AG40" i="24" s="1"/>
  <c r="AG43" i="24" s="1"/>
  <c r="AG45" i="24" s="1"/>
  <c r="AN34" i="24"/>
  <c r="AN36" i="24" s="1"/>
  <c r="AN38" i="24" s="1"/>
  <c r="AN40" i="24" s="1"/>
  <c r="AN43" i="24" s="1"/>
  <c r="AN45" i="24" s="1"/>
  <c r="U34" i="18"/>
  <c r="U36" i="18" s="1"/>
  <c r="U38" i="18" s="1"/>
  <c r="U40" i="18" s="1"/>
  <c r="U43" i="18" s="1"/>
  <c r="U45" i="18" s="1"/>
  <c r="AW34" i="21"/>
  <c r="AW36" i="21" s="1"/>
  <c r="AW38" i="21" s="1"/>
  <c r="AW40" i="21" s="1"/>
  <c r="AW43" i="21" s="1"/>
  <c r="AW45" i="21" s="1"/>
  <c r="AT34" i="22"/>
  <c r="AT36" i="22" s="1"/>
  <c r="AT38" i="22" s="1"/>
  <c r="AT40" i="22" s="1"/>
  <c r="AT43" i="22" s="1"/>
  <c r="AT45" i="22" s="1"/>
  <c r="AE34" i="21"/>
  <c r="AE36" i="21" s="1"/>
  <c r="AE38" i="21" s="1"/>
  <c r="AE40" i="21" s="1"/>
  <c r="AE43" i="21" s="1"/>
  <c r="AE45" i="21" s="1"/>
  <c r="BD24" i="18"/>
  <c r="AP34" i="20"/>
  <c r="AP36" i="20" s="1"/>
  <c r="AP38" i="20" s="1"/>
  <c r="AP40" i="20" s="1"/>
  <c r="AP43" i="20" s="1"/>
  <c r="AP45" i="20" s="1"/>
  <c r="AA34" i="22"/>
  <c r="AA36" i="22" s="1"/>
  <c r="AA38" i="22" s="1"/>
  <c r="AA40" i="22" s="1"/>
  <c r="AA43" i="22" s="1"/>
  <c r="AA45" i="22" s="1"/>
  <c r="R34" i="19"/>
  <c r="R36" i="19" s="1"/>
  <c r="R38" i="19" s="1"/>
  <c r="R40" i="19" s="1"/>
  <c r="R43" i="19" s="1"/>
  <c r="R45" i="19" s="1"/>
  <c r="BD24" i="19"/>
  <c r="AG34" i="14"/>
  <c r="AI34" i="27"/>
  <c r="AI36" i="27" s="1"/>
  <c r="AI38" i="27" s="1"/>
  <c r="AI40" i="27" s="1"/>
  <c r="AI43" i="27" s="1"/>
  <c r="AI45" i="27" s="1"/>
  <c r="BD34" i="19"/>
  <c r="BD36" i="19" s="1"/>
  <c r="BD38" i="19" s="1"/>
  <c r="BD40" i="19" s="1"/>
  <c r="BD43" i="19" s="1"/>
  <c r="BD45" i="19" s="1"/>
  <c r="BD49" i="19" s="1"/>
  <c r="BC34" i="21"/>
  <c r="BC36" i="21" s="1"/>
  <c r="BC38" i="21" s="1"/>
  <c r="BC40" i="21" s="1"/>
  <c r="BC43" i="21" s="1"/>
  <c r="BC45" i="21" s="1"/>
  <c r="BC49" i="21" s="1"/>
  <c r="AY34" i="27"/>
  <c r="AY36" i="27" s="1"/>
  <c r="AY38" i="27" s="1"/>
  <c r="AY40" i="27" s="1"/>
  <c r="AY43" i="27" s="1"/>
  <c r="AY45" i="27" s="1"/>
  <c r="AF34" i="18"/>
  <c r="AF36" i="18" s="1"/>
  <c r="AF38" i="18" s="1"/>
  <c r="AF40" i="18" s="1"/>
  <c r="AF43" i="18" s="1"/>
  <c r="AF45" i="18" s="1"/>
  <c r="Q49" i="14"/>
  <c r="AH34" i="20"/>
  <c r="AH36" i="20" s="1"/>
  <c r="AH38" i="20" s="1"/>
  <c r="AH40" i="20" s="1"/>
  <c r="AH43" i="20" s="1"/>
  <c r="AH45" i="20" s="1"/>
  <c r="X34" i="17"/>
  <c r="X36" i="17" s="1"/>
  <c r="X38" i="17" s="1"/>
  <c r="X40" i="17" s="1"/>
  <c r="X43" i="17" s="1"/>
  <c r="X45" i="17" s="1"/>
  <c r="AA34" i="17"/>
  <c r="AA36" i="17" s="1"/>
  <c r="AA38" i="17" s="1"/>
  <c r="AA40" i="17" s="1"/>
  <c r="AA43" i="17" s="1"/>
  <c r="AA45" i="17" s="1"/>
  <c r="AJ34" i="18"/>
  <c r="AJ36" i="18" s="1"/>
  <c r="AJ38" i="18" s="1"/>
  <c r="AJ40" i="18" s="1"/>
  <c r="AJ43" i="18" s="1"/>
  <c r="AJ45" i="18" s="1"/>
  <c r="AY34" i="25"/>
  <c r="AY36" i="25" s="1"/>
  <c r="AY38" i="25" s="1"/>
  <c r="AY40" i="25" s="1"/>
  <c r="AY43" i="25" s="1"/>
  <c r="AY45" i="25" s="1"/>
  <c r="T34" i="20"/>
  <c r="T36" i="20" s="1"/>
  <c r="T38" i="20" s="1"/>
  <c r="T40" i="20" s="1"/>
  <c r="T43" i="20" s="1"/>
  <c r="T45" i="20" s="1"/>
  <c r="AX34" i="25"/>
  <c r="AX36" i="25" s="1"/>
  <c r="AX38" i="25" s="1"/>
  <c r="AX40" i="25" s="1"/>
  <c r="AX43" i="25" s="1"/>
  <c r="AX45" i="25" s="1"/>
  <c r="Z34" i="21"/>
  <c r="Z36" i="21" s="1"/>
  <c r="Z38" i="21" s="1"/>
  <c r="Z40" i="21" s="1"/>
  <c r="Z43" i="21" s="1"/>
  <c r="Z45" i="21" s="1"/>
  <c r="AK34" i="24"/>
  <c r="AK36" i="24" s="1"/>
  <c r="AK38" i="24" s="1"/>
  <c r="AK40" i="24" s="1"/>
  <c r="AK43" i="24" s="1"/>
  <c r="AK45" i="24" s="1"/>
  <c r="AD34" i="23"/>
  <c r="AD36" i="23" s="1"/>
  <c r="AD38" i="23" s="1"/>
  <c r="AD40" i="23" s="1"/>
  <c r="AD43" i="23" s="1"/>
  <c r="AD45" i="23" s="1"/>
  <c r="Y34" i="27"/>
  <c r="Y36" i="27" s="1"/>
  <c r="Y38" i="27" s="1"/>
  <c r="Y40" i="27" s="1"/>
  <c r="Y43" i="27" s="1"/>
  <c r="Y45" i="27" s="1"/>
  <c r="AK34" i="17"/>
  <c r="AK36" i="17" s="1"/>
  <c r="AK38" i="17" s="1"/>
  <c r="AK40" i="17" s="1"/>
  <c r="AK43" i="17" s="1"/>
  <c r="AK45" i="17" s="1"/>
  <c r="AM34" i="19"/>
  <c r="AM36" i="19" s="1"/>
  <c r="AM38" i="19" s="1"/>
  <c r="AM40" i="19" s="1"/>
  <c r="AM43" i="19" s="1"/>
  <c r="AM45" i="19" s="1"/>
  <c r="AE34" i="14"/>
  <c r="AE36" i="14" s="1"/>
  <c r="AE38" i="14" s="1"/>
  <c r="AE40" i="14" s="1"/>
  <c r="AE43" i="14" s="1"/>
  <c r="AE45" i="14" s="1"/>
  <c r="AT34" i="18"/>
  <c r="AT36" i="18" s="1"/>
  <c r="AT38" i="18" s="1"/>
  <c r="AT40" i="18" s="1"/>
  <c r="AT43" i="18" s="1"/>
  <c r="AT45" i="18" s="1"/>
  <c r="AK34" i="19"/>
  <c r="AK36" i="19" s="1"/>
  <c r="AK38" i="19" s="1"/>
  <c r="AK40" i="19" s="1"/>
  <c r="AK43" i="19" s="1"/>
  <c r="AK45" i="19" s="1"/>
  <c r="AB34" i="18"/>
  <c r="AB36" i="18" s="1"/>
  <c r="AB38" i="18" s="1"/>
  <c r="AB40" i="18" s="1"/>
  <c r="AB43" i="18" s="1"/>
  <c r="AB45" i="18" s="1"/>
  <c r="AG34" i="21"/>
  <c r="AG36" i="21" s="1"/>
  <c r="AG38" i="21" s="1"/>
  <c r="AG40" i="21" s="1"/>
  <c r="AG43" i="21" s="1"/>
  <c r="AG45" i="21" s="1"/>
  <c r="W34" i="14"/>
  <c r="W36" i="14" s="1"/>
  <c r="W38" i="14" s="1"/>
  <c r="W40" i="14" s="1"/>
  <c r="W43" i="14" s="1"/>
  <c r="W45" i="14" s="1"/>
  <c r="AF34" i="21"/>
  <c r="AF36" i="21" s="1"/>
  <c r="AF38" i="21" s="1"/>
  <c r="AF40" i="21" s="1"/>
  <c r="AF43" i="21" s="1"/>
  <c r="AF45" i="21" s="1"/>
  <c r="AH34" i="17"/>
  <c r="AH36" i="17" s="1"/>
  <c r="AH38" i="17" s="1"/>
  <c r="AH40" i="17" s="1"/>
  <c r="AH43" i="17" s="1"/>
  <c r="AH45" i="17" s="1"/>
  <c r="AM34" i="18"/>
  <c r="AM36" i="18" s="1"/>
  <c r="AM38" i="18" s="1"/>
  <c r="AM40" i="18" s="1"/>
  <c r="AM43" i="18" s="1"/>
  <c r="AM45" i="18" s="1"/>
  <c r="AC34" i="22"/>
  <c r="AC36" i="22" s="1"/>
  <c r="AC38" i="22" s="1"/>
  <c r="AC40" i="22" s="1"/>
  <c r="AC43" i="22" s="1"/>
  <c r="AC45" i="22" s="1"/>
  <c r="AW34" i="25"/>
  <c r="AW36" i="25" s="1"/>
  <c r="AW38" i="25" s="1"/>
  <c r="AW40" i="25" s="1"/>
  <c r="AW43" i="25" s="1"/>
  <c r="AW45" i="25" s="1"/>
  <c r="S25" i="20"/>
  <c r="AN34" i="20"/>
  <c r="AN36" i="20" s="1"/>
  <c r="AN38" i="20" s="1"/>
  <c r="AN40" i="20" s="1"/>
  <c r="AN43" i="20" s="1"/>
  <c r="AN45" i="20" s="1"/>
  <c r="Y34" i="19"/>
  <c r="Y36" i="19" s="1"/>
  <c r="Y38" i="19" s="1"/>
  <c r="Y40" i="19" s="1"/>
  <c r="Y43" i="19" s="1"/>
  <c r="Y45" i="19" s="1"/>
  <c r="T34" i="17"/>
  <c r="T36" i="17" s="1"/>
  <c r="T38" i="17" s="1"/>
  <c r="T40" i="17" s="1"/>
  <c r="T43" i="17" s="1"/>
  <c r="T45" i="17" s="1"/>
  <c r="X34" i="21"/>
  <c r="X36" i="21" s="1"/>
  <c r="X38" i="21" s="1"/>
  <c r="X40" i="21" s="1"/>
  <c r="X43" i="21" s="1"/>
  <c r="X45" i="21"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AG34" i="17"/>
  <c r="AG36" i="17" s="1"/>
  <c r="AG38" i="17" s="1"/>
  <c r="AG40" i="17" s="1"/>
  <c r="AG43" i="17" s="1"/>
  <c r="AG45" i="17" s="1"/>
  <c r="AM34" i="17"/>
  <c r="AM36" i="17" s="1"/>
  <c r="AM38" i="17" s="1"/>
  <c r="AM40" i="17" s="1"/>
  <c r="AM43" i="17" s="1"/>
  <c r="AM45" i="17" s="1"/>
  <c r="U34" i="19"/>
  <c r="U36" i="19" s="1"/>
  <c r="U38" i="19" s="1"/>
  <c r="U40" i="19" s="1"/>
  <c r="U43" i="19" s="1"/>
  <c r="U45" i="19" s="1"/>
  <c r="AL34" i="20"/>
  <c r="AL36" i="20" s="1"/>
  <c r="AL38" i="20" s="1"/>
  <c r="AL40" i="20" s="1"/>
  <c r="AL43" i="20" s="1"/>
  <c r="AL45" i="20" s="1"/>
  <c r="AJ34" i="21"/>
  <c r="AJ36" i="21" s="1"/>
  <c r="AJ38" i="21" s="1"/>
  <c r="AJ40" i="21" s="1"/>
  <c r="AJ43" i="21" s="1"/>
  <c r="AJ45" i="21" s="1"/>
  <c r="AY34" i="24"/>
  <c r="AY36" i="24" s="1"/>
  <c r="AY38" i="24" s="1"/>
  <c r="AY40" i="24" s="1"/>
  <c r="AY43" i="24" s="1"/>
  <c r="AY45" i="24" s="1"/>
  <c r="AF34" i="25"/>
  <c r="AF36" i="25" s="1"/>
  <c r="AF38" i="25" s="1"/>
  <c r="AF40" i="25" s="1"/>
  <c r="AF43" i="25" s="1"/>
  <c r="AF45" i="25" s="1"/>
  <c r="AC34" i="19"/>
  <c r="AC36" i="19" s="1"/>
  <c r="AC38" i="19" s="1"/>
  <c r="AC40" i="19" s="1"/>
  <c r="AC43" i="19" s="1"/>
  <c r="AC45" i="19" s="1"/>
  <c r="AZ34" i="27"/>
  <c r="AZ36" i="27" s="1"/>
  <c r="AZ38" i="27" s="1"/>
  <c r="AZ40" i="27" s="1"/>
  <c r="AZ43" i="27" s="1"/>
  <c r="AZ45" i="27"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F36" i="14"/>
  <c r="AF38" i="14" s="1"/>
  <c r="AF40" i="14" s="1"/>
  <c r="AF43" i="14" s="1"/>
  <c r="AF45" i="14" s="1"/>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U49" i="20" s="1"/>
  <c r="V28" i="20" s="1"/>
  <c r="S47" i="18"/>
  <c r="R47" i="21"/>
  <c r="S24" i="17"/>
  <c r="S25" i="17" s="1"/>
  <c r="T47" i="18"/>
  <c r="T47" i="22"/>
  <c r="Q24" i="25"/>
  <c r="Q25" i="25" s="1"/>
  <c r="Q47" i="25"/>
  <c r="S24" i="18"/>
  <c r="R47" i="19"/>
  <c r="S24" i="22"/>
  <c r="S47" i="22"/>
  <c r="P24" i="24"/>
  <c r="R24" i="21"/>
  <c r="R24" i="19"/>
  <c r="T49" i="20"/>
  <c r="U28" i="20" s="1"/>
  <c r="W26" i="20" s="1"/>
  <c r="S26" i="23"/>
  <c r="T26" i="23" s="1"/>
  <c r="T47" i="23" s="1"/>
  <c r="R24" i="23"/>
  <c r="U26" i="17"/>
  <c r="P47" i="24"/>
  <c r="R47" i="23"/>
  <c r="S47" i="17"/>
  <c r="U47" i="20"/>
  <c r="R24" i="27"/>
  <c r="R25" i="27" s="1"/>
  <c r="R47" i="27"/>
  <c r="T47" i="21"/>
  <c r="T24" i="21"/>
  <c r="Q47" i="24"/>
  <c r="Q24" i="24"/>
  <c r="R24" i="25"/>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U25" i="20" l="1"/>
  <c r="X26" i="20"/>
  <c r="X24" i="20" s="1"/>
  <c r="T25" i="17"/>
  <c r="S24" i="23"/>
  <c r="S49" i="23" s="1"/>
  <c r="T28" i="23" s="1"/>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47" i="20"/>
  <c r="T49" i="17"/>
  <c r="U28" i="17" s="1"/>
  <c r="S25" i="21"/>
  <c r="S49" i="21"/>
  <c r="T28" i="21" s="1"/>
  <c r="S24" i="25"/>
  <c r="S25" i="25" s="1"/>
  <c r="S47" i="25"/>
  <c r="U47" i="17"/>
  <c r="U24" i="17"/>
  <c r="U25" i="17" s="1"/>
  <c r="Q25" i="24"/>
  <c r="Q49" i="24"/>
  <c r="R28" i="24" s="1"/>
  <c r="T49" i="18"/>
  <c r="U28" i="18" s="1"/>
  <c r="U24" i="18"/>
  <c r="U25" i="18" s="1"/>
  <c r="U47" i="18"/>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S25" i="23" l="1"/>
  <c r="T25" i="23"/>
  <c r="W26" i="17"/>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X26" i="17" l="1"/>
  <c r="T47" i="24"/>
  <c r="S49" i="24"/>
  <c r="T28" i="24" s="1"/>
  <c r="V24" i="21"/>
  <c r="V25" i="21" s="1"/>
  <c r="W26" i="23"/>
  <c r="W47" i="23" s="1"/>
  <c r="V47" i="21"/>
  <c r="V26" i="25"/>
  <c r="V24" i="23"/>
  <c r="V25" i="23" s="1"/>
  <c r="X26" i="18"/>
  <c r="V47" i="23"/>
  <c r="T25" i="24"/>
  <c r="U26" i="24"/>
  <c r="U24" i="24" s="1"/>
  <c r="U25" i="24" s="1"/>
  <c r="X26" i="22"/>
  <c r="U49" i="21"/>
  <c r="V28" i="21" s="1"/>
  <c r="X26" i="21" s="1"/>
  <c r="U49" i="23"/>
  <c r="V28" i="23" s="1"/>
  <c r="Y26" i="20"/>
  <c r="Y24" i="20" s="1"/>
  <c r="W26" i="27"/>
  <c r="W24" i="17"/>
  <c r="W25" i="17" s="1"/>
  <c r="W47" i="17"/>
  <c r="T49" i="25"/>
  <c r="U28" i="25" s="1"/>
  <c r="V49" i="18"/>
  <c r="W28" i="18" s="1"/>
  <c r="W24" i="18"/>
  <c r="W25" i="18" s="1"/>
  <c r="W47" i="18"/>
  <c r="V49" i="22"/>
  <c r="W28" i="22" s="1"/>
  <c r="U49" i="27"/>
  <c r="V28" i="27" s="1"/>
  <c r="V6" i="13"/>
  <c r="V24" i="27"/>
  <c r="V25" i="27" s="1"/>
  <c r="V47" i="27"/>
  <c r="U47" i="25"/>
  <c r="U24" i="25"/>
  <c r="U25" i="25" s="1"/>
  <c r="T49" i="24"/>
  <c r="U28" i="24" s="1"/>
  <c r="V47" i="19"/>
  <c r="V24" i="19"/>
  <c r="V25" i="19" s="1"/>
  <c r="W47" i="22"/>
  <c r="W24" i="22"/>
  <c r="W25" i="22" s="1"/>
  <c r="W24" i="21"/>
  <c r="W25" i="21" s="1"/>
  <c r="W47" i="21"/>
  <c r="U49" i="19"/>
  <c r="V28" i="19" s="1"/>
  <c r="X26" i="19" s="1"/>
  <c r="V49" i="17"/>
  <c r="W28" i="17" s="1"/>
  <c r="Y26" i="17" s="1"/>
  <c r="W24" i="23"/>
  <c r="W25" i="23" s="1"/>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X26" i="23" l="1"/>
  <c r="X47" i="23" s="1"/>
  <c r="W26" i="25"/>
  <c r="V49" i="21"/>
  <c r="W28" i="21" s="1"/>
  <c r="X26" i="27"/>
  <c r="U47" i="24"/>
  <c r="V26" i="24"/>
  <c r="W26" i="24" s="1"/>
  <c r="V49" i="23"/>
  <c r="W28" i="23" s="1"/>
  <c r="Y26" i="23" s="1"/>
  <c r="Y26" i="21"/>
  <c r="Y24" i="21" s="1"/>
  <c r="Y26" i="22"/>
  <c r="Y26" i="18"/>
  <c r="Y25" i="20"/>
  <c r="Y49" i="20"/>
  <c r="Z28" i="20" s="1"/>
  <c r="Z26" i="20"/>
  <c r="Y47" i="20"/>
  <c r="V24" i="25"/>
  <c r="V25" i="25" s="1"/>
  <c r="V47" i="25"/>
  <c r="W49" i="17"/>
  <c r="X28" i="17" s="1"/>
  <c r="Z26" i="17" s="1"/>
  <c r="U49" i="25"/>
  <c r="V28" i="25" s="1"/>
  <c r="X26" i="25" s="1"/>
  <c r="X24" i="22"/>
  <c r="X25" i="22" s="1"/>
  <c r="X47" i="22"/>
  <c r="V49" i="19"/>
  <c r="W28" i="19" s="1"/>
  <c r="Y26" i="19" s="1"/>
  <c r="W6" i="13"/>
  <c r="V49" i="27"/>
  <c r="W28" i="27" s="1"/>
  <c r="Y26" i="27" s="1"/>
  <c r="W49" i="18"/>
  <c r="X28" i="18" s="1"/>
  <c r="X24" i="17"/>
  <c r="X25" i="17" s="1"/>
  <c r="X47" i="17"/>
  <c r="W49" i="22"/>
  <c r="X28" i="22" s="1"/>
  <c r="W49" i="23"/>
  <c r="X28" i="23" s="1"/>
  <c r="W49" i="21"/>
  <c r="X28"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X24" i="23" l="1"/>
  <c r="X25" i="23" s="1"/>
  <c r="Z26" i="21"/>
  <c r="Z24" i="21" s="1"/>
  <c r="Z25" i="21" s="1"/>
  <c r="Y47" i="21"/>
  <c r="Z26" i="22"/>
  <c r="V47" i="24"/>
  <c r="V24" i="24"/>
  <c r="V25" i="24" s="1"/>
  <c r="Z26" i="18"/>
  <c r="X26" i="24"/>
  <c r="Z26" i="23"/>
  <c r="AA26" i="20"/>
  <c r="Z47" i="20"/>
  <c r="Z24" i="20"/>
  <c r="Y47" i="23"/>
  <c r="Y24" i="23"/>
  <c r="Y25" i="23" s="1"/>
  <c r="X49" i="21"/>
  <c r="Y28" i="21" s="1"/>
  <c r="AA26" i="21" s="1"/>
  <c r="Y25" i="21"/>
  <c r="X49" i="17"/>
  <c r="Y28" i="17" s="1"/>
  <c r="AA26" i="17" s="1"/>
  <c r="X24" i="19"/>
  <c r="X25" i="19" s="1"/>
  <c r="X47" i="19"/>
  <c r="Y24" i="18"/>
  <c r="Y25" i="18" s="1"/>
  <c r="Y47" i="18"/>
  <c r="Y24" i="17"/>
  <c r="Y25" i="17" s="1"/>
  <c r="Y47" i="17"/>
  <c r="V49" i="25"/>
  <c r="W28" i="25" s="1"/>
  <c r="Y26" i="25" s="1"/>
  <c r="X49" i="18"/>
  <c r="Y28" i="18" s="1"/>
  <c r="Y47" i="22"/>
  <c r="Y24" i="22"/>
  <c r="Y25" i="22" s="1"/>
  <c r="W24" i="25"/>
  <c r="W25" i="25" s="1"/>
  <c r="W47" i="25"/>
  <c r="W24" i="24"/>
  <c r="W25" i="24" s="1"/>
  <c r="W47" i="24"/>
  <c r="X49" i="22"/>
  <c r="Y28"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W15" i="13" l="1"/>
  <c r="Z47" i="21"/>
  <c r="AA26" i="22"/>
  <c r="V49" i="24"/>
  <c r="W28" i="24" s="1"/>
  <c r="Y26" i="24" s="1"/>
  <c r="AA26" i="18"/>
  <c r="AA26" i="23"/>
  <c r="AB26" i="21"/>
  <c r="Z25" i="20"/>
  <c r="Z49" i="20"/>
  <c r="AA28" i="20" s="1"/>
  <c r="AB26" i="20"/>
  <c r="AA47" i="20"/>
  <c r="AA24" i="20"/>
  <c r="AA25" i="20" s="1"/>
  <c r="Z24" i="22"/>
  <c r="Z25" i="22" s="1"/>
  <c r="Z47" i="22"/>
  <c r="Y49" i="18"/>
  <c r="Z28" i="18" s="1"/>
  <c r="W49" i="24"/>
  <c r="X28" i="24" s="1"/>
  <c r="Y24" i="25"/>
  <c r="Y47" i="25"/>
  <c r="X24" i="24"/>
  <c r="X25" i="24" s="1"/>
  <c r="X47" i="24"/>
  <c r="Y49" i="17"/>
  <c r="Z28" i="17" s="1"/>
  <c r="AB26" i="17" s="1"/>
  <c r="Z49" i="21"/>
  <c r="AA28" i="21" s="1"/>
  <c r="Y24" i="27"/>
  <c r="Y25" i="27" s="1"/>
  <c r="Y47" i="27"/>
  <c r="W49" i="25"/>
  <c r="X28" i="25" s="1"/>
  <c r="Z26" i="25" s="1"/>
  <c r="Z47" i="17"/>
  <c r="Z24" i="17"/>
  <c r="Z25" i="17" s="1"/>
  <c r="AA24" i="21"/>
  <c r="AA25" i="21" s="1"/>
  <c r="AA47" i="21"/>
  <c r="Y49" i="23"/>
  <c r="Z28" i="23" s="1"/>
  <c r="AB26" i="23" s="1"/>
  <c r="Y6" i="13"/>
  <c r="X49" i="27"/>
  <c r="Y28" i="27" s="1"/>
  <c r="AA26" i="27" s="1"/>
  <c r="X47" i="25"/>
  <c r="X24" i="25"/>
  <c r="X25" i="25" s="1"/>
  <c r="Y47" i="19"/>
  <c r="Y24" i="19"/>
  <c r="Y25" i="19" s="1"/>
  <c r="Y49" i="22"/>
  <c r="Z28"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B26" i="22" l="1"/>
  <c r="Z26" i="24"/>
  <c r="Z24" i="24" s="1"/>
  <c r="AB26" i="18"/>
  <c r="AC26" i="21"/>
  <c r="AC26" i="20"/>
  <c r="AB24" i="20"/>
  <c r="AB47" i="20"/>
  <c r="AA49" i="20"/>
  <c r="AB28" i="20" s="1"/>
  <c r="Z47" i="25"/>
  <c r="Z24" i="25"/>
  <c r="Z25" i="25" s="1"/>
  <c r="AA24" i="18"/>
  <c r="AA25" i="18" s="1"/>
  <c r="AA47" i="18"/>
  <c r="Y49" i="19"/>
  <c r="Z28" i="19" s="1"/>
  <c r="AB26" i="19" s="1"/>
  <c r="Y49" i="27"/>
  <c r="Z28" i="27" s="1"/>
  <c r="AB26" i="27" s="1"/>
  <c r="Z6" i="13"/>
  <c r="X49" i="24"/>
  <c r="Y28" i="24" s="1"/>
  <c r="AA26" i="24" s="1"/>
  <c r="Z24" i="19"/>
  <c r="Z25" i="19" s="1"/>
  <c r="Z47" i="19"/>
  <c r="Z24" i="27"/>
  <c r="Z25" i="27" s="1"/>
  <c r="Z47" i="27"/>
  <c r="Z49" i="23"/>
  <c r="AA28" i="23" s="1"/>
  <c r="AC26" i="23" s="1"/>
  <c r="AA47" i="17"/>
  <c r="AA24" i="17"/>
  <c r="AA25" i="17" s="1"/>
  <c r="AA47" i="23"/>
  <c r="AA24" i="23"/>
  <c r="AA25" i="23" s="1"/>
  <c r="Y24" i="24"/>
  <c r="Y25" i="24" s="1"/>
  <c r="Y47" i="24"/>
  <c r="Z49" i="22"/>
  <c r="AA28" i="22" s="1"/>
  <c r="AB24" i="21"/>
  <c r="AB25" i="21" s="1"/>
  <c r="AB47" i="21"/>
  <c r="AA49" i="21"/>
  <c r="AB28"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C26" i="22" l="1"/>
  <c r="Z47" i="24"/>
  <c r="AD26" i="21"/>
  <c r="AB26" i="25"/>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C26" i="25" l="1"/>
  <c r="AC26" i="24"/>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B49" i="22"/>
  <c r="AC28" i="22" s="1"/>
  <c r="AE26" i="22" s="1"/>
  <c r="AC49" i="18"/>
  <c r="AD28" i="18" s="1"/>
  <c r="AB49" i="17"/>
  <c r="AC28" i="17" s="1"/>
  <c r="AE26" i="17" s="1"/>
  <c r="AB49" i="23"/>
  <c r="AC28" i="23" s="1"/>
  <c r="AE26" i="23" s="1"/>
  <c r="AA49" i="24"/>
  <c r="AB28" i="24" s="1"/>
  <c r="AD26" i="24" s="1"/>
  <c r="AC24" i="23"/>
  <c r="AC25" i="23" s="1"/>
  <c r="AC47" i="23"/>
  <c r="AB47" i="24"/>
  <c r="AB24" i="24"/>
  <c r="AB25" i="24" s="1"/>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D26" i="25" l="1"/>
  <c r="AF26" i="18"/>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H26" i="19" l="1"/>
  <c r="AG49" i="20"/>
  <c r="AH28" i="20" s="1"/>
  <c r="AI26" i="20"/>
  <c r="AH24" i="20"/>
  <c r="AH47" i="20"/>
  <c r="AG25" i="20"/>
  <c r="AF49" i="19"/>
  <c r="AG28"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I26" i="19" l="1"/>
  <c r="AH49" i="20"/>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25" i="17" s="1"/>
  <c r="AK47" i="17"/>
  <c r="AI47" i="25"/>
  <c r="AI24" i="25"/>
  <c r="AI25" i="25" s="1"/>
  <c r="AI24" i="24"/>
  <c r="AI25" i="24" s="1"/>
  <c r="AI47" i="24"/>
  <c r="AL24" i="18"/>
  <c r="AL25" i="18" s="1"/>
  <c r="AL47" i="18"/>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47" i="18" s="1"/>
  <c r="AJ26" i="14"/>
  <c r="AL49" i="20"/>
  <c r="AM28" i="20" s="1"/>
  <c r="AN26" i="20"/>
  <c r="AM47" i="20"/>
  <c r="AM24" i="20"/>
  <c r="AM25" i="20" s="1"/>
  <c r="AN26" i="19"/>
  <c r="AL25" i="20"/>
  <c r="AO24" i="18"/>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P26" i="18" s="1"/>
  <c r="AN25" i="18"/>
  <c r="AK49" i="22"/>
  <c r="AL28" i="22" s="1"/>
  <c r="AN26" i="22" s="1"/>
  <c r="AJ49" i="27"/>
  <c r="AK28" i="27" s="1"/>
  <c r="AM26" i="27" s="1"/>
  <c r="AK6" i="13"/>
  <c r="AJ49" i="24"/>
  <c r="AK28" i="24" s="1"/>
  <c r="AM26" i="24" s="1"/>
  <c r="AL49" i="23"/>
  <c r="AM28" i="23" s="1"/>
  <c r="AO26" i="23" s="1"/>
  <c r="AK24" i="25"/>
  <c r="AK25" i="25" s="1"/>
  <c r="AK47" i="25"/>
  <c r="AK49" i="19"/>
  <c r="AL28" i="19" s="1"/>
  <c r="AJ49" i="25"/>
  <c r="AK28" i="25" s="1"/>
  <c r="AM26" i="25" s="1"/>
  <c r="AL49" i="17"/>
  <c r="AM28" i="17" s="1"/>
  <c r="AO26" i="17" s="1"/>
  <c r="AM24" i="17"/>
  <c r="AM25" i="17" s="1"/>
  <c r="AM47" i="17"/>
  <c r="AH24" i="14"/>
  <c r="AH49" i="14" s="1"/>
  <c r="AI47" i="14"/>
  <c r="AL8" i="13"/>
  <c r="AK8" i="13"/>
  <c r="AH10" i="13"/>
  <c r="AH14" i="13"/>
  <c r="AI9" i="13"/>
  <c r="AH16" i="13"/>
  <c r="AH11" i="13"/>
  <c r="AF15" i="13"/>
  <c r="AM49" i="20" l="1"/>
  <c r="AN28" i="20" s="1"/>
  <c r="AO26" i="20"/>
  <c r="AN47" i="20"/>
  <c r="AN24" i="20"/>
  <c r="AP47" i="18"/>
  <c r="AP24" i="18"/>
  <c r="AP25" i="18" s="1"/>
  <c r="AL6" i="13"/>
  <c r="AK49" i="27"/>
  <c r="AL28" i="27" s="1"/>
  <c r="AN26" i="27" s="1"/>
  <c r="AO25" i="18"/>
  <c r="AN49" i="18"/>
  <c r="AO28" i="18" s="1"/>
  <c r="AQ26"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R26" i="18" l="1"/>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T26" i="18" s="1"/>
  <c r="AL24" i="14"/>
  <c r="AL49" i="14" s="1"/>
  <c r="AK24" i="14"/>
  <c r="AK49" i="14" s="1"/>
  <c r="AL12" i="13"/>
  <c r="AL47" i="14"/>
  <c r="AN8" i="13"/>
  <c r="AO8" i="13"/>
  <c r="AJ11" i="13"/>
  <c r="AJ14" i="13"/>
  <c r="AK16" i="13"/>
  <c r="AP49" i="20" l="1"/>
  <c r="AQ28" i="20" s="1"/>
  <c r="AR26" i="20"/>
  <c r="AQ24" i="20"/>
  <c r="AQ25" i="20" s="1"/>
  <c r="AQ47" i="20"/>
  <c r="AP24" i="25"/>
  <c r="AP47" i="25"/>
  <c r="AP49" i="17"/>
  <c r="AQ28" i="17" s="1"/>
  <c r="AS26" i="17" s="1"/>
  <c r="AQ47" i="21"/>
  <c r="AQ24" i="21"/>
  <c r="AQ25" i="21" s="1"/>
  <c r="AP49" i="21"/>
  <c r="AQ28" i="21" s="1"/>
  <c r="AS26" i="21" s="1"/>
  <c r="AS47" i="18"/>
  <c r="AS24" i="18"/>
  <c r="AS25" i="18" s="1"/>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N25" i="14"/>
  <c r="AO7" i="13"/>
  <c r="AP24" i="14"/>
  <c r="AP49" i="14" s="1"/>
  <c r="AO12" i="13"/>
  <c r="AO25" i="14"/>
  <c r="AP47" i="14"/>
  <c r="AO28" i="14"/>
  <c r="AQ26" i="14" s="1"/>
  <c r="AP7" i="13"/>
  <c r="AR8" i="13"/>
  <c r="AL14" i="13"/>
  <c r="AJ15" i="13"/>
  <c r="AU26" i="25" l="1"/>
  <c r="AT49" i="20"/>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25" i="19" s="1"/>
  <c r="AT47" i="19"/>
  <c r="AW47" i="18"/>
  <c r="AW24" i="18"/>
  <c r="AS47" i="27"/>
  <c r="AS24" i="27"/>
  <c r="AS25" i="27" s="1"/>
  <c r="AX24" i="18"/>
  <c r="AX47" i="18"/>
  <c r="AT49" i="21"/>
  <c r="AU28" i="21" s="1"/>
  <c r="AW26" i="21" s="1"/>
  <c r="AT47" i="25"/>
  <c r="AT24" i="25"/>
  <c r="AT25" i="25" s="1"/>
  <c r="AT24" i="22"/>
  <c r="AT25" i="22" s="1"/>
  <c r="AT47" i="22"/>
  <c r="AS49" i="19"/>
  <c r="AT28" i="19" s="1"/>
  <c r="AV26" i="19" s="1"/>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Y26" i="17" l="1"/>
  <c r="AY26" i="2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6" i="27" l="1"/>
  <c r="AZ25" i="20"/>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<sst xmlns="http://schemas.openxmlformats.org/spreadsheetml/2006/main" count="1275" uniqueCount="82">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</sst>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9" borderId="7" xfId="0" applyFill="1" applyBorder="1" applyProtection="1">
      <protection locked="0"/>
    </xf>
    <xf numFmtId="0" fontId="0" fillId="9" borderId="4" xfId="0" applyFill="1" applyBorder="1" applyAlignment="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11442064"/>
        <c:axId val="211442456"/>
      </c:lineChart>
      <c:dateAx>
        <c:axId val="21144206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2456"/>
        <c:crosses val="autoZero"/>
        <c:auto val="0"/>
        <c:lblOffset val="100"/>
        <c:baseTimeUnit val="days"/>
        <c:majorUnit val="6"/>
        <c:majorTimeUnit val="months"/>
        <c:minorUnit val="31"/>
        <c:minorTimeUnit val="days"/>
      </c:dateAx>
      <c:valAx>
        <c:axId val="2114424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2064"/>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4.0347807065514596</c:v>
                </c:pt>
                <c:pt idx="24">
                  <c:v>3.46</c:v>
                </c:pt>
                <c:pt idx="25">
                  <c:v>3.38</c:v>
                </c:pt>
                <c:pt idx="26">
                  <c:v>3.48</c:v>
                </c:pt>
                <c:pt idx="27">
                  <c:v>3.52</c:v>
                </c:pt>
                <c:pt idx="28">
                  <c:v>3.48</c:v>
                </c:pt>
                <c:pt idx="29">
                  <c:v>3.46</c:v>
                </c:pt>
                <c:pt idx="30">
                  <c:v>3.02</c:v>
                </c:pt>
                <c:pt idx="31">
                  <c:v>2.96</c:v>
                </c:pt>
                <c:pt idx="32">
                  <c:v>3.14</c:v>
                </c:pt>
                <c:pt idx="33">
                  <c:v>3.14</c:v>
                </c:pt>
                <c:pt idx="34">
                  <c:v>2.92</c:v>
                </c:pt>
                <c:pt idx="35">
                  <c:v>3.2524894215420477</c:v>
                </c:pt>
                <c:pt idx="36">
                  <c:v>3.24</c:v>
                </c:pt>
                <c:pt idx="37">
                  <c:v>3.26</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13255856"/>
        <c:axId val="21325624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4.4435075885328841</c:v>
                      </c:pt>
                      <c:pt idx="24">
                        <c:v>3.7629201942625752</c:v>
                      </c:pt>
                      <c:pt idx="25">
                        <c:v>3.38</c:v>
                      </c:pt>
                      <c:pt idx="26">
                        <c:v>3.48</c:v>
                      </c:pt>
                      <c:pt idx="27">
                        <c:v>3.52</c:v>
                      </c:pt>
                      <c:pt idx="28">
                        <c:v>3.5729693852152988</c:v>
                      </c:pt>
                      <c:pt idx="29">
                        <c:v>3.46</c:v>
                      </c:pt>
                      <c:pt idx="30">
                        <c:v>3.02</c:v>
                      </c:pt>
                      <c:pt idx="31">
                        <c:v>2.96</c:v>
                      </c:pt>
                      <c:pt idx="32">
                        <c:v>3.14</c:v>
                      </c:pt>
                      <c:pt idx="33">
                        <c:v>3.14</c:v>
                      </c:pt>
                      <c:pt idx="34">
                        <c:v>2.92</c:v>
                      </c:pt>
                      <c:pt idx="35">
                        <c:v>3.3125</c:v>
                      </c:pt>
                      <c:pt idx="36">
                        <c:v>3.3462222424878028</c:v>
                      </c:pt>
                      <c:pt idx="37">
                        <c:v>3.3668779353426657</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4.3599490195201573</c:v>
                      </c:pt>
                      <c:pt idx="24">
                        <c:v>3.641981032801112</c:v>
                      </c:pt>
                      <c:pt idx="25">
                        <c:v>3.38</c:v>
                      </c:pt>
                      <c:pt idx="26">
                        <c:v>3.48</c:v>
                      </c:pt>
                      <c:pt idx="27">
                        <c:v>3.52</c:v>
                      </c:pt>
                      <c:pt idx="28">
                        <c:v>3.5166643217161724</c:v>
                      </c:pt>
                      <c:pt idx="29">
                        <c:v>3.46</c:v>
                      </c:pt>
                      <c:pt idx="30">
                        <c:v>3.02</c:v>
                      </c:pt>
                      <c:pt idx="31">
                        <c:v>2.96</c:v>
                      </c:pt>
                      <c:pt idx="32">
                        <c:v>3.14</c:v>
                      </c:pt>
                      <c:pt idx="33">
                        <c:v>3.14</c:v>
                      </c:pt>
                      <c:pt idx="34">
                        <c:v>2.92</c:v>
                      </c:pt>
                      <c:pt idx="35">
                        <c:v>3.3125</c:v>
                      </c:pt>
                      <c:pt idx="36">
                        <c:v>3.2961591897753202</c:v>
                      </c:pt>
                      <c:pt idx="37">
                        <c:v>3.3165058514405996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4.2773120455404596</c:v>
                      </c:pt>
                      <c:pt idx="24">
                        <c:v>3.5491120398154274</c:v>
                      </c:pt>
                      <c:pt idx="25">
                        <c:v>3.38</c:v>
                      </c:pt>
                      <c:pt idx="26">
                        <c:v>3.48</c:v>
                      </c:pt>
                      <c:pt idx="27">
                        <c:v>3.52</c:v>
                      </c:pt>
                      <c:pt idx="28">
                        <c:v>3.48</c:v>
                      </c:pt>
                      <c:pt idx="29">
                        <c:v>3.46</c:v>
                      </c:pt>
                      <c:pt idx="30">
                        <c:v>3.02</c:v>
                      </c:pt>
                      <c:pt idx="31">
                        <c:v>2.96</c:v>
                      </c:pt>
                      <c:pt idx="32">
                        <c:v>3.14</c:v>
                      </c:pt>
                      <c:pt idx="33">
                        <c:v>3.14</c:v>
                      </c:pt>
                      <c:pt idx="34">
                        <c:v>2.92</c:v>
                      </c:pt>
                      <c:pt idx="35">
                        <c:v>3.3125</c:v>
                      </c:pt>
                      <c:pt idx="36">
                        <c:v>3.2462610459799999</c:v>
                      </c:pt>
                      <c:pt idx="37">
                        <c:v>3.2662996944119751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4.1955815033503612</c:v>
                      </c:pt>
                      <c:pt idx="24">
                        <c:v>3.4936214103468863</c:v>
                      </c:pt>
                      <c:pt idx="25">
                        <c:v>3.38</c:v>
                      </c:pt>
                      <c:pt idx="26">
                        <c:v>3.48</c:v>
                      </c:pt>
                      <c:pt idx="27">
                        <c:v>3.52</c:v>
                      </c:pt>
                      <c:pt idx="28">
                        <c:v>3.48</c:v>
                      </c:pt>
                      <c:pt idx="29">
                        <c:v>3.46</c:v>
                      </c:pt>
                      <c:pt idx="30">
                        <c:v>3.02</c:v>
                      </c:pt>
                      <c:pt idx="31">
                        <c:v>2.96</c:v>
                      </c:pt>
                      <c:pt idx="32">
                        <c:v>3.14</c:v>
                      </c:pt>
                      <c:pt idx="33">
                        <c:v>3.14</c:v>
                      </c:pt>
                      <c:pt idx="34">
                        <c:v>2.92</c:v>
                      </c:pt>
                      <c:pt idx="35">
                        <c:v>3.3125</c:v>
                      </c:pt>
                      <c:pt idx="36">
                        <c:v>3.24</c:v>
                      </c:pt>
                      <c:pt idx="37">
                        <c:v>3.26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4.1147425605384118</c:v>
                      </c:pt>
                      <c:pt idx="24">
                        <c:v>3.46</c:v>
                      </c:pt>
                      <c:pt idx="25">
                        <c:v>3.38</c:v>
                      </c:pt>
                      <c:pt idx="26">
                        <c:v>3.48</c:v>
                      </c:pt>
                      <c:pt idx="27">
                        <c:v>3.52</c:v>
                      </c:pt>
                      <c:pt idx="28">
                        <c:v>3.48</c:v>
                      </c:pt>
                      <c:pt idx="29">
                        <c:v>3.46</c:v>
                      </c:pt>
                      <c:pt idx="30">
                        <c:v>3.02</c:v>
                      </c:pt>
                      <c:pt idx="31">
                        <c:v>2.96</c:v>
                      </c:pt>
                      <c:pt idx="32">
                        <c:v>3.14</c:v>
                      </c:pt>
                      <c:pt idx="33">
                        <c:v>3.14</c:v>
                      </c:pt>
                      <c:pt idx="34">
                        <c:v>2.92</c:v>
                      </c:pt>
                      <c:pt idx="35">
                        <c:v>3.3008827720021157</c:v>
                      </c:pt>
                      <c:pt idx="36">
                        <c:v>3.24</c:v>
                      </c:pt>
                      <c:pt idx="37">
                        <c:v>3.26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1325585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6248"/>
        <c:crosses val="autoZero"/>
        <c:auto val="0"/>
        <c:lblOffset val="100"/>
        <c:baseTimeUnit val="days"/>
        <c:majorUnit val="6"/>
        <c:majorTimeUnit val="months"/>
        <c:minorUnit val="31"/>
        <c:minorTimeUnit val="days"/>
      </c:dateAx>
      <c:valAx>
        <c:axId val="21325624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585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4.875679426390656</c:v>
                </c:pt>
                <c:pt idx="24">
                  <c:v>4.4457009203741666</c:v>
                </c:pt>
                <c:pt idx="25">
                  <c:v>4.0133778519019785</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3.9939152779806979</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4.4435075885328841</c:v>
                </c:pt>
                <c:pt idx="24">
                  <c:v>3.7629201942625752</c:v>
                </c:pt>
                <c:pt idx="25">
                  <c:v>3.38</c:v>
                </c:pt>
                <c:pt idx="26">
                  <c:v>3.48</c:v>
                </c:pt>
                <c:pt idx="27">
                  <c:v>3.52</c:v>
                </c:pt>
                <c:pt idx="28">
                  <c:v>3.5729693852152988</c:v>
                </c:pt>
                <c:pt idx="29">
                  <c:v>3.46</c:v>
                </c:pt>
                <c:pt idx="30">
                  <c:v>3.02</c:v>
                </c:pt>
                <c:pt idx="31">
                  <c:v>2.96</c:v>
                </c:pt>
                <c:pt idx="32">
                  <c:v>3.14</c:v>
                </c:pt>
                <c:pt idx="33">
                  <c:v>3.14</c:v>
                </c:pt>
                <c:pt idx="34">
                  <c:v>2.92</c:v>
                </c:pt>
                <c:pt idx="35">
                  <c:v>3.3125</c:v>
                </c:pt>
                <c:pt idx="36">
                  <c:v>3.3462222424878028</c:v>
                </c:pt>
                <c:pt idx="37">
                  <c:v>3.3668779353426657</c:v>
                </c:pt>
                <c:pt idx="38">
                  <c:v>3.7</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4.3599490195201573</c:v>
                </c:pt>
                <c:pt idx="24">
                  <c:v>3.641981032801112</c:v>
                </c:pt>
                <c:pt idx="25">
                  <c:v>3.38</c:v>
                </c:pt>
                <c:pt idx="26">
                  <c:v>3.48</c:v>
                </c:pt>
                <c:pt idx="27">
                  <c:v>3.52</c:v>
                </c:pt>
                <c:pt idx="28">
                  <c:v>3.5166643217161724</c:v>
                </c:pt>
                <c:pt idx="29">
                  <c:v>3.46</c:v>
                </c:pt>
                <c:pt idx="30">
                  <c:v>3.02</c:v>
                </c:pt>
                <c:pt idx="31">
                  <c:v>2.96</c:v>
                </c:pt>
                <c:pt idx="32">
                  <c:v>3.14</c:v>
                </c:pt>
                <c:pt idx="33">
                  <c:v>3.14</c:v>
                </c:pt>
                <c:pt idx="34">
                  <c:v>2.92</c:v>
                </c:pt>
                <c:pt idx="35">
                  <c:v>3.3125</c:v>
                </c:pt>
                <c:pt idx="36">
                  <c:v>3.2961591897753202</c:v>
                </c:pt>
                <c:pt idx="37">
                  <c:v>3.3165058514405996</c:v>
                </c:pt>
                <c:pt idx="38">
                  <c:v>3.7</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4.2773120455404596</c:v>
                </c:pt>
                <c:pt idx="24">
                  <c:v>3.5491120398154274</c:v>
                </c:pt>
                <c:pt idx="25">
                  <c:v>3.38</c:v>
                </c:pt>
                <c:pt idx="26">
                  <c:v>3.48</c:v>
                </c:pt>
                <c:pt idx="27">
                  <c:v>3.52</c:v>
                </c:pt>
                <c:pt idx="28">
                  <c:v>3.48</c:v>
                </c:pt>
                <c:pt idx="29">
                  <c:v>3.46</c:v>
                </c:pt>
                <c:pt idx="30">
                  <c:v>3.02</c:v>
                </c:pt>
                <c:pt idx="31">
                  <c:v>2.96</c:v>
                </c:pt>
                <c:pt idx="32">
                  <c:v>3.14</c:v>
                </c:pt>
                <c:pt idx="33">
                  <c:v>3.14</c:v>
                </c:pt>
                <c:pt idx="34">
                  <c:v>2.92</c:v>
                </c:pt>
                <c:pt idx="35">
                  <c:v>3.3125</c:v>
                </c:pt>
                <c:pt idx="36">
                  <c:v>3.2462610459799999</c:v>
                </c:pt>
                <c:pt idx="37">
                  <c:v>3.2662996944119751</c:v>
                </c:pt>
                <c:pt idx="38">
                  <c:v>3.7</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4.1955815033503612</c:v>
                </c:pt>
                <c:pt idx="24">
                  <c:v>3.4936214103468863</c:v>
                </c:pt>
                <c:pt idx="25">
                  <c:v>3.38</c:v>
                </c:pt>
                <c:pt idx="26">
                  <c:v>3.48</c:v>
                </c:pt>
                <c:pt idx="27">
                  <c:v>3.52</c:v>
                </c:pt>
                <c:pt idx="28">
                  <c:v>3.48</c:v>
                </c:pt>
                <c:pt idx="29">
                  <c:v>3.46</c:v>
                </c:pt>
                <c:pt idx="30">
                  <c:v>3.02</c:v>
                </c:pt>
                <c:pt idx="31">
                  <c:v>2.96</c:v>
                </c:pt>
                <c:pt idx="32">
                  <c:v>3.14</c:v>
                </c:pt>
                <c:pt idx="33">
                  <c:v>3.14</c:v>
                </c:pt>
                <c:pt idx="34">
                  <c:v>2.92</c:v>
                </c:pt>
                <c:pt idx="35">
                  <c:v>3.3125</c:v>
                </c:pt>
                <c:pt idx="36">
                  <c:v>3.24</c:v>
                </c:pt>
                <c:pt idx="37">
                  <c:v>3.26</c:v>
                </c:pt>
                <c:pt idx="38">
                  <c:v>3.7</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4.1147425605384118</c:v>
                </c:pt>
                <c:pt idx="24">
                  <c:v>3.46</c:v>
                </c:pt>
                <c:pt idx="25">
                  <c:v>3.38</c:v>
                </c:pt>
                <c:pt idx="26">
                  <c:v>3.48</c:v>
                </c:pt>
                <c:pt idx="27">
                  <c:v>3.52</c:v>
                </c:pt>
                <c:pt idx="28">
                  <c:v>3.48</c:v>
                </c:pt>
                <c:pt idx="29">
                  <c:v>3.46</c:v>
                </c:pt>
                <c:pt idx="30">
                  <c:v>3.02</c:v>
                </c:pt>
                <c:pt idx="31">
                  <c:v>2.96</c:v>
                </c:pt>
                <c:pt idx="32">
                  <c:v>3.14</c:v>
                </c:pt>
                <c:pt idx="33">
                  <c:v>3.14</c:v>
                </c:pt>
                <c:pt idx="34">
                  <c:v>2.92</c:v>
                </c:pt>
                <c:pt idx="35">
                  <c:v>3.3008827720021157</c:v>
                </c:pt>
                <c:pt idx="36">
                  <c:v>3.24</c:v>
                </c:pt>
                <c:pt idx="37">
                  <c:v>3.26</c:v>
                </c:pt>
                <c:pt idx="38">
                  <c:v>3.7</c:v>
                </c:pt>
                <c:pt idx="39">
                  <c:v>3.48</c:v>
                </c:pt>
                <c:pt idx="40">
                  <c:v>3.46</c:v>
                </c:pt>
                <c:pt idx="41">
                  <c:v>3.52</c:v>
                </c:pt>
                <c:pt idx="42">
                  <c:v>3.66</c:v>
                </c:pt>
                <c:pt idx="43">
                  <c:v>3.7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4.0347807065514596</c:v>
                </c:pt>
                <c:pt idx="24">
                  <c:v>3.46</c:v>
                </c:pt>
                <c:pt idx="25">
                  <c:v>3.38</c:v>
                </c:pt>
                <c:pt idx="26">
                  <c:v>3.48</c:v>
                </c:pt>
                <c:pt idx="27">
                  <c:v>3.52</c:v>
                </c:pt>
                <c:pt idx="28">
                  <c:v>3.48</c:v>
                </c:pt>
                <c:pt idx="29">
                  <c:v>3.46</c:v>
                </c:pt>
                <c:pt idx="30">
                  <c:v>3.02</c:v>
                </c:pt>
                <c:pt idx="31">
                  <c:v>2.96</c:v>
                </c:pt>
                <c:pt idx="32">
                  <c:v>3.14</c:v>
                </c:pt>
                <c:pt idx="33">
                  <c:v>3.14</c:v>
                </c:pt>
                <c:pt idx="34">
                  <c:v>2.92</c:v>
                </c:pt>
                <c:pt idx="35">
                  <c:v>3.2524894215420477</c:v>
                </c:pt>
                <c:pt idx="36">
                  <c:v>3.24</c:v>
                </c:pt>
                <c:pt idx="37">
                  <c:v>3.26</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13257032"/>
        <c:axId val="213257424"/>
        <c:extLst xmlns:c16r2="http://schemas.microsoft.com/office/drawing/2015/06/chart"/>
      </c:lineChart>
      <c:dateAx>
        <c:axId val="21325703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7424"/>
        <c:crosses val="autoZero"/>
        <c:auto val="0"/>
        <c:lblOffset val="100"/>
        <c:baseTimeUnit val="days"/>
        <c:majorUnit val="6"/>
        <c:majorTimeUnit val="months"/>
        <c:minorUnit val="31"/>
        <c:minorTimeUnit val="days"/>
      </c:dateAx>
      <c:valAx>
        <c:axId val="21325742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7032"/>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4.875679426390656</c:v>
                </c:pt>
                <c:pt idx="24">
                  <c:v>4.4457009203741666</c:v>
                </c:pt>
                <c:pt idx="25">
                  <c:v>4.0133778519019785</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3.9939152779806979</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11446768"/>
        <c:axId val="211446376"/>
      </c:lineChart>
      <c:dateAx>
        <c:axId val="2114467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6376"/>
        <c:crosses val="autoZero"/>
        <c:auto val="0"/>
        <c:lblOffset val="100"/>
        <c:baseTimeUnit val="days"/>
        <c:majorUnit val="6"/>
        <c:majorTimeUnit val="months"/>
        <c:minorUnit val="31"/>
        <c:minorTimeUnit val="days"/>
      </c:dateAx>
      <c:valAx>
        <c:axId val="2114463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6768"/>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11443240"/>
        <c:axId val="21144363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1144324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3632"/>
        <c:crosses val="autoZero"/>
        <c:auto val="0"/>
        <c:lblOffset val="100"/>
        <c:baseTimeUnit val="days"/>
        <c:majorUnit val="6"/>
        <c:majorTimeUnit val="months"/>
        <c:minorUnit val="31"/>
        <c:minorTimeUnit val="days"/>
      </c:dateAx>
      <c:valAx>
        <c:axId val="21144363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324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11444416"/>
        <c:axId val="21144480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1144441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4808"/>
        <c:crosses val="autoZero"/>
        <c:auto val="0"/>
        <c:lblOffset val="100"/>
        <c:baseTimeUnit val="days"/>
        <c:majorUnit val="6"/>
        <c:majorTimeUnit val="months"/>
        <c:minorUnit val="31"/>
        <c:minorTimeUnit val="days"/>
      </c:dateAx>
      <c:valAx>
        <c:axId val="2114448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441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11440104"/>
        <c:axId val="21144520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114401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5200"/>
        <c:crosses val="autoZero"/>
        <c:auto val="0"/>
        <c:lblOffset val="100"/>
        <c:baseTimeUnit val="days"/>
        <c:majorUnit val="6"/>
        <c:majorTimeUnit val="months"/>
        <c:minorUnit val="31"/>
        <c:minorTimeUnit val="days"/>
      </c:dateAx>
      <c:valAx>
        <c:axId val="21144520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401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4.4435075885328841</c:v>
                </c:pt>
                <c:pt idx="24">
                  <c:v>3.7629201942625752</c:v>
                </c:pt>
                <c:pt idx="25">
                  <c:v>3.38</c:v>
                </c:pt>
                <c:pt idx="26">
                  <c:v>3.48</c:v>
                </c:pt>
                <c:pt idx="27">
                  <c:v>3.52</c:v>
                </c:pt>
                <c:pt idx="28">
                  <c:v>3.5729693852152988</c:v>
                </c:pt>
                <c:pt idx="29">
                  <c:v>3.46</c:v>
                </c:pt>
                <c:pt idx="30">
                  <c:v>3.02</c:v>
                </c:pt>
                <c:pt idx="31">
                  <c:v>2.96</c:v>
                </c:pt>
                <c:pt idx="32">
                  <c:v>3.14</c:v>
                </c:pt>
                <c:pt idx="33">
                  <c:v>3.14</c:v>
                </c:pt>
                <c:pt idx="34">
                  <c:v>2.92</c:v>
                </c:pt>
                <c:pt idx="35">
                  <c:v>3.3125</c:v>
                </c:pt>
                <c:pt idx="36">
                  <c:v>3.3462222424878028</c:v>
                </c:pt>
                <c:pt idx="37">
                  <c:v>3.3668779353426657</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10453984"/>
        <c:axId val="21324997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1045398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49976"/>
        <c:crosses val="autoZero"/>
        <c:auto val="0"/>
        <c:lblOffset val="100"/>
        <c:baseTimeUnit val="days"/>
        <c:majorUnit val="6"/>
        <c:majorTimeUnit val="months"/>
        <c:minorUnit val="31"/>
        <c:minorTimeUnit val="days"/>
      </c:dateAx>
      <c:valAx>
        <c:axId val="2132499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45398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4.3599490195201573</c:v>
                </c:pt>
                <c:pt idx="24">
                  <c:v>3.641981032801112</c:v>
                </c:pt>
                <c:pt idx="25">
                  <c:v>3.38</c:v>
                </c:pt>
                <c:pt idx="26">
                  <c:v>3.48</c:v>
                </c:pt>
                <c:pt idx="27">
                  <c:v>3.52</c:v>
                </c:pt>
                <c:pt idx="28">
                  <c:v>3.5166643217161724</c:v>
                </c:pt>
                <c:pt idx="29">
                  <c:v>3.46</c:v>
                </c:pt>
                <c:pt idx="30">
                  <c:v>3.02</c:v>
                </c:pt>
                <c:pt idx="31">
                  <c:v>2.96</c:v>
                </c:pt>
                <c:pt idx="32">
                  <c:v>3.14</c:v>
                </c:pt>
                <c:pt idx="33">
                  <c:v>3.14</c:v>
                </c:pt>
                <c:pt idx="34">
                  <c:v>2.92</c:v>
                </c:pt>
                <c:pt idx="35">
                  <c:v>3.3125</c:v>
                </c:pt>
                <c:pt idx="36">
                  <c:v>3.2961591897753202</c:v>
                </c:pt>
                <c:pt idx="37">
                  <c:v>3.3165058514405996</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13251152"/>
        <c:axId val="2132515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4.4435075885328841</c:v>
                      </c:pt>
                      <c:pt idx="24">
                        <c:v>3.7629201942625752</c:v>
                      </c:pt>
                      <c:pt idx="25">
                        <c:v>3.38</c:v>
                      </c:pt>
                      <c:pt idx="26">
                        <c:v>3.48</c:v>
                      </c:pt>
                      <c:pt idx="27">
                        <c:v>3.52</c:v>
                      </c:pt>
                      <c:pt idx="28">
                        <c:v>3.5729693852152988</c:v>
                      </c:pt>
                      <c:pt idx="29">
                        <c:v>3.46</c:v>
                      </c:pt>
                      <c:pt idx="30">
                        <c:v>3.02</c:v>
                      </c:pt>
                      <c:pt idx="31">
                        <c:v>2.96</c:v>
                      </c:pt>
                      <c:pt idx="32">
                        <c:v>3.14</c:v>
                      </c:pt>
                      <c:pt idx="33">
                        <c:v>3.14</c:v>
                      </c:pt>
                      <c:pt idx="34">
                        <c:v>2.92</c:v>
                      </c:pt>
                      <c:pt idx="35">
                        <c:v>3.3125</c:v>
                      </c:pt>
                      <c:pt idx="36">
                        <c:v>3.3462222424878028</c:v>
                      </c:pt>
                      <c:pt idx="37">
                        <c:v>3.3668779353426657</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132511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1544"/>
        <c:crosses val="autoZero"/>
        <c:auto val="0"/>
        <c:lblOffset val="100"/>
        <c:baseTimeUnit val="days"/>
        <c:majorUnit val="6"/>
        <c:majorTimeUnit val="months"/>
        <c:minorUnit val="31"/>
        <c:minorTimeUnit val="days"/>
      </c:dateAx>
      <c:valAx>
        <c:axId val="2132515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11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4.2773120455404596</c:v>
                </c:pt>
                <c:pt idx="24">
                  <c:v>3.5491120398154274</c:v>
                </c:pt>
                <c:pt idx="25">
                  <c:v>3.38</c:v>
                </c:pt>
                <c:pt idx="26">
                  <c:v>3.48</c:v>
                </c:pt>
                <c:pt idx="27">
                  <c:v>3.52</c:v>
                </c:pt>
                <c:pt idx="28">
                  <c:v>3.48</c:v>
                </c:pt>
                <c:pt idx="29">
                  <c:v>3.46</c:v>
                </c:pt>
                <c:pt idx="30">
                  <c:v>3.02</c:v>
                </c:pt>
                <c:pt idx="31">
                  <c:v>2.96</c:v>
                </c:pt>
                <c:pt idx="32">
                  <c:v>3.14</c:v>
                </c:pt>
                <c:pt idx="33">
                  <c:v>3.14</c:v>
                </c:pt>
                <c:pt idx="34">
                  <c:v>2.92</c:v>
                </c:pt>
                <c:pt idx="35">
                  <c:v>3.3125</c:v>
                </c:pt>
                <c:pt idx="36">
                  <c:v>3.2462610459799999</c:v>
                </c:pt>
                <c:pt idx="37">
                  <c:v>3.2662996944119751</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13252328"/>
        <c:axId val="2132527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4.4435075885328841</c:v>
                      </c:pt>
                      <c:pt idx="24">
                        <c:v>3.7629201942625752</c:v>
                      </c:pt>
                      <c:pt idx="25">
                        <c:v>3.38</c:v>
                      </c:pt>
                      <c:pt idx="26">
                        <c:v>3.48</c:v>
                      </c:pt>
                      <c:pt idx="27">
                        <c:v>3.52</c:v>
                      </c:pt>
                      <c:pt idx="28">
                        <c:v>3.5729693852152988</c:v>
                      </c:pt>
                      <c:pt idx="29">
                        <c:v>3.46</c:v>
                      </c:pt>
                      <c:pt idx="30">
                        <c:v>3.02</c:v>
                      </c:pt>
                      <c:pt idx="31">
                        <c:v>2.96</c:v>
                      </c:pt>
                      <c:pt idx="32">
                        <c:v>3.14</c:v>
                      </c:pt>
                      <c:pt idx="33">
                        <c:v>3.14</c:v>
                      </c:pt>
                      <c:pt idx="34">
                        <c:v>2.92</c:v>
                      </c:pt>
                      <c:pt idx="35">
                        <c:v>3.3125</c:v>
                      </c:pt>
                      <c:pt idx="36">
                        <c:v>3.3462222424878028</c:v>
                      </c:pt>
                      <c:pt idx="37">
                        <c:v>3.3668779353426657</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4.3599490195201573</c:v>
                      </c:pt>
                      <c:pt idx="24">
                        <c:v>3.641981032801112</c:v>
                      </c:pt>
                      <c:pt idx="25">
                        <c:v>3.38</c:v>
                      </c:pt>
                      <c:pt idx="26">
                        <c:v>3.48</c:v>
                      </c:pt>
                      <c:pt idx="27">
                        <c:v>3.52</c:v>
                      </c:pt>
                      <c:pt idx="28">
                        <c:v>3.5166643217161724</c:v>
                      </c:pt>
                      <c:pt idx="29">
                        <c:v>3.46</c:v>
                      </c:pt>
                      <c:pt idx="30">
                        <c:v>3.02</c:v>
                      </c:pt>
                      <c:pt idx="31">
                        <c:v>2.96</c:v>
                      </c:pt>
                      <c:pt idx="32">
                        <c:v>3.14</c:v>
                      </c:pt>
                      <c:pt idx="33">
                        <c:v>3.14</c:v>
                      </c:pt>
                      <c:pt idx="34">
                        <c:v>2.92</c:v>
                      </c:pt>
                      <c:pt idx="35">
                        <c:v>3.3125</c:v>
                      </c:pt>
                      <c:pt idx="36">
                        <c:v>3.2961591897753202</c:v>
                      </c:pt>
                      <c:pt idx="37">
                        <c:v>3.3165058514405996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132523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2720"/>
        <c:crosses val="autoZero"/>
        <c:auto val="0"/>
        <c:lblOffset val="100"/>
        <c:baseTimeUnit val="days"/>
        <c:majorUnit val="6"/>
        <c:majorTimeUnit val="months"/>
        <c:minorUnit val="31"/>
        <c:minorTimeUnit val="days"/>
      </c:dateAx>
      <c:valAx>
        <c:axId val="2132527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23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4.1955815033503612</c:v>
                </c:pt>
                <c:pt idx="24">
                  <c:v>3.4936214103468863</c:v>
                </c:pt>
                <c:pt idx="25">
                  <c:v>3.38</c:v>
                </c:pt>
                <c:pt idx="26">
                  <c:v>3.48</c:v>
                </c:pt>
                <c:pt idx="27">
                  <c:v>3.52</c:v>
                </c:pt>
                <c:pt idx="28">
                  <c:v>3.48</c:v>
                </c:pt>
                <c:pt idx="29">
                  <c:v>3.46</c:v>
                </c:pt>
                <c:pt idx="30">
                  <c:v>3.02</c:v>
                </c:pt>
                <c:pt idx="31">
                  <c:v>2.96</c:v>
                </c:pt>
                <c:pt idx="32">
                  <c:v>3.14</c:v>
                </c:pt>
                <c:pt idx="33">
                  <c:v>3.14</c:v>
                </c:pt>
                <c:pt idx="34">
                  <c:v>2.92</c:v>
                </c:pt>
                <c:pt idx="35">
                  <c:v>3.3125</c:v>
                </c:pt>
                <c:pt idx="36">
                  <c:v>3.24</c:v>
                </c:pt>
                <c:pt idx="37">
                  <c:v>3.26</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13253504"/>
        <c:axId val="2132538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4.4435075885328841</c:v>
                      </c:pt>
                      <c:pt idx="24">
                        <c:v>3.7629201942625752</c:v>
                      </c:pt>
                      <c:pt idx="25">
                        <c:v>3.38</c:v>
                      </c:pt>
                      <c:pt idx="26">
                        <c:v>3.48</c:v>
                      </c:pt>
                      <c:pt idx="27">
                        <c:v>3.52</c:v>
                      </c:pt>
                      <c:pt idx="28">
                        <c:v>3.5729693852152988</c:v>
                      </c:pt>
                      <c:pt idx="29">
                        <c:v>3.46</c:v>
                      </c:pt>
                      <c:pt idx="30">
                        <c:v>3.02</c:v>
                      </c:pt>
                      <c:pt idx="31">
                        <c:v>2.96</c:v>
                      </c:pt>
                      <c:pt idx="32">
                        <c:v>3.14</c:v>
                      </c:pt>
                      <c:pt idx="33">
                        <c:v>3.14</c:v>
                      </c:pt>
                      <c:pt idx="34">
                        <c:v>2.92</c:v>
                      </c:pt>
                      <c:pt idx="35">
                        <c:v>3.3125</c:v>
                      </c:pt>
                      <c:pt idx="36">
                        <c:v>3.3462222424878028</c:v>
                      </c:pt>
                      <c:pt idx="37">
                        <c:v>3.3668779353426657</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4.3599490195201573</c:v>
                      </c:pt>
                      <c:pt idx="24">
                        <c:v>3.641981032801112</c:v>
                      </c:pt>
                      <c:pt idx="25">
                        <c:v>3.38</c:v>
                      </c:pt>
                      <c:pt idx="26">
                        <c:v>3.48</c:v>
                      </c:pt>
                      <c:pt idx="27">
                        <c:v>3.52</c:v>
                      </c:pt>
                      <c:pt idx="28">
                        <c:v>3.5166643217161724</c:v>
                      </c:pt>
                      <c:pt idx="29">
                        <c:v>3.46</c:v>
                      </c:pt>
                      <c:pt idx="30">
                        <c:v>3.02</c:v>
                      </c:pt>
                      <c:pt idx="31">
                        <c:v>2.96</c:v>
                      </c:pt>
                      <c:pt idx="32">
                        <c:v>3.14</c:v>
                      </c:pt>
                      <c:pt idx="33">
                        <c:v>3.14</c:v>
                      </c:pt>
                      <c:pt idx="34">
                        <c:v>2.92</c:v>
                      </c:pt>
                      <c:pt idx="35">
                        <c:v>3.3125</c:v>
                      </c:pt>
                      <c:pt idx="36">
                        <c:v>3.2961591897753202</c:v>
                      </c:pt>
                      <c:pt idx="37">
                        <c:v>3.3165058514405996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4.2773120455404596</c:v>
                      </c:pt>
                      <c:pt idx="24">
                        <c:v>3.5491120398154274</c:v>
                      </c:pt>
                      <c:pt idx="25">
                        <c:v>3.38</c:v>
                      </c:pt>
                      <c:pt idx="26">
                        <c:v>3.48</c:v>
                      </c:pt>
                      <c:pt idx="27">
                        <c:v>3.52</c:v>
                      </c:pt>
                      <c:pt idx="28">
                        <c:v>3.48</c:v>
                      </c:pt>
                      <c:pt idx="29">
                        <c:v>3.46</c:v>
                      </c:pt>
                      <c:pt idx="30">
                        <c:v>3.02</c:v>
                      </c:pt>
                      <c:pt idx="31">
                        <c:v>2.96</c:v>
                      </c:pt>
                      <c:pt idx="32">
                        <c:v>3.14</c:v>
                      </c:pt>
                      <c:pt idx="33">
                        <c:v>3.14</c:v>
                      </c:pt>
                      <c:pt idx="34">
                        <c:v>2.92</c:v>
                      </c:pt>
                      <c:pt idx="35">
                        <c:v>3.3125</c:v>
                      </c:pt>
                      <c:pt idx="36">
                        <c:v>3.2462610459799999</c:v>
                      </c:pt>
                      <c:pt idx="37">
                        <c:v>3.2662996944119751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132535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3896"/>
        <c:crosses val="autoZero"/>
        <c:auto val="0"/>
        <c:lblOffset val="100"/>
        <c:baseTimeUnit val="days"/>
        <c:majorUnit val="6"/>
        <c:majorTimeUnit val="months"/>
        <c:minorUnit val="31"/>
        <c:minorTimeUnit val="days"/>
      </c:dateAx>
      <c:valAx>
        <c:axId val="2132538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35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4.3448275862068968</c:v>
                </c:pt>
                <c:pt idx="1">
                  <c:v>3.1538461538461537</c:v>
                </c:pt>
                <c:pt idx="2">
                  <c:v>3.4871794871794872</c:v>
                </c:pt>
                <c:pt idx="3">
                  <c:v>3.4102564102564101</c:v>
                </c:pt>
                <c:pt idx="4">
                  <c:v>3.3181818181818183</c:v>
                </c:pt>
                <c:pt idx="5">
                  <c:v>3.5454545454545454</c:v>
                </c:pt>
                <c:pt idx="6">
                  <c:v>3.2448979591836733</c:v>
                </c:pt>
                <c:pt idx="7">
                  <c:v>3.2857142857142856</c:v>
                </c:pt>
                <c:pt idx="8">
                  <c:v>3.4285714285714284</c:v>
                </c:pt>
                <c:pt idx="9">
                  <c:v>3.6511627906976742</c:v>
                </c:pt>
                <c:pt idx="10">
                  <c:v>3.9069767441860463</c:v>
                </c:pt>
                <c:pt idx="11">
                  <c:v>3.8837209302325579</c:v>
                </c:pt>
                <c:pt idx="12">
                  <c:v>4.1627906976744189</c:v>
                </c:pt>
                <c:pt idx="13">
                  <c:v>4.3255813953488369</c:v>
                </c:pt>
                <c:pt idx="14">
                  <c:v>4.2325581395348841</c:v>
                </c:pt>
                <c:pt idx="15">
                  <c:v>4.4651162790697674</c:v>
                </c:pt>
                <c:pt idx="16">
                  <c:v>4.441860465116279</c:v>
                </c:pt>
                <c:pt idx="17">
                  <c:v>4.3255813953488369</c:v>
                </c:pt>
                <c:pt idx="18">
                  <c:v>3.86046511627907</c:v>
                </c:pt>
                <c:pt idx="19">
                  <c:v>3.7906976744186047</c:v>
                </c:pt>
                <c:pt idx="20">
                  <c:v>4.0465116279069768</c:v>
                </c:pt>
                <c:pt idx="21">
                  <c:v>4.0714285714285712</c:v>
                </c:pt>
                <c:pt idx="22">
                  <c:v>3.9285714285714284</c:v>
                </c:pt>
                <c:pt idx="23">
                  <c:v>3.5416666666666665</c:v>
                </c:pt>
                <c:pt idx="24">
                  <c:v>3.6041666666666665</c:v>
                </c:pt>
                <c:pt idx="25">
                  <c:v>3.5208333333333335</c:v>
                </c:pt>
                <c:pt idx="26">
                  <c:v>3.625</c:v>
                </c:pt>
                <c:pt idx="27">
                  <c:v>3.6666666666666665</c:v>
                </c:pt>
                <c:pt idx="28">
                  <c:v>3.625</c:v>
                </c:pt>
                <c:pt idx="29">
                  <c:v>3.6041666666666665</c:v>
                </c:pt>
                <c:pt idx="30">
                  <c:v>3.0816326530612246</c:v>
                </c:pt>
                <c:pt idx="31">
                  <c:v>3.0204081632653059</c:v>
                </c:pt>
                <c:pt idx="32">
                  <c:v>3.3404255319148937</c:v>
                </c:pt>
                <c:pt idx="33">
                  <c:v>3.3404255319148937</c:v>
                </c:pt>
                <c:pt idx="34">
                  <c:v>3.3953488372093021</c:v>
                </c:pt>
                <c:pt idx="35">
                  <c:v>3.18</c:v>
                </c:pt>
                <c:pt idx="36">
                  <c:v>3.24</c:v>
                </c:pt>
                <c:pt idx="37">
                  <c:v>3.26</c:v>
                </c:pt>
                <c:pt idx="38">
                  <c:v>3.7</c:v>
                </c:pt>
                <c:pt idx="39">
                  <c:v>3.48</c:v>
                </c:pt>
                <c:pt idx="40">
                  <c:v>3.46</c:v>
                </c:pt>
                <c:pt idx="41">
                  <c:v>3.52</c:v>
                </c:pt>
                <c:pt idx="42">
                  <c:v>3.66</c:v>
                </c:pt>
                <c:pt idx="43">
                  <c:v>3.7</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4.1147425605384118</c:v>
                </c:pt>
                <c:pt idx="24">
                  <c:v>3.46</c:v>
                </c:pt>
                <c:pt idx="25">
                  <c:v>3.38</c:v>
                </c:pt>
                <c:pt idx="26">
                  <c:v>3.48</c:v>
                </c:pt>
                <c:pt idx="27">
                  <c:v>3.52</c:v>
                </c:pt>
                <c:pt idx="28">
                  <c:v>3.48</c:v>
                </c:pt>
                <c:pt idx="29">
                  <c:v>3.46</c:v>
                </c:pt>
                <c:pt idx="30">
                  <c:v>3.02</c:v>
                </c:pt>
                <c:pt idx="31">
                  <c:v>2.96</c:v>
                </c:pt>
                <c:pt idx="32">
                  <c:v>3.14</c:v>
                </c:pt>
                <c:pt idx="33">
                  <c:v>3.14</c:v>
                </c:pt>
                <c:pt idx="34">
                  <c:v>2.92</c:v>
                </c:pt>
                <c:pt idx="35">
                  <c:v>3.3008827720021157</c:v>
                </c:pt>
                <c:pt idx="36">
                  <c:v>3.24</c:v>
                </c:pt>
                <c:pt idx="37">
                  <c:v>3.26</c:v>
                </c:pt>
                <c:pt idx="38">
                  <c:v>3.7</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13250760"/>
        <c:axId val="21325468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4.7872731872225929</c:v>
                      </c:pt>
                      <c:pt idx="24">
                        <c:v>4.297636703732385</c:v>
                      </c:pt>
                      <c:pt idx="25">
                        <c:v>3.8312830518893617</c:v>
                      </c:pt>
                      <c:pt idx="26">
                        <c:v>3.48</c:v>
                      </c:pt>
                      <c:pt idx="27">
                        <c:v>3.52</c:v>
                      </c:pt>
                      <c:pt idx="28">
                        <c:v>3.48</c:v>
                      </c:pt>
                      <c:pt idx="29">
                        <c:v>3.46</c:v>
                      </c:pt>
                      <c:pt idx="30">
                        <c:v>3.02</c:v>
                      </c:pt>
                      <c:pt idx="31">
                        <c:v>2.96</c:v>
                      </c:pt>
                      <c:pt idx="32">
                        <c:v>3.14</c:v>
                      </c:pt>
                      <c:pt idx="33">
                        <c:v>3.14</c:v>
                      </c:pt>
                      <c:pt idx="34">
                        <c:v>2.92</c:v>
                      </c:pt>
                      <c:pt idx="35">
                        <c:v>3.3125</c:v>
                      </c:pt>
                      <c:pt idx="36">
                        <c:v>3.6818181818181817</c:v>
                      </c:pt>
                      <c:pt idx="37">
                        <c:v>3.7045454545454546</c:v>
                      </c:pt>
                      <c:pt idx="38">
                        <c:v>3.9397386390757081</c:v>
                      </c:pt>
                      <c:pt idx="39">
                        <c:v>3.48</c:v>
                      </c:pt>
                      <c:pt idx="40">
                        <c:v>3.46</c:v>
                      </c:pt>
                      <c:pt idx="41">
                        <c:v>3.52</c:v>
                      </c:pt>
                      <c:pt idx="42">
                        <c:v>3.66</c:v>
                      </c:pt>
                      <c:pt idx="43">
                        <c:v>3.7</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4.6998696576799066</c:v>
                      </c:pt>
                      <c:pt idx="24">
                        <c:v>4.1556827034199753</c:v>
                      </c:pt>
                      <c:pt idx="25">
                        <c:v>3.6609208599202145</c:v>
                      </c:pt>
                      <c:pt idx="26">
                        <c:v>3.48</c:v>
                      </c:pt>
                      <c:pt idx="27">
                        <c:v>3.52</c:v>
                      </c:pt>
                      <c:pt idx="28">
                        <c:v>3.48</c:v>
                      </c:pt>
                      <c:pt idx="29">
                        <c:v>3.46</c:v>
                      </c:pt>
                      <c:pt idx="30">
                        <c:v>3.02</c:v>
                      </c:pt>
                      <c:pt idx="31">
                        <c:v>2.96</c:v>
                      </c:pt>
                      <c:pt idx="32">
                        <c:v>3.14</c:v>
                      </c:pt>
                      <c:pt idx="33">
                        <c:v>3.14</c:v>
                      </c:pt>
                      <c:pt idx="34">
                        <c:v>2.92</c:v>
                      </c:pt>
                      <c:pt idx="35">
                        <c:v>3.3125</c:v>
                      </c:pt>
                      <c:pt idx="36">
                        <c:v>3.4974090699963525</c:v>
                      </c:pt>
                      <c:pt idx="37">
                        <c:v>3.518998014872873</c:v>
                      </c:pt>
                      <c:pt idx="38">
                        <c:v>3.705132836825995</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4.6134518747584075</c:v>
                      </c:pt>
                      <c:pt idx="24">
                        <c:v>4.0194683373458711</c:v>
                      </c:pt>
                      <c:pt idx="25">
                        <c:v>3.5011927447940878</c:v>
                      </c:pt>
                      <c:pt idx="26">
                        <c:v>3.48</c:v>
                      </c:pt>
                      <c:pt idx="27">
                        <c:v>3.52</c:v>
                      </c:pt>
                      <c:pt idx="28">
                        <c:v>3.5560242455402045</c:v>
                      </c:pt>
                      <c:pt idx="29">
                        <c:v>3.46</c:v>
                      </c:pt>
                      <c:pt idx="30">
                        <c:v>3.02</c:v>
                      </c:pt>
                      <c:pt idx="31">
                        <c:v>2.96</c:v>
                      </c:pt>
                      <c:pt idx="32">
                        <c:v>3.14</c:v>
                      </c:pt>
                      <c:pt idx="33">
                        <c:v>3.14</c:v>
                      </c:pt>
                      <c:pt idx="34">
                        <c:v>2.92</c:v>
                      </c:pt>
                      <c:pt idx="35">
                        <c:v>3.3125</c:v>
                      </c:pt>
                      <c:pt idx="36">
                        <c:v>3.4468463555629567</c:v>
                      </c:pt>
                      <c:pt idx="37">
                        <c:v>3.4681231849182836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4.5280032559296357</c:v>
                      </c:pt>
                      <c:pt idx="24">
                        <c:v>3.8886523971186557</c:v>
                      </c:pt>
                      <c:pt idx="25">
                        <c:v>3.38</c:v>
                      </c:pt>
                      <c:pt idx="26">
                        <c:v>3.48</c:v>
                      </c:pt>
                      <c:pt idx="27">
                        <c:v>3.52</c:v>
                      </c:pt>
                      <c:pt idx="28">
                        <c:v>3.6295526186654246</c:v>
                      </c:pt>
                      <c:pt idx="29">
                        <c:v>3.46</c:v>
                      </c:pt>
                      <c:pt idx="30">
                        <c:v>3.02</c:v>
                      </c:pt>
                      <c:pt idx="31">
                        <c:v>2.96</c:v>
                      </c:pt>
                      <c:pt idx="32">
                        <c:v>3.14</c:v>
                      </c:pt>
                      <c:pt idx="33">
                        <c:v>3.14</c:v>
                      </c:pt>
                      <c:pt idx="34">
                        <c:v>2.92</c:v>
                      </c:pt>
                      <c:pt idx="35">
                        <c:v>3.3125</c:v>
                      </c:pt>
                      <c:pt idx="36">
                        <c:v>3.3964510229844951</c:v>
                      </c:pt>
                      <c:pt idx="37">
                        <c:v>3.4174167700399551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4.4435075885328841</c:v>
                      </c:pt>
                      <c:pt idx="24">
                        <c:v>3.7629201942625752</c:v>
                      </c:pt>
                      <c:pt idx="25">
                        <c:v>3.38</c:v>
                      </c:pt>
                      <c:pt idx="26">
                        <c:v>3.48</c:v>
                      </c:pt>
                      <c:pt idx="27">
                        <c:v>3.52</c:v>
                      </c:pt>
                      <c:pt idx="28">
                        <c:v>3.5729693852152988</c:v>
                      </c:pt>
                      <c:pt idx="29">
                        <c:v>3.46</c:v>
                      </c:pt>
                      <c:pt idx="30">
                        <c:v>3.02</c:v>
                      </c:pt>
                      <c:pt idx="31">
                        <c:v>2.96</c:v>
                      </c:pt>
                      <c:pt idx="32">
                        <c:v>3.14</c:v>
                      </c:pt>
                      <c:pt idx="33">
                        <c:v>3.14</c:v>
                      </c:pt>
                      <c:pt idx="34">
                        <c:v>2.92</c:v>
                      </c:pt>
                      <c:pt idx="35">
                        <c:v>3.3125</c:v>
                      </c:pt>
                      <c:pt idx="36">
                        <c:v>3.3462222424878028</c:v>
                      </c:pt>
                      <c:pt idx="37">
                        <c:v>3.3668779353426657</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4.3599490195201573</c:v>
                      </c:pt>
                      <c:pt idx="24">
                        <c:v>3.641981032801112</c:v>
                      </c:pt>
                      <c:pt idx="25">
                        <c:v>3.38</c:v>
                      </c:pt>
                      <c:pt idx="26">
                        <c:v>3.48</c:v>
                      </c:pt>
                      <c:pt idx="27">
                        <c:v>3.52</c:v>
                      </c:pt>
                      <c:pt idx="28">
                        <c:v>3.5166643217161724</c:v>
                      </c:pt>
                      <c:pt idx="29">
                        <c:v>3.46</c:v>
                      </c:pt>
                      <c:pt idx="30">
                        <c:v>3.02</c:v>
                      </c:pt>
                      <c:pt idx="31">
                        <c:v>2.96</c:v>
                      </c:pt>
                      <c:pt idx="32">
                        <c:v>3.14</c:v>
                      </c:pt>
                      <c:pt idx="33">
                        <c:v>3.14</c:v>
                      </c:pt>
                      <c:pt idx="34">
                        <c:v>2.92</c:v>
                      </c:pt>
                      <c:pt idx="35">
                        <c:v>3.3125</c:v>
                      </c:pt>
                      <c:pt idx="36">
                        <c:v>3.2961591897753202</c:v>
                      </c:pt>
                      <c:pt idx="37">
                        <c:v>3.3165058514405996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4.2773120455404596</c:v>
                      </c:pt>
                      <c:pt idx="24">
                        <c:v>3.5491120398154274</c:v>
                      </c:pt>
                      <c:pt idx="25">
                        <c:v>3.38</c:v>
                      </c:pt>
                      <c:pt idx="26">
                        <c:v>3.48</c:v>
                      </c:pt>
                      <c:pt idx="27">
                        <c:v>3.52</c:v>
                      </c:pt>
                      <c:pt idx="28">
                        <c:v>3.48</c:v>
                      </c:pt>
                      <c:pt idx="29">
                        <c:v>3.46</c:v>
                      </c:pt>
                      <c:pt idx="30">
                        <c:v>3.02</c:v>
                      </c:pt>
                      <c:pt idx="31">
                        <c:v>2.96</c:v>
                      </c:pt>
                      <c:pt idx="32">
                        <c:v>3.14</c:v>
                      </c:pt>
                      <c:pt idx="33">
                        <c:v>3.14</c:v>
                      </c:pt>
                      <c:pt idx="34">
                        <c:v>2.92</c:v>
                      </c:pt>
                      <c:pt idx="35">
                        <c:v>3.3125</c:v>
                      </c:pt>
                      <c:pt idx="36">
                        <c:v>3.2462610459799999</c:v>
                      </c:pt>
                      <c:pt idx="37">
                        <c:v>3.2662996944119751</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4.3448275862068968</c:v>
                      </c:pt>
                      <c:pt idx="1">
                        <c:v>3.1538461538461537</c:v>
                      </c:pt>
                      <c:pt idx="2">
                        <c:v>3.4871794871794872</c:v>
                      </c:pt>
                      <c:pt idx="3">
                        <c:v>3.4102564102564101</c:v>
                      </c:pt>
                      <c:pt idx="4">
                        <c:v>3.7435897435897436</c:v>
                      </c:pt>
                      <c:pt idx="5">
                        <c:v>4</c:v>
                      </c:pt>
                      <c:pt idx="6">
                        <c:v>4.0769230769230766</c:v>
                      </c:pt>
                      <c:pt idx="7">
                        <c:v>3.2857142857142856</c:v>
                      </c:pt>
                      <c:pt idx="8">
                        <c:v>3.5744680851063828</c:v>
                      </c:pt>
                      <c:pt idx="9">
                        <c:v>3.14</c:v>
                      </c:pt>
                      <c:pt idx="10">
                        <c:v>3.36</c:v>
                      </c:pt>
                      <c:pt idx="11">
                        <c:v>3.34</c:v>
                      </c:pt>
                      <c:pt idx="12">
                        <c:v>3.58</c:v>
                      </c:pt>
                      <c:pt idx="13">
                        <c:v>3.72</c:v>
                      </c:pt>
                      <c:pt idx="14">
                        <c:v>3.64</c:v>
                      </c:pt>
                      <c:pt idx="15">
                        <c:v>3.84</c:v>
                      </c:pt>
                      <c:pt idx="16">
                        <c:v>3.82</c:v>
                      </c:pt>
                      <c:pt idx="17">
                        <c:v>3.72</c:v>
                      </c:pt>
                      <c:pt idx="18">
                        <c:v>3.32</c:v>
                      </c:pt>
                      <c:pt idx="19">
                        <c:v>3.26</c:v>
                      </c:pt>
                      <c:pt idx="20">
                        <c:v>3.48</c:v>
                      </c:pt>
                      <c:pt idx="21">
                        <c:v>3.42</c:v>
                      </c:pt>
                      <c:pt idx="22">
                        <c:v>3.3673469387755102</c:v>
                      </c:pt>
                      <c:pt idx="23">
                        <c:v>4.1955815033503612</c:v>
                      </c:pt>
                      <c:pt idx="24">
                        <c:v>3.4936214103468863</c:v>
                      </c:pt>
                      <c:pt idx="25">
                        <c:v>3.38</c:v>
                      </c:pt>
                      <c:pt idx="26">
                        <c:v>3.48</c:v>
                      </c:pt>
                      <c:pt idx="27">
                        <c:v>3.52</c:v>
                      </c:pt>
                      <c:pt idx="28">
                        <c:v>3.48</c:v>
                      </c:pt>
                      <c:pt idx="29">
                        <c:v>3.46</c:v>
                      </c:pt>
                      <c:pt idx="30">
                        <c:v>3.02</c:v>
                      </c:pt>
                      <c:pt idx="31">
                        <c:v>2.96</c:v>
                      </c:pt>
                      <c:pt idx="32">
                        <c:v>3.14</c:v>
                      </c:pt>
                      <c:pt idx="33">
                        <c:v>3.14</c:v>
                      </c:pt>
                      <c:pt idx="34">
                        <c:v>2.92</c:v>
                      </c:pt>
                      <c:pt idx="35">
                        <c:v>3.3125</c:v>
                      </c:pt>
                      <c:pt idx="36">
                        <c:v>3.24</c:v>
                      </c:pt>
                      <c:pt idx="37">
                        <c:v>3.26</c:v>
                      </c:pt>
                      <c:pt idx="38">
                        <c:v>3.7</c:v>
                      </c:pt>
                      <c:pt idx="39">
                        <c:v>3.48</c:v>
                      </c:pt>
                      <c:pt idx="40">
                        <c:v>3.46</c:v>
                      </c:pt>
                      <c:pt idx="41">
                        <c:v>3.52</c:v>
                      </c:pt>
                      <c:pt idx="42">
                        <c:v>3.66</c:v>
                      </c:pt>
                      <c:pt idx="43">
                        <c:v>3.7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1325076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4680"/>
        <c:crosses val="autoZero"/>
        <c:auto val="0"/>
        <c:lblOffset val="100"/>
        <c:baseTimeUnit val="days"/>
        <c:majorUnit val="6"/>
        <c:majorTimeUnit val="months"/>
        <c:minorUnit val="31"/>
        <c:minorTimeUnit val="days"/>
      </c:dateAx>
      <c:valAx>
        <c:axId val="21325468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5076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47"/>
    <col min="2" max="2" width="114.88671875" style="147" customWidth="1"/>
    <col min="3" max="16384" width="8.88671875" style="147"/>
  </cols>
  <sheetData>
    <row r="1" spans="1:8" x14ac:dyDescent="0.55000000000000004">
      <c r="B1" s="150" t="s">
        <v>65</v>
      </c>
      <c r="C1" s="149"/>
      <c r="D1" s="149"/>
      <c r="E1" s="149"/>
      <c r="F1" s="149"/>
      <c r="G1" s="149"/>
      <c r="H1" s="149"/>
    </row>
    <row r="2" spans="1:8" ht="45" x14ac:dyDescent="0.55000000000000004">
      <c r="A2" s="147">
        <v>1</v>
      </c>
      <c r="B2" s="148" t="s">
        <v>66</v>
      </c>
    </row>
    <row r="4" spans="1:8" ht="95.25" customHeight="1" x14ac:dyDescent="0.55000000000000004">
      <c r="A4" s="147">
        <v>2</v>
      </c>
      <c r="B4" s="148" t="s">
        <v>67</v>
      </c>
    </row>
    <row r="6" spans="1:8" ht="161.25" customHeight="1" x14ac:dyDescent="0.55000000000000004">
      <c r="A6" s="147">
        <v>3</v>
      </c>
      <c r="B6" s="148" t="s">
        <v>68</v>
      </c>
    </row>
    <row r="8" spans="1:8" ht="123.75" customHeight="1" x14ac:dyDescent="0.55000000000000004">
      <c r="A8" s="147">
        <v>4</v>
      </c>
      <c r="B8" s="148" t="s">
        <v>69</v>
      </c>
    </row>
    <row r="10" spans="1:8" ht="135" x14ac:dyDescent="0.55000000000000004">
      <c r="A10" s="147">
        <v>5</v>
      </c>
      <c r="B10" s="148" t="s">
        <v>70</v>
      </c>
    </row>
    <row r="12" spans="1:8" ht="97.5" customHeight="1" x14ac:dyDescent="0.55000000000000004">
      <c r="A12" s="147">
        <v>6</v>
      </c>
      <c r="B12" s="148"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4.4435075885328841</v>
      </c>
      <c r="AA24" s="114">
        <f t="shared" si="12"/>
        <v>3.7629201942625752</v>
      </c>
      <c r="AB24" s="113">
        <f t="shared" si="12"/>
        <v>3.38</v>
      </c>
      <c r="AC24" s="114">
        <f t="shared" si="12"/>
        <v>3.48</v>
      </c>
      <c r="AD24" s="113">
        <f t="shared" si="12"/>
        <v>3.52</v>
      </c>
      <c r="AE24" s="114">
        <f t="shared" si="12"/>
        <v>3.5729693852152988</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3.3462222424878028</v>
      </c>
      <c r="AN24" s="113">
        <f t="shared" si="12"/>
        <v>3.3668779353426657</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3.9054272636541971</v>
      </c>
      <c r="AA25" s="123">
        <f t="shared" si="14"/>
        <v>4.1032138913977292</v>
      </c>
      <c r="AB25" s="122">
        <f t="shared" si="14"/>
        <v>3.5714600971312875</v>
      </c>
      <c r="AC25" s="123">
        <f t="shared" si="14"/>
        <v>3.4299999999999997</v>
      </c>
      <c r="AD25" s="122">
        <f t="shared" si="14"/>
        <v>3.5</v>
      </c>
      <c r="AE25" s="123">
        <f t="shared" si="14"/>
        <v>3.5464846926076494</v>
      </c>
      <c r="AF25" s="122">
        <f t="shared" si="14"/>
        <v>3.5164846926076496</v>
      </c>
      <c r="AG25" s="123">
        <f t="shared" si="14"/>
        <v>3.24</v>
      </c>
      <c r="AH25" s="122">
        <f t="shared" si="14"/>
        <v>2.99</v>
      </c>
      <c r="AI25" s="123">
        <f t="shared" si="14"/>
        <v>3.05</v>
      </c>
      <c r="AJ25" s="122">
        <f t="shared" si="14"/>
        <v>3.14</v>
      </c>
      <c r="AK25" s="123">
        <f t="shared" si="14"/>
        <v>3.0300000000000002</v>
      </c>
      <c r="AL25" s="122">
        <f t="shared" si="14"/>
        <v>3.11625</v>
      </c>
      <c r="AM25" s="123">
        <f t="shared" si="14"/>
        <v>3.3293611212439016</v>
      </c>
      <c r="AN25" s="122">
        <f t="shared" si="14"/>
        <v>3.3565500889152342</v>
      </c>
      <c r="AO25" s="123">
        <f t="shared" si="14"/>
        <v>3.5334389676713327</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38.258064516129032</v>
      </c>
      <c r="AA26" s="116">
        <f>IF((Z26+Y28+(IF(Z16&gt;0,0,Z16))&gt;'SDR Patient and Stations'!AA8),'SDR Patient and Stations'!AA8,(Z26+Y28+(IF(Z16&gt;0,0,Z16))))</f>
        <v>45.974931986008556</v>
      </c>
      <c r="AB26" s="117">
        <f>IF((AA26+Z28+(IF(AA16&gt;0,0,AA16))&gt;'SDR Patient and Stations'!AB8),'SDR Patient and Stations'!AB8,(AA26+Z28+(IF(AA16&gt;0,0,AA16))))</f>
        <v>50</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48.6989898989899</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48.41280353200883</v>
      </c>
      <c r="AN26" s="117">
        <f>IF((AM26+AL28+(IF(AM16&gt;0,0,AM16))&gt;'SDR Patient and Stations'!AN8),'SDR Patient and Stations'!AN8,(AM26+AL28+(IF(AM16&gt;0,0,AM16))))</f>
        <v>48.41280353200883</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10</v>
      </c>
      <c r="M28" s="116">
        <f t="shared" si="15"/>
        <v>1.6750524109014648</v>
      </c>
      <c r="N28" s="117">
        <f t="shared" si="15"/>
        <v>8.4347826086956559</v>
      </c>
      <c r="O28" s="116">
        <f t="shared" si="15"/>
        <v>5.3353174603174622</v>
      </c>
      <c r="P28" s="117">
        <f t="shared" si="15"/>
        <v>10</v>
      </c>
      <c r="Q28" s="116">
        <f t="shared" si="15"/>
        <v>10</v>
      </c>
      <c r="R28" s="117">
        <f t="shared" si="15"/>
        <v>10</v>
      </c>
      <c r="S28" s="116">
        <f t="shared" si="15"/>
        <v>10</v>
      </c>
      <c r="T28" s="117">
        <f t="shared" si="15"/>
        <v>10</v>
      </c>
      <c r="U28" s="116">
        <f t="shared" si="15"/>
        <v>10</v>
      </c>
      <c r="V28" s="117">
        <f t="shared" si="15"/>
        <v>0</v>
      </c>
      <c r="W28" s="116">
        <f t="shared" si="15"/>
        <v>0</v>
      </c>
      <c r="X28" s="117">
        <f t="shared" si="15"/>
        <v>4.258064516129032</v>
      </c>
      <c r="Y28" s="116">
        <f t="shared" si="15"/>
        <v>8.7168674698795243</v>
      </c>
      <c r="Z28" s="117">
        <f t="shared" si="15"/>
        <v>6.6748466257668682</v>
      </c>
      <c r="AA28" s="116">
        <f t="shared" si="15"/>
        <v>10</v>
      </c>
      <c r="AB28" s="117">
        <f t="shared" si="15"/>
        <v>10</v>
      </c>
      <c r="AC28" s="116">
        <f t="shared" si="15"/>
        <v>7.6989898989899004</v>
      </c>
      <c r="AD28" s="117">
        <f t="shared" si="15"/>
        <v>9.3647058823529434</v>
      </c>
      <c r="AE28" s="116">
        <f t="shared" si="15"/>
        <v>9.6840077071290978</v>
      </c>
      <c r="AF28" s="117">
        <f t="shared" si="15"/>
        <v>10</v>
      </c>
      <c r="AG28" s="116">
        <f t="shared" si="15"/>
        <v>7.3352490421455911</v>
      </c>
      <c r="AH28" s="117">
        <f t="shared" si="15"/>
        <v>0</v>
      </c>
      <c r="AI28" s="116">
        <f t="shared" si="15"/>
        <v>0</v>
      </c>
      <c r="AJ28" s="117">
        <f t="shared" si="15"/>
        <v>0</v>
      </c>
      <c r="AK28" s="116">
        <f t="shared" si="15"/>
        <v>4.4128035320088301</v>
      </c>
      <c r="AL28" s="117">
        <f t="shared" si="15"/>
        <v>0</v>
      </c>
      <c r="AM28" s="116">
        <f t="shared" si="15"/>
        <v>5.6751592356687866</v>
      </c>
      <c r="AN28" s="117">
        <f t="shared" si="15"/>
        <v>7.3069416909211071</v>
      </c>
      <c r="AO28" s="116">
        <f t="shared" si="15"/>
        <v>10</v>
      </c>
      <c r="AP28" s="117">
        <f t="shared" si="15"/>
        <v>10</v>
      </c>
      <c r="AQ28" s="116">
        <f t="shared" si="15"/>
        <v>10</v>
      </c>
      <c r="AR28" s="117">
        <f t="shared" si="15"/>
        <v>10</v>
      </c>
      <c r="AS28" s="116">
        <f t="shared" si="15"/>
        <v>5.812612612612611</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46.796296296296298</v>
      </c>
      <c r="G45" s="69">
        <f t="shared" ref="G45:AZ45" si="23">G43/$F$1</f>
        <v>57.766937669376695</v>
      </c>
      <c r="H45" s="61">
        <f t="shared" si="23"/>
        <v>59.647058823529413</v>
      </c>
      <c r="I45" s="69">
        <f t="shared" si="23"/>
        <v>63.360902255639097</v>
      </c>
      <c r="J45" s="61">
        <f t="shared" si="23"/>
        <v>59.18036529680365</v>
      </c>
      <c r="K45" s="69">
        <f t="shared" si="23"/>
        <v>60.307692307692314</v>
      </c>
      <c r="L45" s="61">
        <f t="shared" si="23"/>
        <v>51.675052410901465</v>
      </c>
      <c r="M45" s="69">
        <f t="shared" si="23"/>
        <v>58.434782608695656</v>
      </c>
      <c r="N45" s="61">
        <f t="shared" si="23"/>
        <v>55.335317460317462</v>
      </c>
      <c r="O45" s="69">
        <f t="shared" si="23"/>
        <v>68.027600849256899</v>
      </c>
      <c r="P45" s="61">
        <f t="shared" si="23"/>
        <v>68.642857142857139</v>
      </c>
      <c r="Q45" s="69">
        <f t="shared" si="23"/>
        <v>66.115768463073849</v>
      </c>
      <c r="R45" s="61">
        <f t="shared" si="23"/>
        <v>68.648044692737429</v>
      </c>
      <c r="S45" s="69">
        <f t="shared" si="23"/>
        <v>65.378136200716838</v>
      </c>
      <c r="T45" s="61">
        <f t="shared" si="23"/>
        <v>63.362637362637365</v>
      </c>
      <c r="U45" s="69">
        <f t="shared" si="23"/>
        <v>47.840277777777779</v>
      </c>
      <c r="V45" s="61">
        <f t="shared" si="23"/>
        <v>46.368237347294944</v>
      </c>
      <c r="W45" s="69">
        <f t="shared" si="23"/>
        <v>54.258064516129032</v>
      </c>
      <c r="X45" s="61">
        <f t="shared" si="23"/>
        <v>58.716867469879524</v>
      </c>
      <c r="Y45" s="69">
        <f t="shared" si="23"/>
        <v>55.674846625766868</v>
      </c>
      <c r="Z45" s="61">
        <f t="shared" si="23"/>
        <v>55.363984674329508</v>
      </c>
      <c r="AA45" s="69">
        <f t="shared" si="23"/>
        <v>58.341130604288502</v>
      </c>
      <c r="AB45" s="61">
        <f t="shared" si="23"/>
        <v>57.6989898989899</v>
      </c>
      <c r="AC45" s="69">
        <f t="shared" si="23"/>
        <v>59.364705882352943</v>
      </c>
      <c r="AD45" s="61">
        <f t="shared" si="23"/>
        <v>59.684007707129098</v>
      </c>
      <c r="AE45" s="69">
        <f t="shared" si="23"/>
        <v>59.715976331360942</v>
      </c>
      <c r="AF45" s="61">
        <f t="shared" si="23"/>
        <v>57.335249042145591</v>
      </c>
      <c r="AG45" s="69">
        <f t="shared" si="23"/>
        <v>43.183712121212125</v>
      </c>
      <c r="AH45" s="61">
        <f t="shared" si="23"/>
        <v>41.961685823754785</v>
      </c>
      <c r="AI45" s="69">
        <f t="shared" si="23"/>
        <v>47.493256262042394</v>
      </c>
      <c r="AJ45" s="61">
        <f t="shared" si="23"/>
        <v>54.41280353200883</v>
      </c>
      <c r="AK45" s="69">
        <f t="shared" si="23"/>
        <v>48.009009009009013</v>
      </c>
      <c r="AL45" s="61">
        <f t="shared" si="23"/>
        <v>53.675159235668787</v>
      </c>
      <c r="AM45" s="69">
        <f t="shared" si="23"/>
        <v>55.719745222929937</v>
      </c>
      <c r="AN45" s="61">
        <f t="shared" si="23"/>
        <v>60.659817351598178</v>
      </c>
      <c r="AO45" s="69">
        <f t="shared" si="23"/>
        <v>71.750524109014677</v>
      </c>
      <c r="AP45" s="61">
        <f t="shared" si="23"/>
        <v>62.296296296296298</v>
      </c>
      <c r="AQ45" s="69">
        <f t="shared" si="23"/>
        <v>61.204498977505118</v>
      </c>
      <c r="AR45" s="61">
        <f t="shared" si="23"/>
        <v>55.812612612612611</v>
      </c>
      <c r="AS45" s="69">
        <f t="shared" si="23"/>
        <v>64.155172413793096</v>
      </c>
      <c r="AT45" s="61">
        <f t="shared" si="23"/>
        <v>65.944123314065507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18.766937669376695</v>
      </c>
      <c r="H47" s="118">
        <f>H45-H26</f>
        <v>20.647058823529413</v>
      </c>
      <c r="I47" s="119">
        <f t="shared" ref="I47:AZ47" si="24">I45-I26</f>
        <v>24.360902255639097</v>
      </c>
      <c r="J47" s="118">
        <f t="shared" si="24"/>
        <v>10.18036529680365</v>
      </c>
      <c r="K47" s="119">
        <f t="shared" si="24"/>
        <v>13.307692307692314</v>
      </c>
      <c r="L47" s="118">
        <f t="shared" si="24"/>
        <v>1.6750524109014648</v>
      </c>
      <c r="M47" s="119">
        <f t="shared" si="24"/>
        <v>8.4347826086956559</v>
      </c>
      <c r="N47" s="118">
        <f t="shared" si="24"/>
        <v>5.3353174603174622</v>
      </c>
      <c r="O47" s="119">
        <f t="shared" si="24"/>
        <v>18.027600849256899</v>
      </c>
      <c r="P47" s="118">
        <f t="shared" si="24"/>
        <v>18.642857142857139</v>
      </c>
      <c r="Q47" s="119">
        <f t="shared" si="24"/>
        <v>16.115768463073849</v>
      </c>
      <c r="R47" s="118">
        <f t="shared" si="24"/>
        <v>18.648044692737429</v>
      </c>
      <c r="S47" s="119">
        <f t="shared" si="24"/>
        <v>15.378136200716838</v>
      </c>
      <c r="T47" s="118">
        <f t="shared" si="24"/>
        <v>13.362637362637365</v>
      </c>
      <c r="U47" s="119">
        <f t="shared" si="24"/>
        <v>-2.1597222222222214</v>
      </c>
      <c r="V47" s="118">
        <f t="shared" si="24"/>
        <v>-3.6317626527050564</v>
      </c>
      <c r="W47" s="119">
        <f t="shared" si="24"/>
        <v>4.258064516129032</v>
      </c>
      <c r="X47" s="118">
        <f t="shared" si="24"/>
        <v>8.7168674698795243</v>
      </c>
      <c r="Y47" s="119">
        <f t="shared" si="24"/>
        <v>6.6748466257668682</v>
      </c>
      <c r="Z47" s="118">
        <f t="shared" si="24"/>
        <v>17.105920158200476</v>
      </c>
      <c r="AA47" s="119">
        <f t="shared" si="24"/>
        <v>12.366198618279945</v>
      </c>
      <c r="AB47" s="118">
        <f t="shared" si="24"/>
        <v>7.6989898989899004</v>
      </c>
      <c r="AC47" s="119">
        <f t="shared" si="24"/>
        <v>9.3647058823529434</v>
      </c>
      <c r="AD47" s="118">
        <f t="shared" si="24"/>
        <v>9.6840077071290978</v>
      </c>
      <c r="AE47" s="119">
        <f t="shared" si="24"/>
        <v>11.016986432371041</v>
      </c>
      <c r="AF47" s="118">
        <f t="shared" si="24"/>
        <v>7.3352490421455911</v>
      </c>
      <c r="AG47" s="119">
        <f t="shared" si="24"/>
        <v>-6.8162878787878753</v>
      </c>
      <c r="AH47" s="118">
        <f t="shared" si="24"/>
        <v>-8.0383141762452155</v>
      </c>
      <c r="AI47" s="119">
        <f t="shared" si="24"/>
        <v>-2.5067437379576063</v>
      </c>
      <c r="AJ47" s="118">
        <f t="shared" si="24"/>
        <v>4.4128035320088301</v>
      </c>
      <c r="AK47" s="119">
        <f t="shared" si="24"/>
        <v>-1.9909909909909871</v>
      </c>
      <c r="AL47" s="118">
        <f t="shared" si="24"/>
        <v>5.6751592356687866</v>
      </c>
      <c r="AM47" s="119">
        <f t="shared" si="24"/>
        <v>7.3069416909211071</v>
      </c>
      <c r="AN47" s="118">
        <f t="shared" si="24"/>
        <v>12.247013819589348</v>
      </c>
      <c r="AO47" s="119">
        <f t="shared" si="24"/>
        <v>21.750524109014677</v>
      </c>
      <c r="AP47" s="118">
        <f t="shared" si="24"/>
        <v>12.296296296296298</v>
      </c>
      <c r="AQ47" s="119">
        <f t="shared" si="24"/>
        <v>11.204498977505118</v>
      </c>
      <c r="AR47" s="118">
        <f t="shared" si="24"/>
        <v>5.812612612612611</v>
      </c>
      <c r="AS47" s="119">
        <f t="shared" si="24"/>
        <v>14.155172413793096</v>
      </c>
      <c r="AT47" s="118">
        <f t="shared" si="24"/>
        <v>15.944123314065507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1.6750524109014648</v>
      </c>
      <c r="M49" s="71">
        <f t="shared" si="25"/>
        <v>8.4347826086956559</v>
      </c>
      <c r="N49" s="63">
        <f t="shared" si="25"/>
        <v>5.3353174603174622</v>
      </c>
      <c r="O49" s="71">
        <f t="shared" si="25"/>
        <v>10</v>
      </c>
      <c r="P49" s="63">
        <f t="shared" si="25"/>
        <v>10</v>
      </c>
      <c r="Q49" s="71">
        <f t="shared" si="25"/>
        <v>10</v>
      </c>
      <c r="R49" s="63">
        <f t="shared" si="25"/>
        <v>10</v>
      </c>
      <c r="S49" s="71">
        <f t="shared" si="25"/>
        <v>10</v>
      </c>
      <c r="T49" s="63">
        <f t="shared" si="25"/>
        <v>10</v>
      </c>
      <c r="U49" s="71">
        <f t="shared" si="25"/>
        <v>0</v>
      </c>
      <c r="V49" s="63">
        <f t="shared" si="25"/>
        <v>0</v>
      </c>
      <c r="W49" s="71">
        <f t="shared" si="25"/>
        <v>4.258064516129032</v>
      </c>
      <c r="X49" s="63">
        <f t="shared" si="25"/>
        <v>8.7168674698795243</v>
      </c>
      <c r="Y49" s="71">
        <f t="shared" si="25"/>
        <v>6.6748466257668682</v>
      </c>
      <c r="Z49" s="63">
        <f t="shared" si="25"/>
        <v>10</v>
      </c>
      <c r="AA49" s="71">
        <f t="shared" si="25"/>
        <v>10</v>
      </c>
      <c r="AB49" s="63">
        <f t="shared" si="25"/>
        <v>7.6989898989899004</v>
      </c>
      <c r="AC49" s="71">
        <f t="shared" si="25"/>
        <v>9.3647058823529434</v>
      </c>
      <c r="AD49" s="63">
        <f t="shared" si="25"/>
        <v>9.6840077071290978</v>
      </c>
      <c r="AE49" s="71">
        <f t="shared" si="25"/>
        <v>10</v>
      </c>
      <c r="AF49" s="63">
        <f t="shared" si="25"/>
        <v>7.3352490421455911</v>
      </c>
      <c r="AG49" s="71">
        <f t="shared" si="25"/>
        <v>0</v>
      </c>
      <c r="AH49" s="63">
        <f t="shared" si="25"/>
        <v>0</v>
      </c>
      <c r="AI49" s="71">
        <f t="shared" si="25"/>
        <v>0</v>
      </c>
      <c r="AJ49" s="63">
        <f t="shared" si="25"/>
        <v>4.4128035320088301</v>
      </c>
      <c r="AK49" s="71">
        <f t="shared" si="25"/>
        <v>0</v>
      </c>
      <c r="AL49" s="63">
        <f t="shared" si="25"/>
        <v>5.6751592356687866</v>
      </c>
      <c r="AM49" s="71">
        <f t="shared" si="25"/>
        <v>7.3069416909211071</v>
      </c>
      <c r="AN49" s="63">
        <f t="shared" si="25"/>
        <v>10</v>
      </c>
      <c r="AO49" s="71">
        <f t="shared" si="25"/>
        <v>10</v>
      </c>
      <c r="AP49" s="63">
        <f t="shared" si="25"/>
        <v>10</v>
      </c>
      <c r="AQ49" s="71">
        <f t="shared" si="25"/>
        <v>10</v>
      </c>
      <c r="AR49" s="63">
        <f t="shared" si="25"/>
        <v>5.812612612612611</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4.3599490195201573</v>
      </c>
      <c r="AA24" s="114">
        <f t="shared" si="12"/>
        <v>3.641981032801112</v>
      </c>
      <c r="AB24" s="113">
        <f t="shared" si="12"/>
        <v>3.38</v>
      </c>
      <c r="AC24" s="114">
        <f t="shared" si="12"/>
        <v>3.48</v>
      </c>
      <c r="AD24" s="113">
        <f t="shared" si="12"/>
        <v>3.52</v>
      </c>
      <c r="AE24" s="114">
        <f t="shared" si="12"/>
        <v>3.5166643217161724</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3.2961591897753202</v>
      </c>
      <c r="AN24" s="113">
        <f t="shared" si="12"/>
        <v>3.3165058514405996</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3.8636479791478338</v>
      </c>
      <c r="AA25" s="123">
        <f t="shared" si="14"/>
        <v>4.0009650261606344</v>
      </c>
      <c r="AB25" s="122">
        <f t="shared" si="14"/>
        <v>3.5109905164005557</v>
      </c>
      <c r="AC25" s="123">
        <f t="shared" si="14"/>
        <v>3.4299999999999997</v>
      </c>
      <c r="AD25" s="122">
        <f t="shared" si="14"/>
        <v>3.5</v>
      </c>
      <c r="AE25" s="123">
        <f t="shared" si="14"/>
        <v>3.518332160858086</v>
      </c>
      <c r="AF25" s="122">
        <f t="shared" si="14"/>
        <v>3.4883321608580862</v>
      </c>
      <c r="AG25" s="123">
        <f t="shared" si="14"/>
        <v>3.24</v>
      </c>
      <c r="AH25" s="122">
        <f t="shared" si="14"/>
        <v>2.99</v>
      </c>
      <c r="AI25" s="123">
        <f t="shared" si="14"/>
        <v>3.05</v>
      </c>
      <c r="AJ25" s="122">
        <f t="shared" si="14"/>
        <v>3.14</v>
      </c>
      <c r="AK25" s="123">
        <f t="shared" si="14"/>
        <v>3.0300000000000002</v>
      </c>
      <c r="AL25" s="122">
        <f t="shared" si="14"/>
        <v>3.11625</v>
      </c>
      <c r="AM25" s="123">
        <f t="shared" si="14"/>
        <v>3.3043295948876601</v>
      </c>
      <c r="AN25" s="122">
        <f t="shared" si="14"/>
        <v>3.3063325206079597</v>
      </c>
      <c r="AO25" s="123">
        <f t="shared" si="14"/>
        <v>3.5082529257203001</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38.991281604184834</v>
      </c>
      <c r="AA26" s="116">
        <f>IF((Z26+Y28+(IF(Z16&gt;0,0,Z16))&gt;'SDR Patient and Stations'!AA8),'SDR Patient and Stations'!AA8,(Z26+Y28+(IF(Z16&gt;0,0,Z16))))</f>
        <v>47.501620256089758</v>
      </c>
      <c r="AB26" s="117">
        <f>IF((AA26+Z28+(IF(AA16&gt;0,0,AA16))&gt;'SDR Patient and Stations'!AB8),'SDR Patient and Stations'!AB8,(AA26+Z28+(IF(AA16&gt;0,0,AA16))))</f>
        <v>50</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49.478705978705982</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49.148111687846786</v>
      </c>
      <c r="AN26" s="117">
        <f>IF((AM26+AL28+(IF(AM16&gt;0,0,AM16))&gt;'SDR Patient and Stations'!AN8),'SDR Patient and Stations'!AN8,(AM26+AL28+(IF(AM16&gt;0,0,AM16))))</f>
        <v>49.148111687846786</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10</v>
      </c>
      <c r="M28" s="116">
        <f t="shared" si="15"/>
        <v>2.3733639299677023</v>
      </c>
      <c r="N28" s="117">
        <f t="shared" si="15"/>
        <v>9.2244418331374902</v>
      </c>
      <c r="O28" s="116">
        <f t="shared" si="15"/>
        <v>6.0830920205920194</v>
      </c>
      <c r="P28" s="117">
        <f t="shared" si="15"/>
        <v>10</v>
      </c>
      <c r="Q28" s="116">
        <f t="shared" si="15"/>
        <v>10</v>
      </c>
      <c r="R28" s="117">
        <f t="shared" si="15"/>
        <v>10</v>
      </c>
      <c r="S28" s="116">
        <f t="shared" si="15"/>
        <v>10</v>
      </c>
      <c r="T28" s="117">
        <f t="shared" si="15"/>
        <v>10</v>
      </c>
      <c r="U28" s="116">
        <f t="shared" si="15"/>
        <v>10</v>
      </c>
      <c r="V28" s="117">
        <f t="shared" si="15"/>
        <v>0</v>
      </c>
      <c r="W28" s="116">
        <f t="shared" si="15"/>
        <v>0</v>
      </c>
      <c r="X28" s="117">
        <f t="shared" si="15"/>
        <v>4.9912816041848345</v>
      </c>
      <c r="Y28" s="116">
        <f t="shared" si="15"/>
        <v>9.5103386519049238</v>
      </c>
      <c r="Z28" s="117">
        <f t="shared" si="15"/>
        <v>7.4272094180069672</v>
      </c>
      <c r="AA28" s="116">
        <f t="shared" si="15"/>
        <v>10</v>
      </c>
      <c r="AB28" s="117">
        <f t="shared" si="15"/>
        <v>10</v>
      </c>
      <c r="AC28" s="116">
        <f t="shared" si="15"/>
        <v>8.4787059787059817</v>
      </c>
      <c r="AD28" s="117">
        <f t="shared" si="15"/>
        <v>10</v>
      </c>
      <c r="AE28" s="116">
        <f t="shared" si="15"/>
        <v>10</v>
      </c>
      <c r="AF28" s="117">
        <f t="shared" si="15"/>
        <v>10</v>
      </c>
      <c r="AG28" s="116">
        <f t="shared" si="15"/>
        <v>8.1100497048772908</v>
      </c>
      <c r="AH28" s="117">
        <f t="shared" si="15"/>
        <v>0</v>
      </c>
      <c r="AI28" s="116">
        <f t="shared" si="15"/>
        <v>0</v>
      </c>
      <c r="AJ28" s="117">
        <f t="shared" si="15"/>
        <v>0</v>
      </c>
      <c r="AK28" s="116">
        <f t="shared" si="15"/>
        <v>5.1481116878467859</v>
      </c>
      <c r="AL28" s="117">
        <f t="shared" si="15"/>
        <v>0</v>
      </c>
      <c r="AM28" s="116">
        <f t="shared" si="15"/>
        <v>6.4004992253399848</v>
      </c>
      <c r="AN28" s="117">
        <f t="shared" si="15"/>
        <v>7.3246030651227514</v>
      </c>
      <c r="AO28" s="116">
        <f t="shared" si="15"/>
        <v>10</v>
      </c>
      <c r="AP28" s="117">
        <f t="shared" si="15"/>
        <v>10</v>
      </c>
      <c r="AQ28" s="116">
        <f t="shared" si="15"/>
        <v>10</v>
      </c>
      <c r="AR28" s="117">
        <f t="shared" si="15"/>
        <v>10</v>
      </c>
      <c r="AS28" s="116">
        <f t="shared" si="15"/>
        <v>6.5668371073776441</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47.428678678678679</v>
      </c>
      <c r="G45" s="69">
        <f t="shared" ref="G45:AZ45" si="23">G43/$F$1</f>
        <v>58.547571962206113</v>
      </c>
      <c r="H45" s="61">
        <f t="shared" si="23"/>
        <v>60.453100158982508</v>
      </c>
      <c r="I45" s="69">
        <f t="shared" si="23"/>
        <v>64.217130664499081</v>
      </c>
      <c r="J45" s="61">
        <f t="shared" si="23"/>
        <v>59.980099962976674</v>
      </c>
      <c r="K45" s="69">
        <f t="shared" si="23"/>
        <v>61.122661122661128</v>
      </c>
      <c r="L45" s="61">
        <f t="shared" si="23"/>
        <v>52.373363929967702</v>
      </c>
      <c r="M45" s="69">
        <f t="shared" si="23"/>
        <v>59.22444183313749</v>
      </c>
      <c r="N45" s="61">
        <f t="shared" si="23"/>
        <v>56.083092020592019</v>
      </c>
      <c r="O45" s="69">
        <f t="shared" si="23"/>
        <v>68.946892752625246</v>
      </c>
      <c r="P45" s="61">
        <f t="shared" si="23"/>
        <v>69.570463320463318</v>
      </c>
      <c r="Q45" s="69">
        <f t="shared" si="23"/>
        <v>67.009224793655932</v>
      </c>
      <c r="R45" s="61">
        <f t="shared" si="23"/>
        <v>69.575720972369027</v>
      </c>
      <c r="S45" s="69">
        <f t="shared" si="23"/>
        <v>66.261624527753554</v>
      </c>
      <c r="T45" s="61">
        <f t="shared" si="23"/>
        <v>64.218889218889217</v>
      </c>
      <c r="U45" s="69">
        <f t="shared" si="23"/>
        <v>48.486768018018019</v>
      </c>
      <c r="V45" s="61">
        <f t="shared" si="23"/>
        <v>46.994835149285414</v>
      </c>
      <c r="W45" s="69">
        <f t="shared" si="23"/>
        <v>54.991281604184834</v>
      </c>
      <c r="X45" s="61">
        <f t="shared" si="23"/>
        <v>59.510338651904924</v>
      </c>
      <c r="Y45" s="69">
        <f t="shared" si="23"/>
        <v>56.427209418006967</v>
      </c>
      <c r="Z45" s="61">
        <f t="shared" si="23"/>
        <v>56.112146629388015</v>
      </c>
      <c r="AA45" s="69">
        <f t="shared" si="23"/>
        <v>59.129524261103207</v>
      </c>
      <c r="AB45" s="61">
        <f t="shared" si="23"/>
        <v>58.478705978705982</v>
      </c>
      <c r="AC45" s="69">
        <f t="shared" si="23"/>
        <v>60.166931637519873</v>
      </c>
      <c r="AD45" s="61">
        <f t="shared" si="23"/>
        <v>60.490548351820031</v>
      </c>
      <c r="AE45" s="69">
        <f t="shared" si="23"/>
        <v>60.522948984487442</v>
      </c>
      <c r="AF45" s="61">
        <f t="shared" si="23"/>
        <v>58.110049704877291</v>
      </c>
      <c r="AG45" s="69">
        <f t="shared" si="23"/>
        <v>43.767275798525802</v>
      </c>
      <c r="AH45" s="61">
        <f t="shared" si="23"/>
        <v>42.528735632183903</v>
      </c>
      <c r="AI45" s="69">
        <f t="shared" si="23"/>
        <v>48.135057022340263</v>
      </c>
      <c r="AJ45" s="61">
        <f t="shared" si="23"/>
        <v>55.148111687846786</v>
      </c>
      <c r="AK45" s="69">
        <f t="shared" si="23"/>
        <v>48.657779401022644</v>
      </c>
      <c r="AL45" s="61">
        <f t="shared" si="23"/>
        <v>54.400499225339985</v>
      </c>
      <c r="AM45" s="69">
        <f t="shared" si="23"/>
        <v>56.472714752969537</v>
      </c>
      <c r="AN45" s="61">
        <f t="shared" si="23"/>
        <v>61.479544613106263</v>
      </c>
      <c r="AO45" s="69">
        <f t="shared" si="23"/>
        <v>72.720125786163521</v>
      </c>
      <c r="AP45" s="61">
        <f t="shared" si="23"/>
        <v>63.138138138138139</v>
      </c>
      <c r="AQ45" s="69">
        <f t="shared" si="23"/>
        <v>62.031586801525457</v>
      </c>
      <c r="AR45" s="61">
        <f t="shared" si="23"/>
        <v>56.566837107377644</v>
      </c>
      <c r="AS45" s="69">
        <f t="shared" si="23"/>
        <v>65.02213420316869</v>
      </c>
      <c r="AT45" s="61">
        <f t="shared" si="23"/>
        <v>66.835260115606928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19.547571962206113</v>
      </c>
      <c r="H47" s="118">
        <f>H45-H26</f>
        <v>21.453100158982508</v>
      </c>
      <c r="I47" s="119">
        <f t="shared" ref="I47:AZ47" si="24">I45-I26</f>
        <v>25.217130664499081</v>
      </c>
      <c r="J47" s="118">
        <f t="shared" si="24"/>
        <v>10.980099962976674</v>
      </c>
      <c r="K47" s="119">
        <f t="shared" si="24"/>
        <v>14.122661122661128</v>
      </c>
      <c r="L47" s="118">
        <f t="shared" si="24"/>
        <v>2.3733639299677023</v>
      </c>
      <c r="M47" s="119">
        <f t="shared" si="24"/>
        <v>9.2244418331374902</v>
      </c>
      <c r="N47" s="118">
        <f t="shared" si="24"/>
        <v>6.0830920205920194</v>
      </c>
      <c r="O47" s="119">
        <f t="shared" si="24"/>
        <v>18.946892752625246</v>
      </c>
      <c r="P47" s="118">
        <f t="shared" si="24"/>
        <v>19.570463320463318</v>
      </c>
      <c r="Q47" s="119">
        <f t="shared" si="24"/>
        <v>17.009224793655932</v>
      </c>
      <c r="R47" s="118">
        <f t="shared" si="24"/>
        <v>19.575720972369027</v>
      </c>
      <c r="S47" s="119">
        <f t="shared" si="24"/>
        <v>16.261624527753554</v>
      </c>
      <c r="T47" s="118">
        <f t="shared" si="24"/>
        <v>14.218889218889217</v>
      </c>
      <c r="U47" s="119">
        <f t="shared" si="24"/>
        <v>-1.5132319819819813</v>
      </c>
      <c r="V47" s="118">
        <f t="shared" si="24"/>
        <v>-3.0051648507145856</v>
      </c>
      <c r="W47" s="119">
        <f t="shared" si="24"/>
        <v>4.9912816041848345</v>
      </c>
      <c r="X47" s="118">
        <f t="shared" si="24"/>
        <v>9.5103386519049238</v>
      </c>
      <c r="Y47" s="119">
        <f t="shared" si="24"/>
        <v>7.4272094180069672</v>
      </c>
      <c r="Z47" s="118">
        <f t="shared" si="24"/>
        <v>17.12086502520318</v>
      </c>
      <c r="AA47" s="119">
        <f t="shared" si="24"/>
        <v>11.627904005013448</v>
      </c>
      <c r="AB47" s="118">
        <f t="shared" si="24"/>
        <v>8.4787059787059817</v>
      </c>
      <c r="AC47" s="119">
        <f t="shared" si="24"/>
        <v>10.166931637519873</v>
      </c>
      <c r="AD47" s="118">
        <f t="shared" si="24"/>
        <v>10.490548351820031</v>
      </c>
      <c r="AE47" s="119">
        <f t="shared" si="24"/>
        <v>11.04424300578146</v>
      </c>
      <c r="AF47" s="118">
        <f t="shared" si="24"/>
        <v>8.1100497048772908</v>
      </c>
      <c r="AG47" s="119">
        <f t="shared" si="24"/>
        <v>-6.2327242014741984</v>
      </c>
      <c r="AH47" s="118">
        <f t="shared" si="24"/>
        <v>-7.4712643678160973</v>
      </c>
      <c r="AI47" s="119">
        <f t="shared" si="24"/>
        <v>-1.8649429776597373</v>
      </c>
      <c r="AJ47" s="118">
        <f t="shared" si="24"/>
        <v>5.1481116878467859</v>
      </c>
      <c r="AK47" s="119">
        <f t="shared" si="24"/>
        <v>-1.3422205989773559</v>
      </c>
      <c r="AL47" s="118">
        <f t="shared" si="24"/>
        <v>6.4004992253399848</v>
      </c>
      <c r="AM47" s="119">
        <f t="shared" si="24"/>
        <v>7.3246030651227514</v>
      </c>
      <c r="AN47" s="118">
        <f t="shared" si="24"/>
        <v>12.331432925259477</v>
      </c>
      <c r="AO47" s="119">
        <f t="shared" si="24"/>
        <v>22.720125786163521</v>
      </c>
      <c r="AP47" s="118">
        <f t="shared" si="24"/>
        <v>13.138138138138139</v>
      </c>
      <c r="AQ47" s="119">
        <f t="shared" si="24"/>
        <v>12.031586801525457</v>
      </c>
      <c r="AR47" s="118">
        <f t="shared" si="24"/>
        <v>6.5668371073776441</v>
      </c>
      <c r="AS47" s="119">
        <f t="shared" si="24"/>
        <v>15.02213420316869</v>
      </c>
      <c r="AT47" s="118">
        <f t="shared" si="24"/>
        <v>16.835260115606928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2.3733639299677023</v>
      </c>
      <c r="M49" s="71">
        <f t="shared" si="25"/>
        <v>9.2244418331374902</v>
      </c>
      <c r="N49" s="63">
        <f t="shared" si="25"/>
        <v>6.0830920205920194</v>
      </c>
      <c r="O49" s="71">
        <f t="shared" si="25"/>
        <v>10</v>
      </c>
      <c r="P49" s="63">
        <f t="shared" si="25"/>
        <v>10</v>
      </c>
      <c r="Q49" s="71">
        <f t="shared" si="25"/>
        <v>10</v>
      </c>
      <c r="R49" s="63">
        <f t="shared" si="25"/>
        <v>10</v>
      </c>
      <c r="S49" s="71">
        <f t="shared" si="25"/>
        <v>10</v>
      </c>
      <c r="T49" s="63">
        <f t="shared" si="25"/>
        <v>10</v>
      </c>
      <c r="U49" s="71">
        <f t="shared" si="25"/>
        <v>0</v>
      </c>
      <c r="V49" s="63">
        <f t="shared" si="25"/>
        <v>0</v>
      </c>
      <c r="W49" s="71">
        <f t="shared" si="25"/>
        <v>4.9912816041848345</v>
      </c>
      <c r="X49" s="63">
        <f t="shared" si="25"/>
        <v>9.5103386519049238</v>
      </c>
      <c r="Y49" s="71">
        <f t="shared" si="25"/>
        <v>7.4272094180069672</v>
      </c>
      <c r="Z49" s="63">
        <f t="shared" si="25"/>
        <v>10</v>
      </c>
      <c r="AA49" s="71">
        <f t="shared" si="25"/>
        <v>10</v>
      </c>
      <c r="AB49" s="63">
        <f t="shared" si="25"/>
        <v>8.4787059787059817</v>
      </c>
      <c r="AC49" s="71">
        <f t="shared" si="25"/>
        <v>10</v>
      </c>
      <c r="AD49" s="63">
        <f t="shared" si="25"/>
        <v>10</v>
      </c>
      <c r="AE49" s="71">
        <f t="shared" si="25"/>
        <v>10</v>
      </c>
      <c r="AF49" s="63">
        <f t="shared" si="25"/>
        <v>8.1100497048772908</v>
      </c>
      <c r="AG49" s="71">
        <f t="shared" si="25"/>
        <v>0</v>
      </c>
      <c r="AH49" s="63">
        <f t="shared" si="25"/>
        <v>0</v>
      </c>
      <c r="AI49" s="71">
        <f t="shared" si="25"/>
        <v>0</v>
      </c>
      <c r="AJ49" s="63">
        <f t="shared" si="25"/>
        <v>5.1481116878467859</v>
      </c>
      <c r="AK49" s="71">
        <f t="shared" si="25"/>
        <v>0</v>
      </c>
      <c r="AL49" s="63">
        <f t="shared" si="25"/>
        <v>6.4004992253399848</v>
      </c>
      <c r="AM49" s="71">
        <f t="shared" si="25"/>
        <v>7.3246030651227514</v>
      </c>
      <c r="AN49" s="63">
        <f t="shared" si="25"/>
        <v>10</v>
      </c>
      <c r="AO49" s="71">
        <f t="shared" si="25"/>
        <v>10</v>
      </c>
      <c r="AP49" s="63">
        <f t="shared" si="25"/>
        <v>10</v>
      </c>
      <c r="AQ49" s="71">
        <f t="shared" si="25"/>
        <v>10</v>
      </c>
      <c r="AR49" s="63">
        <f t="shared" si="25"/>
        <v>6.5668371073776441</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4.2773120455404596</v>
      </c>
      <c r="AA24" s="114">
        <f t="shared" si="12"/>
        <v>3.5491120398154274</v>
      </c>
      <c r="AB24" s="113">
        <f t="shared" si="12"/>
        <v>3.38</v>
      </c>
      <c r="AC24" s="114">
        <f t="shared" si="12"/>
        <v>3.48</v>
      </c>
      <c r="AD24" s="113">
        <f t="shared" si="12"/>
        <v>3.52</v>
      </c>
      <c r="AE24" s="114">
        <f t="shared" si="12"/>
        <v>3.48</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3.2462610459799999</v>
      </c>
      <c r="AN24" s="113">
        <f t="shared" si="12"/>
        <v>3.2662996944119751</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3.8223294921579849</v>
      </c>
      <c r="AA25" s="123">
        <f t="shared" si="14"/>
        <v>3.9132120426779435</v>
      </c>
      <c r="AB25" s="122">
        <f t="shared" si="14"/>
        <v>3.4645560199077137</v>
      </c>
      <c r="AC25" s="123">
        <f t="shared" si="14"/>
        <v>3.4299999999999997</v>
      </c>
      <c r="AD25" s="122">
        <f t="shared" si="14"/>
        <v>3.5</v>
      </c>
      <c r="AE25" s="123">
        <f t="shared" si="14"/>
        <v>3.5</v>
      </c>
      <c r="AF25" s="122">
        <f t="shared" si="14"/>
        <v>3.4699999999999998</v>
      </c>
      <c r="AG25" s="123">
        <f t="shared" si="14"/>
        <v>3.24</v>
      </c>
      <c r="AH25" s="122">
        <f t="shared" si="14"/>
        <v>2.99</v>
      </c>
      <c r="AI25" s="123">
        <f t="shared" si="14"/>
        <v>3.05</v>
      </c>
      <c r="AJ25" s="122">
        <f t="shared" si="14"/>
        <v>3.14</v>
      </c>
      <c r="AK25" s="123">
        <f t="shared" si="14"/>
        <v>3.0300000000000002</v>
      </c>
      <c r="AL25" s="122">
        <f t="shared" si="14"/>
        <v>3.11625</v>
      </c>
      <c r="AM25" s="123">
        <f t="shared" si="14"/>
        <v>3.2793805229899999</v>
      </c>
      <c r="AN25" s="122">
        <f t="shared" si="14"/>
        <v>3.2562803701959875</v>
      </c>
      <c r="AO25" s="123">
        <f t="shared" si="14"/>
        <v>3.4831498472059876</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39.744586831639417</v>
      </c>
      <c r="AA26" s="116">
        <f>IF((Z26+Y28+(IF(Z16&gt;0,0,Z16))&gt;'SDR Patient and Stations'!AA8),'SDR Patient and Stations'!AA8,(Z26+Y28+(IF(Z16&gt;0,0,Z16))))</f>
        <v>48.744586831639417</v>
      </c>
      <c r="AB26" s="117">
        <f>IF((AA26+Z28+(IF(AA16&gt;0,0,AA16))&gt;'SDR Patient and Stations'!AB8),'SDR Patient and Stations'!AB8,(AA26+Z28+(IF(AA16&gt;0,0,AA16))))</f>
        <v>50</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49.903565272611807</v>
      </c>
      <c r="AN26" s="117">
        <f>IF((AM26+AL28+(IF(AM16&gt;0,0,AM16))&gt;'SDR Patient and Stations'!AN8),'SDR Patient and Stations'!AN8,(AM26+AL28+(IF(AM16&gt;0,0,AM16))))</f>
        <v>49.903565272611807</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10</v>
      </c>
      <c r="M28" s="116">
        <f t="shared" si="15"/>
        <v>3.0908072714741124</v>
      </c>
      <c r="N28" s="117">
        <f t="shared" si="15"/>
        <v>10</v>
      </c>
      <c r="O28" s="116">
        <f t="shared" si="15"/>
        <v>6.8513535551206814</v>
      </c>
      <c r="P28" s="117">
        <f t="shared" si="15"/>
        <v>10</v>
      </c>
      <c r="Q28" s="116">
        <f t="shared" si="15"/>
        <v>10</v>
      </c>
      <c r="R28" s="117">
        <f t="shared" si="15"/>
        <v>10</v>
      </c>
      <c r="S28" s="116">
        <f t="shared" si="15"/>
        <v>10</v>
      </c>
      <c r="T28" s="117">
        <f t="shared" si="15"/>
        <v>10</v>
      </c>
      <c r="U28" s="116">
        <f t="shared" si="15"/>
        <v>10</v>
      </c>
      <c r="V28" s="117">
        <f t="shared" si="15"/>
        <v>0</v>
      </c>
      <c r="W28" s="116">
        <f t="shared" si="15"/>
        <v>0</v>
      </c>
      <c r="X28" s="117">
        <f t="shared" si="15"/>
        <v>5.7445868316394169</v>
      </c>
      <c r="Y28" s="116">
        <f t="shared" si="15"/>
        <v>10</v>
      </c>
      <c r="Z28" s="117">
        <f t="shared" si="15"/>
        <v>8.2001848894865148</v>
      </c>
      <c r="AA28" s="116">
        <f t="shared" si="15"/>
        <v>10</v>
      </c>
      <c r="AB28" s="117">
        <f t="shared" si="15"/>
        <v>10</v>
      </c>
      <c r="AC28" s="116">
        <f t="shared" si="15"/>
        <v>9.279784142797844</v>
      </c>
      <c r="AD28" s="117">
        <f t="shared" si="15"/>
        <v>10</v>
      </c>
      <c r="AE28" s="116">
        <f t="shared" si="15"/>
        <v>10</v>
      </c>
      <c r="AF28" s="117">
        <f t="shared" si="15"/>
        <v>10</v>
      </c>
      <c r="AG28" s="116">
        <f t="shared" si="15"/>
        <v>8.9060777830262907</v>
      </c>
      <c r="AH28" s="117">
        <f t="shared" si="15"/>
        <v>0</v>
      </c>
      <c r="AI28" s="116">
        <f t="shared" si="15"/>
        <v>0</v>
      </c>
      <c r="AJ28" s="117">
        <f t="shared" si="15"/>
        <v>0</v>
      </c>
      <c r="AK28" s="116">
        <f t="shared" si="15"/>
        <v>5.9035652726118073</v>
      </c>
      <c r="AL28" s="117">
        <f t="shared" si="15"/>
        <v>0</v>
      </c>
      <c r="AM28" s="116">
        <f t="shared" si="15"/>
        <v>7.1457115434953309</v>
      </c>
      <c r="AN28" s="117">
        <f t="shared" si="15"/>
        <v>7.3427483125901887</v>
      </c>
      <c r="AO28" s="116">
        <f t="shared" si="15"/>
        <v>10</v>
      </c>
      <c r="AP28" s="117">
        <f t="shared" si="15"/>
        <v>10</v>
      </c>
      <c r="AQ28" s="116">
        <f t="shared" si="15"/>
        <v>10</v>
      </c>
      <c r="AR28" s="117">
        <f t="shared" si="15"/>
        <v>10</v>
      </c>
      <c r="AS28" s="116">
        <f t="shared" si="15"/>
        <v>7.3417252869307674</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48.078386605783869</v>
      </c>
      <c r="G45" s="69">
        <f t="shared" ref="G45:AZ45" si="23">G43/$F$1</f>
        <v>59.349593495934961</v>
      </c>
      <c r="H45" s="61">
        <f t="shared" si="23"/>
        <v>61.281224818694604</v>
      </c>
      <c r="I45" s="69">
        <f t="shared" si="23"/>
        <v>65.096817385930578</v>
      </c>
      <c r="J45" s="61">
        <f t="shared" si="23"/>
        <v>60.801745167948958</v>
      </c>
      <c r="K45" s="69">
        <f t="shared" si="23"/>
        <v>61.959957850368816</v>
      </c>
      <c r="L45" s="61">
        <f t="shared" si="23"/>
        <v>53.090807271474112</v>
      </c>
      <c r="M45" s="69">
        <f t="shared" si="23"/>
        <v>60.035735556879096</v>
      </c>
      <c r="N45" s="61">
        <f t="shared" si="23"/>
        <v>56.851353555120681</v>
      </c>
      <c r="O45" s="69">
        <f t="shared" si="23"/>
        <v>69.891370735537919</v>
      </c>
      <c r="P45" s="61">
        <f t="shared" si="23"/>
        <v>70.523483365949119</v>
      </c>
      <c r="Q45" s="69">
        <f t="shared" si="23"/>
        <v>67.927159379870403</v>
      </c>
      <c r="R45" s="61">
        <f t="shared" si="23"/>
        <v>70.528813040483669</v>
      </c>
      <c r="S45" s="69">
        <f t="shared" si="23"/>
        <v>67.16931801443512</v>
      </c>
      <c r="T45" s="61">
        <f t="shared" si="23"/>
        <v>65.09860003010688</v>
      </c>
      <c r="U45" s="69">
        <f t="shared" si="23"/>
        <v>49.150970319634709</v>
      </c>
      <c r="V45" s="61">
        <f t="shared" si="23"/>
        <v>47.638600014344121</v>
      </c>
      <c r="W45" s="69">
        <f t="shared" si="23"/>
        <v>55.744586831639417</v>
      </c>
      <c r="X45" s="61">
        <f t="shared" si="23"/>
        <v>60.32554877042417</v>
      </c>
      <c r="Y45" s="69">
        <f t="shared" si="23"/>
        <v>57.200184889486515</v>
      </c>
      <c r="Z45" s="61">
        <f t="shared" si="23"/>
        <v>56.880806172256342</v>
      </c>
      <c r="AA45" s="69">
        <f t="shared" si="23"/>
        <v>59.939517744132019</v>
      </c>
      <c r="AB45" s="61">
        <f t="shared" si="23"/>
        <v>59.279784142797844</v>
      </c>
      <c r="AC45" s="69">
        <f t="shared" si="23"/>
        <v>60.991136180499602</v>
      </c>
      <c r="AD45" s="61">
        <f t="shared" si="23"/>
        <v>61.319186000475099</v>
      </c>
      <c r="AE45" s="69">
        <f t="shared" si="23"/>
        <v>61.352030477425629</v>
      </c>
      <c r="AF45" s="61">
        <f t="shared" si="23"/>
        <v>58.906077783026291</v>
      </c>
      <c r="AG45" s="69">
        <f t="shared" si="23"/>
        <v>44.366827521793283</v>
      </c>
      <c r="AH45" s="61">
        <f t="shared" si="23"/>
        <v>43.111321051802861</v>
      </c>
      <c r="AI45" s="69">
        <f t="shared" si="23"/>
        <v>48.79444136511205</v>
      </c>
      <c r="AJ45" s="61">
        <f t="shared" si="23"/>
        <v>55.903565272611807</v>
      </c>
      <c r="AK45" s="69">
        <f t="shared" si="23"/>
        <v>49.32432432432433</v>
      </c>
      <c r="AL45" s="61">
        <f t="shared" si="23"/>
        <v>55.145711543495331</v>
      </c>
      <c r="AM45" s="69">
        <f t="shared" si="23"/>
        <v>57.246313585201996</v>
      </c>
      <c r="AN45" s="61">
        <f t="shared" si="23"/>
        <v>62.321730155751553</v>
      </c>
      <c r="AO45" s="69">
        <f t="shared" si="23"/>
        <v>73.716291892823293</v>
      </c>
      <c r="AP45" s="61">
        <f t="shared" si="23"/>
        <v>64.00304414003044</v>
      </c>
      <c r="AQ45" s="69">
        <f t="shared" si="23"/>
        <v>62.881334565929912</v>
      </c>
      <c r="AR45" s="61">
        <f t="shared" si="23"/>
        <v>57.341725286930767</v>
      </c>
      <c r="AS45" s="69">
        <f t="shared" si="23"/>
        <v>65.912848370335382</v>
      </c>
      <c r="AT45" s="61">
        <f t="shared" si="23"/>
        <v>67.750811624039912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20.349593495934961</v>
      </c>
      <c r="H47" s="118">
        <f>H45-H26</f>
        <v>22.281224818694604</v>
      </c>
      <c r="I47" s="119">
        <f t="shared" ref="I47:AZ47" si="24">I45-I26</f>
        <v>26.096817385930578</v>
      </c>
      <c r="J47" s="118">
        <f t="shared" si="24"/>
        <v>11.801745167948958</v>
      </c>
      <c r="K47" s="119">
        <f t="shared" si="24"/>
        <v>14.959957850368816</v>
      </c>
      <c r="L47" s="118">
        <f t="shared" si="24"/>
        <v>3.0908072714741124</v>
      </c>
      <c r="M47" s="119">
        <f t="shared" si="24"/>
        <v>10.035735556879096</v>
      </c>
      <c r="N47" s="118">
        <f t="shared" si="24"/>
        <v>6.8513535551206814</v>
      </c>
      <c r="O47" s="119">
        <f t="shared" si="24"/>
        <v>19.891370735537919</v>
      </c>
      <c r="P47" s="118">
        <f t="shared" si="24"/>
        <v>20.523483365949119</v>
      </c>
      <c r="Q47" s="119">
        <f t="shared" si="24"/>
        <v>17.927159379870403</v>
      </c>
      <c r="R47" s="118">
        <f t="shared" si="24"/>
        <v>20.528813040483669</v>
      </c>
      <c r="S47" s="119">
        <f t="shared" si="24"/>
        <v>17.16931801443512</v>
      </c>
      <c r="T47" s="118">
        <f t="shared" si="24"/>
        <v>15.09860003010688</v>
      </c>
      <c r="U47" s="119">
        <f t="shared" si="24"/>
        <v>-0.84902968036529103</v>
      </c>
      <c r="V47" s="118">
        <f t="shared" si="24"/>
        <v>-2.3613999856558792</v>
      </c>
      <c r="W47" s="119">
        <f t="shared" si="24"/>
        <v>5.7445868316394169</v>
      </c>
      <c r="X47" s="118">
        <f t="shared" si="24"/>
        <v>10.32554877042417</v>
      </c>
      <c r="Y47" s="119">
        <f t="shared" si="24"/>
        <v>8.2001848894865148</v>
      </c>
      <c r="Z47" s="118">
        <f t="shared" si="24"/>
        <v>17.136219340616925</v>
      </c>
      <c r="AA47" s="119">
        <f t="shared" si="24"/>
        <v>11.194930912492602</v>
      </c>
      <c r="AB47" s="118">
        <f t="shared" si="24"/>
        <v>9.279784142797844</v>
      </c>
      <c r="AC47" s="119">
        <f t="shared" si="24"/>
        <v>10.991136180499602</v>
      </c>
      <c r="AD47" s="118">
        <f t="shared" si="24"/>
        <v>11.319186000475099</v>
      </c>
      <c r="AE47" s="119">
        <f t="shared" si="24"/>
        <v>11.352030477425629</v>
      </c>
      <c r="AF47" s="118">
        <f t="shared" si="24"/>
        <v>8.9060777830262907</v>
      </c>
      <c r="AG47" s="119">
        <f t="shared" si="24"/>
        <v>-5.633172478206717</v>
      </c>
      <c r="AH47" s="118">
        <f t="shared" si="24"/>
        <v>-6.8886789481971391</v>
      </c>
      <c r="AI47" s="119">
        <f t="shared" si="24"/>
        <v>-1.2055586348879501</v>
      </c>
      <c r="AJ47" s="118">
        <f t="shared" si="24"/>
        <v>5.9035652726118073</v>
      </c>
      <c r="AK47" s="119">
        <f t="shared" si="24"/>
        <v>-0.67567567567567011</v>
      </c>
      <c r="AL47" s="118">
        <f t="shared" si="24"/>
        <v>7.1457115434953309</v>
      </c>
      <c r="AM47" s="119">
        <f t="shared" si="24"/>
        <v>7.3427483125901887</v>
      </c>
      <c r="AN47" s="118">
        <f t="shared" si="24"/>
        <v>12.418164883139745</v>
      </c>
      <c r="AO47" s="119">
        <f t="shared" si="24"/>
        <v>23.716291892823293</v>
      </c>
      <c r="AP47" s="118">
        <f t="shared" si="24"/>
        <v>14.00304414003044</v>
      </c>
      <c r="AQ47" s="119">
        <f t="shared" si="24"/>
        <v>12.881334565929912</v>
      </c>
      <c r="AR47" s="118">
        <f t="shared" si="24"/>
        <v>7.3417252869307674</v>
      </c>
      <c r="AS47" s="119">
        <f t="shared" si="24"/>
        <v>15.912848370335382</v>
      </c>
      <c r="AT47" s="118">
        <f t="shared" si="24"/>
        <v>17.750811624039912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3.0908072714741124</v>
      </c>
      <c r="M49" s="71">
        <f t="shared" si="25"/>
        <v>10</v>
      </c>
      <c r="N49" s="63">
        <f t="shared" si="25"/>
        <v>6.8513535551206814</v>
      </c>
      <c r="O49" s="71">
        <f t="shared" si="25"/>
        <v>10</v>
      </c>
      <c r="P49" s="63">
        <f t="shared" si="25"/>
        <v>10</v>
      </c>
      <c r="Q49" s="71">
        <f t="shared" si="25"/>
        <v>10</v>
      </c>
      <c r="R49" s="63">
        <f t="shared" si="25"/>
        <v>10</v>
      </c>
      <c r="S49" s="71">
        <f t="shared" si="25"/>
        <v>10</v>
      </c>
      <c r="T49" s="63">
        <f t="shared" si="25"/>
        <v>10</v>
      </c>
      <c r="U49" s="71">
        <f t="shared" si="25"/>
        <v>0</v>
      </c>
      <c r="V49" s="63">
        <f t="shared" si="25"/>
        <v>0</v>
      </c>
      <c r="W49" s="71">
        <f t="shared" si="25"/>
        <v>5.7445868316394169</v>
      </c>
      <c r="X49" s="63">
        <f t="shared" si="25"/>
        <v>10</v>
      </c>
      <c r="Y49" s="71">
        <f t="shared" si="25"/>
        <v>8.2001848894865148</v>
      </c>
      <c r="Z49" s="63">
        <f t="shared" si="25"/>
        <v>10</v>
      </c>
      <c r="AA49" s="71">
        <f t="shared" si="25"/>
        <v>10</v>
      </c>
      <c r="AB49" s="63">
        <f t="shared" si="25"/>
        <v>9.279784142797844</v>
      </c>
      <c r="AC49" s="71">
        <f t="shared" si="25"/>
        <v>10</v>
      </c>
      <c r="AD49" s="63">
        <f t="shared" si="25"/>
        <v>10</v>
      </c>
      <c r="AE49" s="71">
        <f t="shared" si="25"/>
        <v>10</v>
      </c>
      <c r="AF49" s="63">
        <f t="shared" si="25"/>
        <v>8.9060777830262907</v>
      </c>
      <c r="AG49" s="71">
        <f t="shared" si="25"/>
        <v>0</v>
      </c>
      <c r="AH49" s="63">
        <f t="shared" si="25"/>
        <v>0</v>
      </c>
      <c r="AI49" s="71">
        <f t="shared" si="25"/>
        <v>0</v>
      </c>
      <c r="AJ49" s="63">
        <f t="shared" si="25"/>
        <v>5.9035652726118073</v>
      </c>
      <c r="AK49" s="71">
        <f t="shared" si="25"/>
        <v>0</v>
      </c>
      <c r="AL49" s="63">
        <f t="shared" si="25"/>
        <v>7.1457115434953309</v>
      </c>
      <c r="AM49" s="71">
        <f t="shared" si="25"/>
        <v>7.3427483125901887</v>
      </c>
      <c r="AN49" s="63">
        <f t="shared" si="25"/>
        <v>10</v>
      </c>
      <c r="AO49" s="71">
        <f t="shared" si="25"/>
        <v>10</v>
      </c>
      <c r="AP49" s="63">
        <f t="shared" si="25"/>
        <v>10</v>
      </c>
      <c r="AQ49" s="71">
        <f t="shared" si="25"/>
        <v>10</v>
      </c>
      <c r="AR49" s="63">
        <f t="shared" si="25"/>
        <v>7.3417252869307674</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4.1955815033503612</v>
      </c>
      <c r="AA24" s="114">
        <f t="shared" si="12"/>
        <v>3.4936214103468863</v>
      </c>
      <c r="AB24" s="113">
        <f t="shared" si="12"/>
        <v>3.38</v>
      </c>
      <c r="AC24" s="114">
        <f t="shared" si="12"/>
        <v>3.48</v>
      </c>
      <c r="AD24" s="113">
        <f t="shared" si="12"/>
        <v>3.52</v>
      </c>
      <c r="AE24" s="114">
        <f t="shared" si="12"/>
        <v>3.48</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3.24</v>
      </c>
      <c r="AN24" s="113">
        <f t="shared" si="12"/>
        <v>3.26</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3.7814642210629357</v>
      </c>
      <c r="AA25" s="123">
        <f t="shared" si="14"/>
        <v>3.8446014568486238</v>
      </c>
      <c r="AB25" s="122">
        <f t="shared" si="14"/>
        <v>3.4368107051734431</v>
      </c>
      <c r="AC25" s="123">
        <f t="shared" si="14"/>
        <v>3.4299999999999997</v>
      </c>
      <c r="AD25" s="122">
        <f t="shared" si="14"/>
        <v>3.5</v>
      </c>
      <c r="AE25" s="123">
        <f t="shared" si="14"/>
        <v>3.5</v>
      </c>
      <c r="AF25" s="122">
        <f t="shared" si="14"/>
        <v>3.4699999999999998</v>
      </c>
      <c r="AG25" s="123">
        <f t="shared" si="14"/>
        <v>3.24</v>
      </c>
      <c r="AH25" s="122">
        <f t="shared" si="14"/>
        <v>2.99</v>
      </c>
      <c r="AI25" s="123">
        <f t="shared" si="14"/>
        <v>3.05</v>
      </c>
      <c r="AJ25" s="122">
        <f t="shared" si="14"/>
        <v>3.14</v>
      </c>
      <c r="AK25" s="123">
        <f t="shared" si="14"/>
        <v>3.0300000000000002</v>
      </c>
      <c r="AL25" s="122">
        <f t="shared" si="14"/>
        <v>3.11625</v>
      </c>
      <c r="AM25" s="123">
        <f t="shared" si="14"/>
        <v>3.2762500000000001</v>
      </c>
      <c r="AN25" s="122">
        <f t="shared" si="14"/>
        <v>3.25</v>
      </c>
      <c r="AO25" s="123">
        <f t="shared" si="14"/>
        <v>3.48</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40.518817204301079</v>
      </c>
      <c r="AA26" s="116">
        <f>IF((Z26+Y28+(IF(Z16&gt;0,0,Z16))&gt;'SDR Patient and Stations'!AA8),'SDR Patient and Stations'!AA8,(Z26+Y28+(IF(Z16&gt;0,0,Z16))))</f>
        <v>49.518817204301079</v>
      </c>
      <c r="AB26" s="117">
        <f>IF((AA26+Z28+(IF(AA16&gt;0,0,AA16))&gt;'SDR Patient and Stations'!AB8),'SDR Patient and Stations'!AB8,(AA26+Z28+(IF(AA16&gt;0,0,AA16))))</f>
        <v>50</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10</v>
      </c>
      <c r="M28" s="116">
        <f t="shared" si="15"/>
        <v>3.8281795946890327</v>
      </c>
      <c r="N28" s="117">
        <f t="shared" si="15"/>
        <v>10</v>
      </c>
      <c r="O28" s="116">
        <f t="shared" si="15"/>
        <v>7.6409556878306901</v>
      </c>
      <c r="P28" s="117">
        <f t="shared" si="15"/>
        <v>10</v>
      </c>
      <c r="Q28" s="116">
        <f t="shared" si="15"/>
        <v>10</v>
      </c>
      <c r="R28" s="117">
        <f t="shared" si="15"/>
        <v>10</v>
      </c>
      <c r="S28" s="116">
        <f t="shared" si="15"/>
        <v>10</v>
      </c>
      <c r="T28" s="117">
        <f t="shared" si="15"/>
        <v>10</v>
      </c>
      <c r="U28" s="116">
        <f t="shared" si="15"/>
        <v>10</v>
      </c>
      <c r="V28" s="117">
        <f t="shared" si="15"/>
        <v>0</v>
      </c>
      <c r="W28" s="116">
        <f t="shared" si="15"/>
        <v>0</v>
      </c>
      <c r="X28" s="117">
        <f t="shared" si="15"/>
        <v>6.5188172043010795</v>
      </c>
      <c r="Y28" s="116">
        <f t="shared" si="15"/>
        <v>10</v>
      </c>
      <c r="Z28" s="117">
        <f t="shared" si="15"/>
        <v>8.9946319018404921</v>
      </c>
      <c r="AA28" s="116">
        <f t="shared" si="15"/>
        <v>10</v>
      </c>
      <c r="AB28" s="117">
        <f t="shared" si="15"/>
        <v>10</v>
      </c>
      <c r="AC28" s="116">
        <f t="shared" si="15"/>
        <v>10</v>
      </c>
      <c r="AD28" s="117">
        <f t="shared" si="15"/>
        <v>10</v>
      </c>
      <c r="AE28" s="116">
        <f t="shared" si="15"/>
        <v>10</v>
      </c>
      <c r="AF28" s="117">
        <f t="shared" si="15"/>
        <v>10</v>
      </c>
      <c r="AG28" s="116">
        <f t="shared" si="15"/>
        <v>9.724217752234992</v>
      </c>
      <c r="AH28" s="117">
        <f t="shared" si="15"/>
        <v>0</v>
      </c>
      <c r="AI28" s="116">
        <f t="shared" si="15"/>
        <v>0</v>
      </c>
      <c r="AJ28" s="117">
        <f t="shared" si="15"/>
        <v>0</v>
      </c>
      <c r="AK28" s="116">
        <f t="shared" si="15"/>
        <v>6.6800036791758615</v>
      </c>
      <c r="AL28" s="117">
        <f t="shared" si="15"/>
        <v>9.3843843843899322E-3</v>
      </c>
      <c r="AM28" s="116">
        <f t="shared" si="15"/>
        <v>7.9116242038216527</v>
      </c>
      <c r="AN28" s="117">
        <f t="shared" si="15"/>
        <v>8.0414012738853557</v>
      </c>
      <c r="AO28" s="116">
        <f t="shared" si="15"/>
        <v>10</v>
      </c>
      <c r="AP28" s="117">
        <f t="shared" si="15"/>
        <v>10</v>
      </c>
      <c r="AQ28" s="116">
        <f t="shared" si="15"/>
        <v>10</v>
      </c>
      <c r="AR28" s="117">
        <f t="shared" si="15"/>
        <v>10</v>
      </c>
      <c r="AS28" s="116">
        <f t="shared" si="15"/>
        <v>8.1381381381381388</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48.746141975308646</v>
      </c>
      <c r="G45" s="69">
        <f t="shared" ref="G45:AZ45" si="23">G43/$F$1</f>
        <v>60.17389340560073</v>
      </c>
      <c r="H45" s="61">
        <f t="shared" si="23"/>
        <v>62.132352941176471</v>
      </c>
      <c r="I45" s="69">
        <f t="shared" si="23"/>
        <v>66.000939849624061</v>
      </c>
      <c r="J45" s="61">
        <f t="shared" si="23"/>
        <v>61.646213850837142</v>
      </c>
      <c r="K45" s="69">
        <f t="shared" si="23"/>
        <v>62.820512820512825</v>
      </c>
      <c r="L45" s="61">
        <f t="shared" si="23"/>
        <v>53.828179594689033</v>
      </c>
      <c r="M45" s="69">
        <f t="shared" si="23"/>
        <v>60.869565217391312</v>
      </c>
      <c r="N45" s="61">
        <f t="shared" si="23"/>
        <v>57.64095568783069</v>
      </c>
      <c r="O45" s="69">
        <f t="shared" si="23"/>
        <v>70.862084217975948</v>
      </c>
      <c r="P45" s="61">
        <f t="shared" si="23"/>
        <v>71.50297619047619</v>
      </c>
      <c r="Q45" s="69">
        <f t="shared" si="23"/>
        <v>68.870592149035261</v>
      </c>
      <c r="R45" s="61">
        <f t="shared" si="23"/>
        <v>71.508379888268166</v>
      </c>
      <c r="S45" s="69">
        <f t="shared" si="23"/>
        <v>68.102225209080046</v>
      </c>
      <c r="T45" s="61">
        <f t="shared" si="23"/>
        <v>66.002747252747255</v>
      </c>
      <c r="U45" s="69">
        <f t="shared" si="23"/>
        <v>49.83362268518519</v>
      </c>
      <c r="V45" s="61">
        <f t="shared" si="23"/>
        <v>48.300247236765564</v>
      </c>
      <c r="W45" s="69">
        <f t="shared" si="23"/>
        <v>56.518817204301079</v>
      </c>
      <c r="X45" s="61">
        <f t="shared" si="23"/>
        <v>61.163403614457835</v>
      </c>
      <c r="Y45" s="69">
        <f t="shared" si="23"/>
        <v>57.994631901840492</v>
      </c>
      <c r="Z45" s="61">
        <f t="shared" si="23"/>
        <v>57.670817369093236</v>
      </c>
      <c r="AA45" s="69">
        <f t="shared" si="23"/>
        <v>60.772011046133855</v>
      </c>
      <c r="AB45" s="61">
        <f t="shared" si="23"/>
        <v>60.103114478114477</v>
      </c>
      <c r="AC45" s="69">
        <f t="shared" si="23"/>
        <v>61.838235294117652</v>
      </c>
      <c r="AD45" s="61">
        <f t="shared" si="23"/>
        <v>62.170841361592814</v>
      </c>
      <c r="AE45" s="69">
        <f t="shared" si="23"/>
        <v>62.204142011834321</v>
      </c>
      <c r="AF45" s="61">
        <f t="shared" si="23"/>
        <v>59.724217752234992</v>
      </c>
      <c r="AG45" s="69">
        <f t="shared" si="23"/>
        <v>44.983033459595966</v>
      </c>
      <c r="AH45" s="61">
        <f t="shared" si="23"/>
        <v>43.710089399744568</v>
      </c>
      <c r="AI45" s="69">
        <f t="shared" si="23"/>
        <v>49.472141939627498</v>
      </c>
      <c r="AJ45" s="61">
        <f t="shared" si="23"/>
        <v>56.680003679175861</v>
      </c>
      <c r="AK45" s="69">
        <f t="shared" si="23"/>
        <v>50.00938438438439</v>
      </c>
      <c r="AL45" s="61">
        <f t="shared" si="23"/>
        <v>55.911624203821653</v>
      </c>
      <c r="AM45" s="69">
        <f t="shared" si="23"/>
        <v>58.041401273885356</v>
      </c>
      <c r="AN45" s="61">
        <f t="shared" si="23"/>
        <v>63.187309741248107</v>
      </c>
      <c r="AO45" s="69">
        <f t="shared" si="23"/>
        <v>74.740129280223613</v>
      </c>
      <c r="AP45" s="61">
        <f t="shared" si="23"/>
        <v>64.891975308641975</v>
      </c>
      <c r="AQ45" s="69">
        <f t="shared" si="23"/>
        <v>63.754686434901167</v>
      </c>
      <c r="AR45" s="61">
        <f t="shared" si="23"/>
        <v>58.138138138138139</v>
      </c>
      <c r="AS45" s="69">
        <f t="shared" si="23"/>
        <v>66.828304597701148</v>
      </c>
      <c r="AT45" s="61">
        <f t="shared" si="23"/>
        <v>68.691795118818234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21.17389340560073</v>
      </c>
      <c r="H47" s="118">
        <f>H45-H26</f>
        <v>23.132352941176471</v>
      </c>
      <c r="I47" s="119">
        <f t="shared" ref="I47:AZ47" si="24">I45-I26</f>
        <v>27.000939849624061</v>
      </c>
      <c r="J47" s="118">
        <f t="shared" si="24"/>
        <v>12.646213850837142</v>
      </c>
      <c r="K47" s="119">
        <f t="shared" si="24"/>
        <v>15.820512820512825</v>
      </c>
      <c r="L47" s="118">
        <f t="shared" si="24"/>
        <v>3.8281795946890327</v>
      </c>
      <c r="M47" s="119">
        <f t="shared" si="24"/>
        <v>10.869565217391312</v>
      </c>
      <c r="N47" s="118">
        <f t="shared" si="24"/>
        <v>7.6409556878306901</v>
      </c>
      <c r="O47" s="119">
        <f t="shared" si="24"/>
        <v>20.862084217975948</v>
      </c>
      <c r="P47" s="118">
        <f t="shared" si="24"/>
        <v>21.50297619047619</v>
      </c>
      <c r="Q47" s="119">
        <f t="shared" si="24"/>
        <v>18.870592149035261</v>
      </c>
      <c r="R47" s="118">
        <f t="shared" si="24"/>
        <v>21.508379888268166</v>
      </c>
      <c r="S47" s="119">
        <f t="shared" si="24"/>
        <v>18.102225209080046</v>
      </c>
      <c r="T47" s="118">
        <f t="shared" si="24"/>
        <v>16.002747252747255</v>
      </c>
      <c r="U47" s="119">
        <f t="shared" si="24"/>
        <v>-0.16637731481480955</v>
      </c>
      <c r="V47" s="118">
        <f t="shared" si="24"/>
        <v>-1.6997527632344358</v>
      </c>
      <c r="W47" s="119">
        <f t="shared" si="24"/>
        <v>6.5188172043010795</v>
      </c>
      <c r="X47" s="118">
        <f t="shared" si="24"/>
        <v>11.163403614457835</v>
      </c>
      <c r="Y47" s="119">
        <f t="shared" si="24"/>
        <v>8.9946319018404921</v>
      </c>
      <c r="Z47" s="118">
        <f t="shared" si="24"/>
        <v>17.152000164792156</v>
      </c>
      <c r="AA47" s="119">
        <f t="shared" si="24"/>
        <v>11.253193841832775</v>
      </c>
      <c r="AB47" s="118">
        <f t="shared" si="24"/>
        <v>10.103114478114477</v>
      </c>
      <c r="AC47" s="119">
        <f t="shared" si="24"/>
        <v>11.838235294117652</v>
      </c>
      <c r="AD47" s="118">
        <f t="shared" si="24"/>
        <v>12.170841361592814</v>
      </c>
      <c r="AE47" s="119">
        <f t="shared" si="24"/>
        <v>12.204142011834321</v>
      </c>
      <c r="AF47" s="118">
        <f t="shared" si="24"/>
        <v>9.724217752234992</v>
      </c>
      <c r="AG47" s="119">
        <f t="shared" si="24"/>
        <v>-5.0169665404040344</v>
      </c>
      <c r="AH47" s="118">
        <f t="shared" si="24"/>
        <v>-6.2899106002554319</v>
      </c>
      <c r="AI47" s="119">
        <f t="shared" si="24"/>
        <v>-0.52785806037250182</v>
      </c>
      <c r="AJ47" s="118">
        <f t="shared" si="24"/>
        <v>6.6800036791758615</v>
      </c>
      <c r="AK47" s="119">
        <f t="shared" si="24"/>
        <v>9.3843843843899322E-3</v>
      </c>
      <c r="AL47" s="118">
        <f t="shared" si="24"/>
        <v>7.9116242038216527</v>
      </c>
      <c r="AM47" s="119">
        <f t="shared" si="24"/>
        <v>8.0414012738853557</v>
      </c>
      <c r="AN47" s="118">
        <f t="shared" si="24"/>
        <v>13.187309741248107</v>
      </c>
      <c r="AO47" s="119">
        <f t="shared" si="24"/>
        <v>24.740129280223613</v>
      </c>
      <c r="AP47" s="118">
        <f t="shared" si="24"/>
        <v>14.891975308641975</v>
      </c>
      <c r="AQ47" s="119">
        <f t="shared" si="24"/>
        <v>13.754686434901167</v>
      </c>
      <c r="AR47" s="118">
        <f t="shared" si="24"/>
        <v>8.1381381381381388</v>
      </c>
      <c r="AS47" s="119">
        <f t="shared" si="24"/>
        <v>16.828304597701148</v>
      </c>
      <c r="AT47" s="118">
        <f t="shared" si="24"/>
        <v>18.691795118818234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3.8281795946890327</v>
      </c>
      <c r="M49" s="71">
        <f t="shared" si="25"/>
        <v>10</v>
      </c>
      <c r="N49" s="63">
        <f t="shared" si="25"/>
        <v>7.6409556878306901</v>
      </c>
      <c r="O49" s="71">
        <f t="shared" si="25"/>
        <v>10</v>
      </c>
      <c r="P49" s="63">
        <f t="shared" si="25"/>
        <v>10</v>
      </c>
      <c r="Q49" s="71">
        <f t="shared" si="25"/>
        <v>10</v>
      </c>
      <c r="R49" s="63">
        <f t="shared" si="25"/>
        <v>10</v>
      </c>
      <c r="S49" s="71">
        <f t="shared" si="25"/>
        <v>10</v>
      </c>
      <c r="T49" s="63">
        <f t="shared" si="25"/>
        <v>10</v>
      </c>
      <c r="U49" s="71">
        <f t="shared" si="25"/>
        <v>0</v>
      </c>
      <c r="V49" s="63">
        <f t="shared" si="25"/>
        <v>0</v>
      </c>
      <c r="W49" s="71">
        <f t="shared" si="25"/>
        <v>6.5188172043010795</v>
      </c>
      <c r="X49" s="63">
        <f t="shared" si="25"/>
        <v>10</v>
      </c>
      <c r="Y49" s="71">
        <f t="shared" si="25"/>
        <v>8.9946319018404921</v>
      </c>
      <c r="Z49" s="63">
        <f t="shared" si="25"/>
        <v>10</v>
      </c>
      <c r="AA49" s="71">
        <f t="shared" si="25"/>
        <v>10</v>
      </c>
      <c r="AB49" s="63">
        <f t="shared" si="25"/>
        <v>10</v>
      </c>
      <c r="AC49" s="71">
        <f t="shared" si="25"/>
        <v>10</v>
      </c>
      <c r="AD49" s="63">
        <f t="shared" si="25"/>
        <v>10</v>
      </c>
      <c r="AE49" s="71">
        <f t="shared" si="25"/>
        <v>10</v>
      </c>
      <c r="AF49" s="63">
        <f t="shared" si="25"/>
        <v>9.724217752234992</v>
      </c>
      <c r="AG49" s="71">
        <f t="shared" si="25"/>
        <v>0</v>
      </c>
      <c r="AH49" s="63">
        <f t="shared" si="25"/>
        <v>0</v>
      </c>
      <c r="AI49" s="71">
        <f t="shared" si="25"/>
        <v>0</v>
      </c>
      <c r="AJ49" s="63">
        <f t="shared" si="25"/>
        <v>6.6800036791758615</v>
      </c>
      <c r="AK49" s="71">
        <f t="shared" si="25"/>
        <v>9.3843843843899322E-3</v>
      </c>
      <c r="AL49" s="63">
        <f t="shared" si="25"/>
        <v>7.9116242038216527</v>
      </c>
      <c r="AM49" s="71">
        <f t="shared" si="25"/>
        <v>8.0414012738853557</v>
      </c>
      <c r="AN49" s="63">
        <f t="shared" si="25"/>
        <v>10</v>
      </c>
      <c r="AO49" s="71">
        <f t="shared" si="25"/>
        <v>10</v>
      </c>
      <c r="AP49" s="63">
        <f t="shared" si="25"/>
        <v>10</v>
      </c>
      <c r="AQ49" s="71">
        <f t="shared" si="25"/>
        <v>10</v>
      </c>
      <c r="AR49" s="63">
        <f t="shared" si="25"/>
        <v>8.1381381381381388</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4.1147425605384118</v>
      </c>
      <c r="AA24" s="114">
        <f t="shared" si="12"/>
        <v>3.46</v>
      </c>
      <c r="AB24" s="113">
        <f t="shared" si="12"/>
        <v>3.38</v>
      </c>
      <c r="AC24" s="114">
        <f t="shared" si="12"/>
        <v>3.48</v>
      </c>
      <c r="AD24" s="113">
        <f t="shared" si="12"/>
        <v>3.52</v>
      </c>
      <c r="AE24" s="114">
        <f t="shared" si="12"/>
        <v>3.48</v>
      </c>
      <c r="AF24" s="113">
        <f t="shared" si="12"/>
        <v>3.46</v>
      </c>
      <c r="AG24" s="114">
        <f t="shared" si="12"/>
        <v>3.02</v>
      </c>
      <c r="AH24" s="113">
        <f t="shared" si="12"/>
        <v>2.96</v>
      </c>
      <c r="AI24" s="114">
        <f t="shared" si="12"/>
        <v>3.14</v>
      </c>
      <c r="AJ24" s="113">
        <f t="shared" si="12"/>
        <v>3.14</v>
      </c>
      <c r="AK24" s="114">
        <f t="shared" si="12"/>
        <v>2.92</v>
      </c>
      <c r="AL24" s="113">
        <f t="shared" si="12"/>
        <v>3.3008827720021157</v>
      </c>
      <c r="AM24" s="114">
        <f t="shared" si="12"/>
        <v>3.24</v>
      </c>
      <c r="AN24" s="113">
        <f t="shared" si="12"/>
        <v>3.26</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3.741044749656961</v>
      </c>
      <c r="AA25" s="123">
        <f t="shared" si="14"/>
        <v>3.7873712802692059</v>
      </c>
      <c r="AB25" s="122">
        <f t="shared" si="14"/>
        <v>3.42</v>
      </c>
      <c r="AC25" s="123">
        <f t="shared" si="14"/>
        <v>3.4299999999999997</v>
      </c>
      <c r="AD25" s="122">
        <f t="shared" si="14"/>
        <v>3.5</v>
      </c>
      <c r="AE25" s="123">
        <f t="shared" si="14"/>
        <v>3.5</v>
      </c>
      <c r="AF25" s="122">
        <f t="shared" si="14"/>
        <v>3.4699999999999998</v>
      </c>
      <c r="AG25" s="123">
        <f t="shared" si="14"/>
        <v>3.24</v>
      </c>
      <c r="AH25" s="122">
        <f t="shared" si="14"/>
        <v>2.99</v>
      </c>
      <c r="AI25" s="123">
        <f t="shared" si="14"/>
        <v>3.05</v>
      </c>
      <c r="AJ25" s="122">
        <f t="shared" si="14"/>
        <v>3.14</v>
      </c>
      <c r="AK25" s="123">
        <f t="shared" si="14"/>
        <v>3.0300000000000002</v>
      </c>
      <c r="AL25" s="122">
        <f t="shared" si="14"/>
        <v>3.1104413860010576</v>
      </c>
      <c r="AM25" s="123">
        <f t="shared" si="14"/>
        <v>3.2704413860010577</v>
      </c>
      <c r="AN25" s="122">
        <f t="shared" si="14"/>
        <v>3.25</v>
      </c>
      <c r="AO25" s="123">
        <f t="shared" si="14"/>
        <v>3.48</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41.314856883234896</v>
      </c>
      <c r="AA26" s="116">
        <f>IF((Z26+Y28+(IF(Z16&gt;0,0,Z16))&gt;'SDR Patient and Stations'!AA8),'SDR Patient and Stations'!AA8,(Z26+Y28+(IF(Z16&gt;0,0,Z16))))</f>
        <v>50</v>
      </c>
      <c r="AB26" s="117">
        <f>IF((AA26+Z28+(IF(AA16&gt;0,0,AA16))&gt;'SDR Patient and Stations'!AB8),'SDR Patient and Stations'!AB8,(AA26+Z28+(IF(AA16&gt;0,0,AA16))))</f>
        <v>50</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48.168932671171547</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10</v>
      </c>
      <c r="M28" s="116">
        <f t="shared" si="15"/>
        <v>4.5863229692621132</v>
      </c>
      <c r="N28" s="117">
        <f t="shared" si="15"/>
        <v>10</v>
      </c>
      <c r="O28" s="116">
        <f t="shared" si="15"/>
        <v>8.4528001341381653</v>
      </c>
      <c r="P28" s="117">
        <f t="shared" si="15"/>
        <v>10</v>
      </c>
      <c r="Q28" s="116">
        <f t="shared" si="15"/>
        <v>10</v>
      </c>
      <c r="R28" s="117">
        <f t="shared" si="15"/>
        <v>10</v>
      </c>
      <c r="S28" s="116">
        <f t="shared" si="15"/>
        <v>10</v>
      </c>
      <c r="T28" s="117">
        <f t="shared" si="15"/>
        <v>10</v>
      </c>
      <c r="U28" s="116">
        <f t="shared" si="15"/>
        <v>10</v>
      </c>
      <c r="V28" s="117">
        <f t="shared" si="15"/>
        <v>0.53550469483568719</v>
      </c>
      <c r="W28" s="116">
        <f t="shared" si="15"/>
        <v>0</v>
      </c>
      <c r="X28" s="117">
        <f t="shared" si="15"/>
        <v>7.3148568832348957</v>
      </c>
      <c r="Y28" s="116">
        <f t="shared" si="15"/>
        <v>10</v>
      </c>
      <c r="Z28" s="117">
        <f t="shared" si="15"/>
        <v>9.8114577032748684</v>
      </c>
      <c r="AA28" s="116">
        <f t="shared" si="15"/>
        <v>10</v>
      </c>
      <c r="AB28" s="117">
        <f t="shared" si="15"/>
        <v>10</v>
      </c>
      <c r="AC28" s="116">
        <f t="shared" si="15"/>
        <v>10</v>
      </c>
      <c r="AD28" s="117">
        <f t="shared" si="15"/>
        <v>10</v>
      </c>
      <c r="AE28" s="116">
        <f t="shared" si="15"/>
        <v>10</v>
      </c>
      <c r="AF28" s="117">
        <f t="shared" si="15"/>
        <v>10</v>
      </c>
      <c r="AG28" s="116">
        <f t="shared" si="15"/>
        <v>10</v>
      </c>
      <c r="AH28" s="117">
        <f t="shared" si="15"/>
        <v>0</v>
      </c>
      <c r="AI28" s="116">
        <f t="shared" si="15"/>
        <v>0</v>
      </c>
      <c r="AJ28" s="117">
        <f t="shared" si="15"/>
        <v>0.16893267117154664</v>
      </c>
      <c r="AK28" s="116">
        <f t="shared" si="15"/>
        <v>7.4783135901501723</v>
      </c>
      <c r="AL28" s="117">
        <f t="shared" si="15"/>
        <v>0.71374191092501604</v>
      </c>
      <c r="AM28" s="116">
        <f t="shared" si="15"/>
        <v>8.5301791974926644</v>
      </c>
      <c r="AN28" s="117">
        <f t="shared" si="15"/>
        <v>8.8588857988696574</v>
      </c>
      <c r="AO28" s="116">
        <f t="shared" si="15"/>
        <v>10</v>
      </c>
      <c r="AP28" s="117">
        <f t="shared" si="15"/>
        <v>10</v>
      </c>
      <c r="AQ28" s="116">
        <f t="shared" si="15"/>
        <v>10</v>
      </c>
      <c r="AR28" s="117">
        <f t="shared" si="15"/>
        <v>10</v>
      </c>
      <c r="AS28" s="116">
        <f t="shared" si="15"/>
        <v>8.956985154168251</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49.43270735524257</v>
      </c>
      <c r="G45" s="69">
        <f t="shared" ref="G45:AZ45" si="23">G43/$F$1</f>
        <v>61.021413031031727</v>
      </c>
      <c r="H45" s="61">
        <f t="shared" si="23"/>
        <v>63.007456503728257</v>
      </c>
      <c r="I45" s="69">
        <f t="shared" si="23"/>
        <v>66.930530551731437</v>
      </c>
      <c r="J45" s="61">
        <f t="shared" si="23"/>
        <v>62.514470383947526</v>
      </c>
      <c r="K45" s="69">
        <f t="shared" si="23"/>
        <v>63.705308775731318</v>
      </c>
      <c r="L45" s="61">
        <f t="shared" si="23"/>
        <v>54.586322969262113</v>
      </c>
      <c r="M45" s="69">
        <f t="shared" si="23"/>
        <v>61.726883037354568</v>
      </c>
      <c r="N45" s="61">
        <f t="shared" si="23"/>
        <v>58.452800134138165</v>
      </c>
      <c r="O45" s="69">
        <f t="shared" si="23"/>
        <v>71.860141742172786</v>
      </c>
      <c r="P45" s="61">
        <f t="shared" si="23"/>
        <v>72.510060362173036</v>
      </c>
      <c r="Q45" s="69">
        <f t="shared" si="23"/>
        <v>69.840600489162526</v>
      </c>
      <c r="R45" s="61">
        <f t="shared" si="23"/>
        <v>72.515540168384618</v>
      </c>
      <c r="S45" s="69">
        <f t="shared" si="23"/>
        <v>69.061411479630465</v>
      </c>
      <c r="T45" s="61">
        <f t="shared" si="23"/>
        <v>66.932363411236651</v>
      </c>
      <c r="U45" s="69">
        <f t="shared" si="23"/>
        <v>50.535504694835687</v>
      </c>
      <c r="V45" s="61">
        <f t="shared" si="23"/>
        <v>48.980532409114375</v>
      </c>
      <c r="W45" s="69">
        <f t="shared" si="23"/>
        <v>57.314856883234896</v>
      </c>
      <c r="X45" s="61">
        <f t="shared" si="23"/>
        <v>62.024860003393862</v>
      </c>
      <c r="Y45" s="69">
        <f t="shared" si="23"/>
        <v>58.811457703274868</v>
      </c>
      <c r="Z45" s="61">
        <f t="shared" si="23"/>
        <v>58.483082402460745</v>
      </c>
      <c r="AA45" s="69">
        <f t="shared" si="23"/>
        <v>61.627954863685041</v>
      </c>
      <c r="AB45" s="61">
        <f t="shared" si="23"/>
        <v>60.949637217242852</v>
      </c>
      <c r="AC45" s="69">
        <f t="shared" si="23"/>
        <v>62.709196354598177</v>
      </c>
      <c r="AD45" s="61">
        <f t="shared" si="23"/>
        <v>63.046487014572996</v>
      </c>
      <c r="AE45" s="69">
        <f t="shared" si="23"/>
        <v>63.080256688057339</v>
      </c>
      <c r="AF45" s="61">
        <f t="shared" si="23"/>
        <v>60.565403917759433</v>
      </c>
      <c r="AG45" s="69">
        <f t="shared" si="23"/>
        <v>45.616597311139572</v>
      </c>
      <c r="AH45" s="61">
        <f t="shared" si="23"/>
        <v>44.325724461712802</v>
      </c>
      <c r="AI45" s="69">
        <f t="shared" si="23"/>
        <v>50.168932671171547</v>
      </c>
      <c r="AJ45" s="61">
        <f t="shared" si="23"/>
        <v>57.478313590150172</v>
      </c>
      <c r="AK45" s="69">
        <f t="shared" si="23"/>
        <v>50.713741910925016</v>
      </c>
      <c r="AL45" s="61">
        <f t="shared" si="23"/>
        <v>56.699111868664211</v>
      </c>
      <c r="AM45" s="69">
        <f t="shared" si="23"/>
        <v>58.858885798869657</v>
      </c>
      <c r="AN45" s="61">
        <f t="shared" si="23"/>
        <v>64.077271850279772</v>
      </c>
      <c r="AO45" s="69">
        <f t="shared" si="23"/>
        <v>75.792807157409868</v>
      </c>
      <c r="AP45" s="61">
        <f t="shared" si="23"/>
        <v>65.805946791862283</v>
      </c>
      <c r="AQ45" s="69">
        <f t="shared" si="23"/>
        <v>64.652639764970189</v>
      </c>
      <c r="AR45" s="61">
        <f t="shared" si="23"/>
        <v>58.956985154168251</v>
      </c>
      <c r="AS45" s="69">
        <f t="shared" si="23"/>
        <v>67.769548324429337</v>
      </c>
      <c r="AT45" s="61">
        <f t="shared" si="23"/>
        <v>69.659285190914275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22.021413031031727</v>
      </c>
      <c r="H47" s="118">
        <f>H45-H26</f>
        <v>24.007456503728257</v>
      </c>
      <c r="I47" s="119">
        <f t="shared" ref="I47:AZ47" si="24">I45-I26</f>
        <v>27.930530551731437</v>
      </c>
      <c r="J47" s="118">
        <f t="shared" si="24"/>
        <v>13.514470383947526</v>
      </c>
      <c r="K47" s="119">
        <f t="shared" si="24"/>
        <v>16.705308775731318</v>
      </c>
      <c r="L47" s="118">
        <f t="shared" si="24"/>
        <v>4.5863229692621132</v>
      </c>
      <c r="M47" s="119">
        <f t="shared" si="24"/>
        <v>11.726883037354568</v>
      </c>
      <c r="N47" s="118">
        <f t="shared" si="24"/>
        <v>8.4528001341381653</v>
      </c>
      <c r="O47" s="119">
        <f t="shared" si="24"/>
        <v>21.860141742172786</v>
      </c>
      <c r="P47" s="118">
        <f t="shared" si="24"/>
        <v>22.510060362173036</v>
      </c>
      <c r="Q47" s="119">
        <f t="shared" si="24"/>
        <v>19.840600489162526</v>
      </c>
      <c r="R47" s="118">
        <f t="shared" si="24"/>
        <v>22.515540168384618</v>
      </c>
      <c r="S47" s="119">
        <f t="shared" si="24"/>
        <v>19.061411479630465</v>
      </c>
      <c r="T47" s="118">
        <f t="shared" si="24"/>
        <v>16.932363411236651</v>
      </c>
      <c r="U47" s="119">
        <f t="shared" si="24"/>
        <v>0.53550469483568719</v>
      </c>
      <c r="V47" s="118">
        <f t="shared" si="24"/>
        <v>-1.0194675908856254</v>
      </c>
      <c r="W47" s="119">
        <f t="shared" si="24"/>
        <v>7.3148568832348957</v>
      </c>
      <c r="X47" s="118">
        <f t="shared" si="24"/>
        <v>12.024860003393862</v>
      </c>
      <c r="Y47" s="119">
        <f t="shared" si="24"/>
        <v>9.8114577032748684</v>
      </c>
      <c r="Z47" s="118">
        <f t="shared" si="24"/>
        <v>17.168225519225849</v>
      </c>
      <c r="AA47" s="119">
        <f t="shared" si="24"/>
        <v>11.627954863685041</v>
      </c>
      <c r="AB47" s="118">
        <f t="shared" si="24"/>
        <v>10.949637217242852</v>
      </c>
      <c r="AC47" s="119">
        <f t="shared" si="24"/>
        <v>12.709196354598177</v>
      </c>
      <c r="AD47" s="118">
        <f t="shared" si="24"/>
        <v>13.046487014572996</v>
      </c>
      <c r="AE47" s="119">
        <f t="shared" si="24"/>
        <v>13.080256688057339</v>
      </c>
      <c r="AF47" s="118">
        <f t="shared" si="24"/>
        <v>10.565403917759433</v>
      </c>
      <c r="AG47" s="119">
        <f t="shared" si="24"/>
        <v>-4.3834026888604285</v>
      </c>
      <c r="AH47" s="118">
        <f t="shared" si="24"/>
        <v>-5.6742755382871977</v>
      </c>
      <c r="AI47" s="119">
        <f t="shared" si="24"/>
        <v>0.16893267117154664</v>
      </c>
      <c r="AJ47" s="118">
        <f t="shared" si="24"/>
        <v>7.4783135901501723</v>
      </c>
      <c r="AK47" s="119">
        <f t="shared" si="24"/>
        <v>0.71374191092501604</v>
      </c>
      <c r="AL47" s="118">
        <f t="shared" si="24"/>
        <v>8.5301791974926644</v>
      </c>
      <c r="AM47" s="119">
        <f t="shared" si="24"/>
        <v>8.8588857988696574</v>
      </c>
      <c r="AN47" s="118">
        <f t="shared" si="24"/>
        <v>14.077271850279772</v>
      </c>
      <c r="AO47" s="119">
        <f t="shared" si="24"/>
        <v>25.792807157409868</v>
      </c>
      <c r="AP47" s="118">
        <f t="shared" si="24"/>
        <v>15.805946791862283</v>
      </c>
      <c r="AQ47" s="119">
        <f t="shared" si="24"/>
        <v>14.652639764970189</v>
      </c>
      <c r="AR47" s="118">
        <f t="shared" si="24"/>
        <v>8.956985154168251</v>
      </c>
      <c r="AS47" s="119">
        <f t="shared" si="24"/>
        <v>17.769548324429337</v>
      </c>
      <c r="AT47" s="118">
        <f t="shared" si="24"/>
        <v>19.659285190914275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4.5863229692621132</v>
      </c>
      <c r="M49" s="71">
        <f t="shared" si="25"/>
        <v>10</v>
      </c>
      <c r="N49" s="63">
        <f t="shared" si="25"/>
        <v>8.4528001341381653</v>
      </c>
      <c r="O49" s="71">
        <f t="shared" si="25"/>
        <v>10</v>
      </c>
      <c r="P49" s="63">
        <f t="shared" si="25"/>
        <v>10</v>
      </c>
      <c r="Q49" s="71">
        <f t="shared" si="25"/>
        <v>10</v>
      </c>
      <c r="R49" s="63">
        <f t="shared" si="25"/>
        <v>10</v>
      </c>
      <c r="S49" s="71">
        <f t="shared" si="25"/>
        <v>10</v>
      </c>
      <c r="T49" s="63">
        <f t="shared" si="25"/>
        <v>10</v>
      </c>
      <c r="U49" s="71">
        <f t="shared" si="25"/>
        <v>0.53550469483568719</v>
      </c>
      <c r="V49" s="63">
        <f t="shared" si="25"/>
        <v>0</v>
      </c>
      <c r="W49" s="71">
        <f t="shared" si="25"/>
        <v>7.3148568832348957</v>
      </c>
      <c r="X49" s="63">
        <f t="shared" si="25"/>
        <v>10</v>
      </c>
      <c r="Y49" s="71">
        <f t="shared" si="25"/>
        <v>9.8114577032748684</v>
      </c>
      <c r="Z49" s="63">
        <f t="shared" si="25"/>
        <v>10</v>
      </c>
      <c r="AA49" s="71">
        <f t="shared" si="25"/>
        <v>10</v>
      </c>
      <c r="AB49" s="63">
        <f t="shared" si="25"/>
        <v>10</v>
      </c>
      <c r="AC49" s="71">
        <f t="shared" si="25"/>
        <v>10</v>
      </c>
      <c r="AD49" s="63">
        <f t="shared" si="25"/>
        <v>10</v>
      </c>
      <c r="AE49" s="71">
        <f t="shared" si="25"/>
        <v>10</v>
      </c>
      <c r="AF49" s="63">
        <f t="shared" si="25"/>
        <v>10</v>
      </c>
      <c r="AG49" s="71">
        <f t="shared" si="25"/>
        <v>0</v>
      </c>
      <c r="AH49" s="63">
        <f t="shared" si="25"/>
        <v>0</v>
      </c>
      <c r="AI49" s="71">
        <f t="shared" si="25"/>
        <v>0.16893267117154664</v>
      </c>
      <c r="AJ49" s="63">
        <f t="shared" si="25"/>
        <v>7.4783135901501723</v>
      </c>
      <c r="AK49" s="71">
        <f t="shared" si="25"/>
        <v>0.71374191092501604</v>
      </c>
      <c r="AL49" s="63">
        <f t="shared" si="25"/>
        <v>8.5301791974926644</v>
      </c>
      <c r="AM49" s="71">
        <f t="shared" si="25"/>
        <v>8.8588857988696574</v>
      </c>
      <c r="AN49" s="63">
        <f t="shared" si="25"/>
        <v>10</v>
      </c>
      <c r="AO49" s="71">
        <f t="shared" si="25"/>
        <v>10</v>
      </c>
      <c r="AP49" s="63">
        <f t="shared" si="25"/>
        <v>10</v>
      </c>
      <c r="AQ49" s="71">
        <f t="shared" si="25"/>
        <v>10</v>
      </c>
      <c r="AR49" s="63">
        <f t="shared" si="25"/>
        <v>8.956985154168251</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4.0347807065514596</v>
      </c>
      <c r="AA24" s="114">
        <f t="shared" si="12"/>
        <v>3.46</v>
      </c>
      <c r="AB24" s="113">
        <f t="shared" si="12"/>
        <v>3.38</v>
      </c>
      <c r="AC24" s="114">
        <f t="shared" si="12"/>
        <v>3.48</v>
      </c>
      <c r="AD24" s="113">
        <f t="shared" si="12"/>
        <v>3.52</v>
      </c>
      <c r="AE24" s="114">
        <f t="shared" si="12"/>
        <v>3.48</v>
      </c>
      <c r="AF24" s="113">
        <f t="shared" si="12"/>
        <v>3.46</v>
      </c>
      <c r="AG24" s="114">
        <f t="shared" si="12"/>
        <v>3.02</v>
      </c>
      <c r="AH24" s="113">
        <f t="shared" si="12"/>
        <v>2.96</v>
      </c>
      <c r="AI24" s="114">
        <f t="shared" si="12"/>
        <v>3.14</v>
      </c>
      <c r="AJ24" s="113">
        <f t="shared" si="12"/>
        <v>3.14</v>
      </c>
      <c r="AK24" s="114">
        <f t="shared" si="12"/>
        <v>2.92</v>
      </c>
      <c r="AL24" s="113">
        <f t="shared" si="12"/>
        <v>3.2524894215420477</v>
      </c>
      <c r="AM24" s="114">
        <f t="shared" si="12"/>
        <v>3.24</v>
      </c>
      <c r="AN24" s="113">
        <f t="shared" si="12"/>
        <v>3.26</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3.7010638226634849</v>
      </c>
      <c r="AA25" s="123">
        <f t="shared" si="14"/>
        <v>3.7473903532757298</v>
      </c>
      <c r="AB25" s="122">
        <f t="shared" si="14"/>
        <v>3.42</v>
      </c>
      <c r="AC25" s="123">
        <f t="shared" si="14"/>
        <v>3.4299999999999997</v>
      </c>
      <c r="AD25" s="122">
        <f t="shared" si="14"/>
        <v>3.5</v>
      </c>
      <c r="AE25" s="123">
        <f t="shared" si="14"/>
        <v>3.5</v>
      </c>
      <c r="AF25" s="122">
        <f t="shared" si="14"/>
        <v>3.4699999999999998</v>
      </c>
      <c r="AG25" s="123">
        <f t="shared" si="14"/>
        <v>3.24</v>
      </c>
      <c r="AH25" s="122">
        <f t="shared" si="14"/>
        <v>2.99</v>
      </c>
      <c r="AI25" s="123">
        <f t="shared" si="14"/>
        <v>3.05</v>
      </c>
      <c r="AJ25" s="122">
        <f t="shared" si="14"/>
        <v>3.14</v>
      </c>
      <c r="AK25" s="123">
        <f t="shared" si="14"/>
        <v>3.0300000000000002</v>
      </c>
      <c r="AL25" s="122">
        <f t="shared" si="14"/>
        <v>3.086244710771024</v>
      </c>
      <c r="AM25" s="123">
        <f t="shared" si="14"/>
        <v>3.2462447107710242</v>
      </c>
      <c r="AN25" s="122">
        <f t="shared" si="14"/>
        <v>3.25</v>
      </c>
      <c r="AO25" s="123">
        <f t="shared" si="14"/>
        <v>3.48</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42.133640552995395</v>
      </c>
      <c r="AA26" s="116">
        <f>IF((Z26+Y28+(IF(Z16&gt;0,0,Z16))&gt;'SDR Patient and Stations'!AA8),'SDR Patient and Stations'!AA8,(Z26+Y28+(IF(Z16&gt;0,0,Z16))))</f>
        <v>50</v>
      </c>
      <c r="AB26" s="117">
        <f>IF((AA26+Z28+(IF(AA16&gt;0,0,AA16))&gt;'SDR Patient and Stations'!AB8),'SDR Patient and Stations'!AB8,(AA26+Z28+(IF(AA16&gt;0,0,AA16))))</f>
        <v>50</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48.885631709331136</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10</v>
      </c>
      <c r="M28" s="116">
        <f t="shared" si="15"/>
        <v>5.366127583108721</v>
      </c>
      <c r="N28" s="117">
        <f t="shared" si="15"/>
        <v>10</v>
      </c>
      <c r="O28" s="116">
        <f t="shared" si="15"/>
        <v>9.2878401360544274</v>
      </c>
      <c r="P28" s="117">
        <f t="shared" si="15"/>
        <v>10</v>
      </c>
      <c r="Q28" s="116">
        <f t="shared" si="15"/>
        <v>10</v>
      </c>
      <c r="R28" s="117">
        <f t="shared" si="15"/>
        <v>10</v>
      </c>
      <c r="S28" s="116">
        <f t="shared" si="15"/>
        <v>10</v>
      </c>
      <c r="T28" s="117">
        <f t="shared" si="15"/>
        <v>10</v>
      </c>
      <c r="U28" s="116">
        <f t="shared" si="15"/>
        <v>10</v>
      </c>
      <c r="V28" s="117">
        <f t="shared" si="15"/>
        <v>1.2574404761904816</v>
      </c>
      <c r="W28" s="116">
        <f t="shared" si="15"/>
        <v>0</v>
      </c>
      <c r="X28" s="117">
        <f t="shared" si="15"/>
        <v>8.133640552995395</v>
      </c>
      <c r="Y28" s="116">
        <f t="shared" si="15"/>
        <v>10</v>
      </c>
      <c r="Z28" s="117">
        <f t="shared" si="15"/>
        <v>10</v>
      </c>
      <c r="AA28" s="116">
        <f t="shared" si="15"/>
        <v>10</v>
      </c>
      <c r="AB28" s="117">
        <f t="shared" si="15"/>
        <v>10</v>
      </c>
      <c r="AC28" s="116">
        <f t="shared" si="15"/>
        <v>10</v>
      </c>
      <c r="AD28" s="117">
        <f t="shared" si="15"/>
        <v>10</v>
      </c>
      <c r="AE28" s="116">
        <f t="shared" si="15"/>
        <v>10</v>
      </c>
      <c r="AF28" s="117">
        <f t="shared" si="15"/>
        <v>10</v>
      </c>
      <c r="AG28" s="116">
        <f t="shared" si="15"/>
        <v>10</v>
      </c>
      <c r="AH28" s="117">
        <f t="shared" si="15"/>
        <v>0</v>
      </c>
      <c r="AI28" s="116">
        <f t="shared" si="15"/>
        <v>0</v>
      </c>
      <c r="AJ28" s="117">
        <f t="shared" si="15"/>
        <v>0.88563170933113611</v>
      </c>
      <c r="AK28" s="116">
        <f t="shared" si="15"/>
        <v>8.299432355723745</v>
      </c>
      <c r="AL28" s="117">
        <f t="shared" si="15"/>
        <v>1.4382239382239419</v>
      </c>
      <c r="AM28" s="116">
        <f t="shared" si="15"/>
        <v>8.6234674717425648</v>
      </c>
      <c r="AN28" s="117">
        <f t="shared" si="15"/>
        <v>9.6997270245677996</v>
      </c>
      <c r="AO28" s="116">
        <f t="shared" si="15"/>
        <v>10</v>
      </c>
      <c r="AP28" s="117">
        <f t="shared" si="15"/>
        <v>10</v>
      </c>
      <c r="AQ28" s="116">
        <f t="shared" si="15"/>
        <v>10</v>
      </c>
      <c r="AR28" s="117">
        <f t="shared" si="15"/>
        <v>10</v>
      </c>
      <c r="AS28" s="116">
        <f t="shared" si="15"/>
        <v>9.7992277992278005</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50.138888888888893</v>
      </c>
      <c r="G45" s="69">
        <f t="shared" ref="G45:AZ45" si="23">G43/$F$1</f>
        <v>61.893147502903609</v>
      </c>
      <c r="H45" s="61">
        <f t="shared" si="23"/>
        <v>63.907563025210088</v>
      </c>
      <c r="I45" s="69">
        <f t="shared" si="23"/>
        <v>67.88668098818475</v>
      </c>
      <c r="J45" s="61">
        <f t="shared" si="23"/>
        <v>63.407534246575345</v>
      </c>
      <c r="K45" s="69">
        <f t="shared" si="23"/>
        <v>64.615384615384627</v>
      </c>
      <c r="L45" s="61">
        <f t="shared" si="23"/>
        <v>55.366127583108721</v>
      </c>
      <c r="M45" s="69">
        <f t="shared" si="23"/>
        <v>62.608695652173921</v>
      </c>
      <c r="N45" s="61">
        <f t="shared" si="23"/>
        <v>59.287840136054427</v>
      </c>
      <c r="O45" s="69">
        <f t="shared" si="23"/>
        <v>72.886715195632405</v>
      </c>
      <c r="P45" s="61">
        <f t="shared" si="23"/>
        <v>73.545918367346943</v>
      </c>
      <c r="Q45" s="69">
        <f t="shared" si="23"/>
        <v>70.838323353293418</v>
      </c>
      <c r="R45" s="61">
        <f t="shared" si="23"/>
        <v>73.551476456504403</v>
      </c>
      <c r="S45" s="69">
        <f t="shared" si="23"/>
        <v>70.048003072196622</v>
      </c>
      <c r="T45" s="61">
        <f t="shared" si="23"/>
        <v>67.888540031397184</v>
      </c>
      <c r="U45" s="69">
        <f t="shared" si="23"/>
        <v>51.257440476190482</v>
      </c>
      <c r="V45" s="61">
        <f t="shared" si="23"/>
        <v>49.680254300673155</v>
      </c>
      <c r="W45" s="69">
        <f t="shared" si="23"/>
        <v>58.133640552995395</v>
      </c>
      <c r="X45" s="61">
        <f t="shared" si="23"/>
        <v>62.910929432013781</v>
      </c>
      <c r="Y45" s="69">
        <f t="shared" si="23"/>
        <v>59.651621384750221</v>
      </c>
      <c r="Z45" s="61">
        <f t="shared" si="23"/>
        <v>59.31855500821019</v>
      </c>
      <c r="AA45" s="69">
        <f t="shared" si="23"/>
        <v>62.508354218880541</v>
      </c>
      <c r="AB45" s="61">
        <f t="shared" si="23"/>
        <v>61.820346320346324</v>
      </c>
      <c r="AC45" s="69">
        <f t="shared" si="23"/>
        <v>63.605042016806728</v>
      </c>
      <c r="AD45" s="61">
        <f t="shared" si="23"/>
        <v>63.947151114781178</v>
      </c>
      <c r="AE45" s="69">
        <f t="shared" si="23"/>
        <v>63.981403212172445</v>
      </c>
      <c r="AF45" s="61">
        <f t="shared" si="23"/>
        <v>61.430623973727421</v>
      </c>
      <c r="AG45" s="69">
        <f t="shared" si="23"/>
        <v>46.268262987012996</v>
      </c>
      <c r="AH45" s="61">
        <f t="shared" si="23"/>
        <v>44.958949096880133</v>
      </c>
      <c r="AI45" s="69">
        <f t="shared" si="23"/>
        <v>50.885631709331136</v>
      </c>
      <c r="AJ45" s="61">
        <f t="shared" si="23"/>
        <v>58.299432355723745</v>
      </c>
      <c r="AK45" s="69">
        <f t="shared" si="23"/>
        <v>51.438223938223942</v>
      </c>
      <c r="AL45" s="61">
        <f t="shared" si="23"/>
        <v>57.509099181073701</v>
      </c>
      <c r="AM45" s="69">
        <f t="shared" si="23"/>
        <v>59.6997270245678</v>
      </c>
      <c r="AN45" s="61">
        <f t="shared" si="23"/>
        <v>64.992661448140908</v>
      </c>
      <c r="AO45" s="69">
        <f t="shared" si="23"/>
        <v>76.875561545372861</v>
      </c>
      <c r="AP45" s="61">
        <f t="shared" si="23"/>
        <v>66.746031746031747</v>
      </c>
      <c r="AQ45" s="69">
        <f t="shared" si="23"/>
        <v>65.576248904469765</v>
      </c>
      <c r="AR45" s="61">
        <f t="shared" si="23"/>
        <v>59.799227799227801</v>
      </c>
      <c r="AS45" s="69">
        <f t="shared" si="23"/>
        <v>68.737684729064043</v>
      </c>
      <c r="AT45" s="61">
        <f t="shared" si="23"/>
        <v>70.654417836498766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22.893147502903609</v>
      </c>
      <c r="H47" s="118">
        <f>H45-H26</f>
        <v>24.907563025210088</v>
      </c>
      <c r="I47" s="119">
        <f t="shared" ref="I47:AZ47" si="24">I45-I26</f>
        <v>28.88668098818475</v>
      </c>
      <c r="J47" s="118">
        <f t="shared" si="24"/>
        <v>14.407534246575345</v>
      </c>
      <c r="K47" s="119">
        <f t="shared" si="24"/>
        <v>17.615384615384627</v>
      </c>
      <c r="L47" s="118">
        <f t="shared" si="24"/>
        <v>5.366127583108721</v>
      </c>
      <c r="M47" s="119">
        <f t="shared" si="24"/>
        <v>12.608695652173921</v>
      </c>
      <c r="N47" s="118">
        <f t="shared" si="24"/>
        <v>9.2878401360544274</v>
      </c>
      <c r="O47" s="119">
        <f t="shared" si="24"/>
        <v>22.886715195632405</v>
      </c>
      <c r="P47" s="118">
        <f t="shared" si="24"/>
        <v>23.545918367346943</v>
      </c>
      <c r="Q47" s="119">
        <f t="shared" si="24"/>
        <v>20.838323353293418</v>
      </c>
      <c r="R47" s="118">
        <f t="shared" si="24"/>
        <v>23.551476456504403</v>
      </c>
      <c r="S47" s="119">
        <f t="shared" si="24"/>
        <v>20.048003072196622</v>
      </c>
      <c r="T47" s="118">
        <f t="shared" si="24"/>
        <v>17.888540031397184</v>
      </c>
      <c r="U47" s="119">
        <f t="shared" si="24"/>
        <v>1.2574404761904816</v>
      </c>
      <c r="V47" s="118">
        <f t="shared" si="24"/>
        <v>-0.3197456993268446</v>
      </c>
      <c r="W47" s="119">
        <f t="shared" si="24"/>
        <v>8.133640552995395</v>
      </c>
      <c r="X47" s="118">
        <f t="shared" si="24"/>
        <v>12.910929432013781</v>
      </c>
      <c r="Y47" s="119">
        <f t="shared" si="24"/>
        <v>10.651621384750221</v>
      </c>
      <c r="Z47" s="118">
        <f t="shared" si="24"/>
        <v>17.184914455214795</v>
      </c>
      <c r="AA47" s="119">
        <f t="shared" si="24"/>
        <v>12.508354218880541</v>
      </c>
      <c r="AB47" s="118">
        <f t="shared" si="24"/>
        <v>11.820346320346324</v>
      </c>
      <c r="AC47" s="119">
        <f t="shared" si="24"/>
        <v>13.605042016806728</v>
      </c>
      <c r="AD47" s="118">
        <f t="shared" si="24"/>
        <v>13.947151114781178</v>
      </c>
      <c r="AE47" s="119">
        <f t="shared" si="24"/>
        <v>13.981403212172445</v>
      </c>
      <c r="AF47" s="118">
        <f t="shared" si="24"/>
        <v>11.430623973727421</v>
      </c>
      <c r="AG47" s="119">
        <f t="shared" si="24"/>
        <v>-3.7317370129870042</v>
      </c>
      <c r="AH47" s="118">
        <f t="shared" si="24"/>
        <v>-5.0410509031198671</v>
      </c>
      <c r="AI47" s="119">
        <f t="shared" si="24"/>
        <v>0.88563170933113611</v>
      </c>
      <c r="AJ47" s="118">
        <f t="shared" si="24"/>
        <v>8.299432355723745</v>
      </c>
      <c r="AK47" s="119">
        <f t="shared" si="24"/>
        <v>1.4382239382239419</v>
      </c>
      <c r="AL47" s="118">
        <f t="shared" si="24"/>
        <v>8.6234674717425648</v>
      </c>
      <c r="AM47" s="119">
        <f t="shared" si="24"/>
        <v>9.6997270245677996</v>
      </c>
      <c r="AN47" s="118">
        <f t="shared" si="24"/>
        <v>14.992661448140908</v>
      </c>
      <c r="AO47" s="119">
        <f t="shared" si="24"/>
        <v>26.875561545372861</v>
      </c>
      <c r="AP47" s="118">
        <f t="shared" si="24"/>
        <v>16.746031746031747</v>
      </c>
      <c r="AQ47" s="119">
        <f t="shared" si="24"/>
        <v>15.576248904469765</v>
      </c>
      <c r="AR47" s="118">
        <f t="shared" si="24"/>
        <v>9.7992277992278005</v>
      </c>
      <c r="AS47" s="119">
        <f t="shared" si="24"/>
        <v>18.737684729064043</v>
      </c>
      <c r="AT47" s="118">
        <f t="shared" si="24"/>
        <v>20.654417836498766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5.366127583108721</v>
      </c>
      <c r="M49" s="71">
        <f t="shared" si="25"/>
        <v>10</v>
      </c>
      <c r="N49" s="63">
        <f t="shared" si="25"/>
        <v>9.2878401360544274</v>
      </c>
      <c r="O49" s="71">
        <f t="shared" si="25"/>
        <v>10</v>
      </c>
      <c r="P49" s="63">
        <f t="shared" si="25"/>
        <v>10</v>
      </c>
      <c r="Q49" s="71">
        <f t="shared" si="25"/>
        <v>10</v>
      </c>
      <c r="R49" s="63">
        <f t="shared" si="25"/>
        <v>10</v>
      </c>
      <c r="S49" s="71">
        <f t="shared" si="25"/>
        <v>10</v>
      </c>
      <c r="T49" s="63">
        <f t="shared" si="25"/>
        <v>10</v>
      </c>
      <c r="U49" s="71">
        <f t="shared" si="25"/>
        <v>1.2574404761904816</v>
      </c>
      <c r="V49" s="63">
        <f t="shared" si="25"/>
        <v>0</v>
      </c>
      <c r="W49" s="71">
        <f t="shared" si="25"/>
        <v>8.133640552995395</v>
      </c>
      <c r="X49" s="63">
        <f t="shared" si="25"/>
        <v>10</v>
      </c>
      <c r="Y49" s="71">
        <f t="shared" si="25"/>
        <v>10</v>
      </c>
      <c r="Z49" s="63">
        <f t="shared" si="25"/>
        <v>10</v>
      </c>
      <c r="AA49" s="71">
        <f t="shared" si="25"/>
        <v>10</v>
      </c>
      <c r="AB49" s="63">
        <f t="shared" si="25"/>
        <v>10</v>
      </c>
      <c r="AC49" s="71">
        <f t="shared" si="25"/>
        <v>10</v>
      </c>
      <c r="AD49" s="63">
        <f t="shared" si="25"/>
        <v>10</v>
      </c>
      <c r="AE49" s="71">
        <f t="shared" si="25"/>
        <v>10</v>
      </c>
      <c r="AF49" s="63">
        <f t="shared" si="25"/>
        <v>10</v>
      </c>
      <c r="AG49" s="71">
        <f t="shared" si="25"/>
        <v>0</v>
      </c>
      <c r="AH49" s="63">
        <f t="shared" si="25"/>
        <v>0</v>
      </c>
      <c r="AI49" s="71">
        <f t="shared" si="25"/>
        <v>0.88563170933113611</v>
      </c>
      <c r="AJ49" s="63">
        <f t="shared" si="25"/>
        <v>8.299432355723745</v>
      </c>
      <c r="AK49" s="71">
        <f t="shared" si="25"/>
        <v>1.4382239382239419</v>
      </c>
      <c r="AL49" s="63">
        <f t="shared" si="25"/>
        <v>8.6234674717425648</v>
      </c>
      <c r="AM49" s="71">
        <f t="shared" si="25"/>
        <v>9.6997270245677996</v>
      </c>
      <c r="AN49" s="63">
        <f t="shared" si="25"/>
        <v>10</v>
      </c>
      <c r="AO49" s="71">
        <f t="shared" si="25"/>
        <v>10</v>
      </c>
      <c r="AP49" s="63">
        <f t="shared" si="25"/>
        <v>10</v>
      </c>
      <c r="AQ49" s="71">
        <f t="shared" si="25"/>
        <v>10</v>
      </c>
      <c r="AR49" s="63">
        <f t="shared" si="25"/>
        <v>9.7992277992278005</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workbookViewId="0">
      <selection activeCell="E14" sqref="E14"/>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2">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0">
        <v>50</v>
      </c>
      <c r="C8" s="181">
        <v>50</v>
      </c>
      <c r="D8" s="181">
        <v>50</v>
      </c>
      <c r="E8" s="181">
        <v>50</v>
      </c>
      <c r="F8" s="181">
        <v>50</v>
      </c>
      <c r="G8" s="181">
        <v>50</v>
      </c>
      <c r="H8" s="181">
        <v>50</v>
      </c>
      <c r="I8" s="181">
        <v>50</v>
      </c>
      <c r="J8" s="181">
        <v>50</v>
      </c>
      <c r="K8" s="181">
        <v>50</v>
      </c>
      <c r="L8" s="181">
        <v>50</v>
      </c>
      <c r="M8" s="181">
        <v>50</v>
      </c>
      <c r="N8" s="181">
        <v>50</v>
      </c>
      <c r="O8" s="181">
        <v>50</v>
      </c>
      <c r="P8" s="181">
        <v>50</v>
      </c>
      <c r="Q8" s="181">
        <v>50</v>
      </c>
      <c r="R8" s="181">
        <v>50</v>
      </c>
      <c r="S8" s="181">
        <v>50</v>
      </c>
      <c r="T8" s="181">
        <v>50</v>
      </c>
      <c r="U8" s="181">
        <v>50</v>
      </c>
      <c r="V8" s="181">
        <v>50</v>
      </c>
      <c r="W8" s="181">
        <v>50</v>
      </c>
      <c r="X8" s="181">
        <v>50</v>
      </c>
      <c r="Y8" s="181">
        <v>50</v>
      </c>
      <c r="Z8" s="181">
        <v>50</v>
      </c>
      <c r="AA8" s="181">
        <v>50</v>
      </c>
      <c r="AB8" s="181">
        <v>50</v>
      </c>
      <c r="AC8" s="181">
        <v>50</v>
      </c>
      <c r="AD8" s="181">
        <v>50</v>
      </c>
      <c r="AE8" s="181">
        <v>50</v>
      </c>
      <c r="AF8" s="181">
        <v>50</v>
      </c>
      <c r="AG8" s="181">
        <v>50</v>
      </c>
      <c r="AH8" s="181">
        <v>50</v>
      </c>
      <c r="AI8" s="181">
        <v>50</v>
      </c>
      <c r="AJ8" s="181">
        <v>50</v>
      </c>
      <c r="AK8" s="181">
        <v>50</v>
      </c>
      <c r="AL8" s="181">
        <v>50</v>
      </c>
      <c r="AM8" s="181">
        <v>50</v>
      </c>
      <c r="AN8" s="181">
        <v>50</v>
      </c>
      <c r="AO8" s="181">
        <v>50</v>
      </c>
      <c r="AP8" s="181">
        <v>50</v>
      </c>
      <c r="AQ8" s="181">
        <v>50</v>
      </c>
      <c r="AR8" s="181">
        <v>50</v>
      </c>
      <c r="AS8" s="181">
        <v>50</v>
      </c>
      <c r="AT8" s="181">
        <v>50</v>
      </c>
    </row>
    <row r="9" spans="1:52" x14ac:dyDescent="0.55000000000000004">
      <c r="A9" s="140" t="s">
        <v>29</v>
      </c>
      <c r="B9" s="185">
        <v>126</v>
      </c>
      <c r="C9" s="182">
        <v>123</v>
      </c>
      <c r="D9" s="182">
        <v>136</v>
      </c>
      <c r="E9" s="182">
        <v>133</v>
      </c>
      <c r="F9" s="182">
        <v>146</v>
      </c>
      <c r="G9" s="182">
        <v>156</v>
      </c>
      <c r="H9" s="182">
        <v>159</v>
      </c>
      <c r="I9" s="182">
        <v>161</v>
      </c>
      <c r="J9" s="182">
        <v>168</v>
      </c>
      <c r="K9" s="182">
        <v>157</v>
      </c>
      <c r="L9" s="182">
        <v>168</v>
      </c>
      <c r="M9" s="182">
        <v>167</v>
      </c>
      <c r="N9" s="182">
        <v>179</v>
      </c>
      <c r="O9" s="182">
        <v>186</v>
      </c>
      <c r="P9" s="182">
        <v>182</v>
      </c>
      <c r="Q9" s="182">
        <v>192</v>
      </c>
      <c r="R9" s="182">
        <v>191</v>
      </c>
      <c r="S9" s="182">
        <v>186</v>
      </c>
      <c r="T9" s="182">
        <v>166</v>
      </c>
      <c r="U9" s="182">
        <v>163</v>
      </c>
      <c r="V9" s="182">
        <v>174</v>
      </c>
      <c r="W9" s="182">
        <v>171</v>
      </c>
      <c r="X9" s="182">
        <v>165</v>
      </c>
      <c r="Y9" s="182">
        <v>170</v>
      </c>
      <c r="Z9" s="182">
        <v>173</v>
      </c>
      <c r="AA9" s="182">
        <v>169</v>
      </c>
      <c r="AB9" s="182">
        <v>174</v>
      </c>
      <c r="AC9" s="182">
        <v>176</v>
      </c>
      <c r="AD9" s="182">
        <v>174</v>
      </c>
      <c r="AE9" s="182">
        <v>173</v>
      </c>
      <c r="AF9" s="182">
        <v>151</v>
      </c>
      <c r="AG9" s="182">
        <v>148</v>
      </c>
      <c r="AH9" s="182">
        <v>157</v>
      </c>
      <c r="AI9" s="182">
        <v>157</v>
      </c>
      <c r="AJ9" s="182">
        <v>146</v>
      </c>
      <c r="AK9" s="182">
        <v>159</v>
      </c>
      <c r="AL9" s="182">
        <v>162</v>
      </c>
      <c r="AM9" s="182">
        <v>163</v>
      </c>
      <c r="AN9" s="182">
        <v>185</v>
      </c>
      <c r="AO9" s="182">
        <v>174</v>
      </c>
      <c r="AP9" s="182">
        <v>173</v>
      </c>
      <c r="AQ9" s="182">
        <v>176</v>
      </c>
      <c r="AR9" s="182">
        <v>183</v>
      </c>
      <c r="AS9" s="182">
        <v>185</v>
      </c>
      <c r="AT9" s="183"/>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85">
        <v>29</v>
      </c>
      <c r="C10" s="182">
        <v>39</v>
      </c>
      <c r="D10" s="182">
        <v>39</v>
      </c>
      <c r="E10" s="182">
        <v>39</v>
      </c>
      <c r="F10" s="182">
        <v>44</v>
      </c>
      <c r="G10" s="182">
        <v>44</v>
      </c>
      <c r="H10" s="182">
        <v>49</v>
      </c>
      <c r="I10" s="182">
        <v>49</v>
      </c>
      <c r="J10" s="184">
        <v>49</v>
      </c>
      <c r="K10" s="182">
        <v>43</v>
      </c>
      <c r="L10" s="182">
        <v>43</v>
      </c>
      <c r="M10" s="182">
        <v>43</v>
      </c>
      <c r="N10" s="182">
        <v>43</v>
      </c>
      <c r="O10" s="182">
        <v>43</v>
      </c>
      <c r="P10" s="182">
        <v>43</v>
      </c>
      <c r="Q10" s="182">
        <v>43</v>
      </c>
      <c r="R10" s="182">
        <v>43</v>
      </c>
      <c r="S10" s="182">
        <v>43</v>
      </c>
      <c r="T10" s="182">
        <v>43</v>
      </c>
      <c r="U10" s="182">
        <v>43</v>
      </c>
      <c r="V10" s="182">
        <v>43</v>
      </c>
      <c r="W10" s="182">
        <v>42</v>
      </c>
      <c r="X10" s="182">
        <v>42</v>
      </c>
      <c r="Y10" s="182">
        <v>48</v>
      </c>
      <c r="Z10" s="182">
        <v>48</v>
      </c>
      <c r="AA10" s="182">
        <v>48</v>
      </c>
      <c r="AB10" s="182">
        <v>48</v>
      </c>
      <c r="AC10" s="182">
        <v>48</v>
      </c>
      <c r="AD10" s="182">
        <v>48</v>
      </c>
      <c r="AE10" s="182">
        <v>48</v>
      </c>
      <c r="AF10" s="182">
        <v>49</v>
      </c>
      <c r="AG10" s="182">
        <v>49</v>
      </c>
      <c r="AH10" s="182">
        <v>47</v>
      </c>
      <c r="AI10" s="182">
        <v>47</v>
      </c>
      <c r="AJ10" s="182">
        <v>43</v>
      </c>
      <c r="AK10" s="182">
        <v>50</v>
      </c>
      <c r="AL10" s="182">
        <v>50</v>
      </c>
      <c r="AM10" s="182">
        <v>50</v>
      </c>
      <c r="AN10" s="182">
        <v>50</v>
      </c>
      <c r="AO10" s="182">
        <v>50</v>
      </c>
      <c r="AP10" s="182">
        <v>50</v>
      </c>
      <c r="AQ10" s="182">
        <v>50</v>
      </c>
      <c r="AR10" s="182">
        <v>50</v>
      </c>
      <c r="AS10" s="182">
        <v>50</v>
      </c>
      <c r="AT10" s="183"/>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4.3448275862068968</v>
      </c>
      <c r="C11" s="88">
        <f t="shared" si="3"/>
        <v>3.1538461538461537</v>
      </c>
      <c r="D11" s="88">
        <f t="shared" si="3"/>
        <v>3.4871794871794872</v>
      </c>
      <c r="E11" s="88">
        <f t="shared" si="3"/>
        <v>3.4102564102564101</v>
      </c>
      <c r="F11" s="88">
        <f t="shared" si="3"/>
        <v>3.3181818181818183</v>
      </c>
      <c r="G11" s="88">
        <f t="shared" si="3"/>
        <v>3.5454545454545454</v>
      </c>
      <c r="H11" s="88">
        <f t="shared" si="3"/>
        <v>3.2448979591836733</v>
      </c>
      <c r="I11" s="88">
        <f t="shared" si="3"/>
        <v>3.2857142857142856</v>
      </c>
      <c r="J11" s="88">
        <f t="shared" si="3"/>
        <v>3.4285714285714284</v>
      </c>
      <c r="K11" s="88">
        <f t="shared" si="3"/>
        <v>3.6511627906976742</v>
      </c>
      <c r="L11" s="88">
        <f t="shared" si="3"/>
        <v>3.9069767441860463</v>
      </c>
      <c r="M11" s="88">
        <f t="shared" si="3"/>
        <v>3.8837209302325579</v>
      </c>
      <c r="N11" s="88">
        <f t="shared" si="3"/>
        <v>4.1627906976744189</v>
      </c>
      <c r="O11" s="88">
        <f t="shared" si="3"/>
        <v>4.3255813953488369</v>
      </c>
      <c r="P11" s="88">
        <f t="shared" si="3"/>
        <v>4.2325581395348841</v>
      </c>
      <c r="Q11" s="88">
        <f t="shared" si="3"/>
        <v>4.4651162790697674</v>
      </c>
      <c r="R11" s="88">
        <f t="shared" si="3"/>
        <v>4.441860465116279</v>
      </c>
      <c r="S11" s="88">
        <f t="shared" si="3"/>
        <v>4.3255813953488369</v>
      </c>
      <c r="T11" s="88">
        <f t="shared" si="3"/>
        <v>3.86046511627907</v>
      </c>
      <c r="U11" s="88">
        <f t="shared" si="3"/>
        <v>3.7906976744186047</v>
      </c>
      <c r="V11" s="88">
        <f t="shared" si="3"/>
        <v>4.0465116279069768</v>
      </c>
      <c r="W11" s="88">
        <f t="shared" si="3"/>
        <v>4.0714285714285712</v>
      </c>
      <c r="X11" s="88">
        <f t="shared" si="3"/>
        <v>3.9285714285714284</v>
      </c>
      <c r="Y11" s="88">
        <f t="shared" si="3"/>
        <v>3.5416666666666665</v>
      </c>
      <c r="Z11" s="88">
        <f t="shared" si="3"/>
        <v>3.6041666666666665</v>
      </c>
      <c r="AA11" s="88">
        <f t="shared" si="3"/>
        <v>3.5208333333333335</v>
      </c>
      <c r="AB11" s="88">
        <f t="shared" si="3"/>
        <v>3.625</v>
      </c>
      <c r="AC11" s="88">
        <f t="shared" si="3"/>
        <v>3.6666666666666665</v>
      </c>
      <c r="AD11" s="88">
        <f t="shared" si="3"/>
        <v>3.625</v>
      </c>
      <c r="AE11" s="88">
        <f t="shared" si="3"/>
        <v>3.6041666666666665</v>
      </c>
      <c r="AF11" s="88">
        <f t="shared" si="3"/>
        <v>3.0816326530612246</v>
      </c>
      <c r="AG11" s="88">
        <f t="shared" si="3"/>
        <v>3.0204081632653059</v>
      </c>
      <c r="AH11" s="88">
        <f t="shared" si="3"/>
        <v>3.3404255319148937</v>
      </c>
      <c r="AI11" s="88">
        <f t="shared" si="3"/>
        <v>3.3404255319148937</v>
      </c>
      <c r="AJ11" s="88">
        <f t="shared" si="3"/>
        <v>3.3953488372093021</v>
      </c>
      <c r="AK11" s="88">
        <f t="shared" si="3"/>
        <v>3.18</v>
      </c>
      <c r="AL11" s="88">
        <f t="shared" si="3"/>
        <v>3.24</v>
      </c>
      <c r="AM11" s="88">
        <f t="shared" si="3"/>
        <v>3.26</v>
      </c>
      <c r="AN11" s="88">
        <f t="shared" si="3"/>
        <v>3.7</v>
      </c>
      <c r="AO11" s="88">
        <f t="shared" si="3"/>
        <v>3.48</v>
      </c>
      <c r="AP11" s="88">
        <f t="shared" si="3"/>
        <v>3.46</v>
      </c>
      <c r="AQ11" s="88">
        <f t="shared" si="3"/>
        <v>3.52</v>
      </c>
      <c r="AR11" s="88">
        <f t="shared" si="3"/>
        <v>3.66</v>
      </c>
      <c r="AS11" s="88">
        <f t="shared" si="3"/>
        <v>3.7</v>
      </c>
      <c r="AT11" s="88" t="e">
        <f t="shared" si="3"/>
        <v>#DIV/0!</v>
      </c>
    </row>
    <row r="12" spans="1:52" x14ac:dyDescent="0.55000000000000004">
      <c r="A12" s="140" t="s">
        <v>32</v>
      </c>
      <c r="B12" s="166">
        <f t="shared" ref="B12:AT12" si="4">B9/(B10*4)</f>
        <v>1.0862068965517242</v>
      </c>
      <c r="C12" s="106">
        <f t="shared" si="4"/>
        <v>0.78846153846153844</v>
      </c>
      <c r="D12" s="106">
        <f t="shared" si="4"/>
        <v>0.87179487179487181</v>
      </c>
      <c r="E12" s="106">
        <f t="shared" si="4"/>
        <v>0.85256410256410253</v>
      </c>
      <c r="F12" s="106">
        <f t="shared" si="4"/>
        <v>0.82954545454545459</v>
      </c>
      <c r="G12" s="106">
        <f t="shared" si="4"/>
        <v>0.88636363636363635</v>
      </c>
      <c r="H12" s="106">
        <f t="shared" si="4"/>
        <v>0.81122448979591832</v>
      </c>
      <c r="I12" s="106">
        <f t="shared" si="4"/>
        <v>0.8214285714285714</v>
      </c>
      <c r="J12" s="106">
        <f t="shared" si="4"/>
        <v>0.8571428571428571</v>
      </c>
      <c r="K12" s="106">
        <f t="shared" si="4"/>
        <v>0.91279069767441856</v>
      </c>
      <c r="L12" s="106">
        <f t="shared" si="4"/>
        <v>0.97674418604651159</v>
      </c>
      <c r="M12" s="106">
        <f t="shared" si="4"/>
        <v>0.97093023255813948</v>
      </c>
      <c r="N12" s="106">
        <f t="shared" si="4"/>
        <v>1.0406976744186047</v>
      </c>
      <c r="O12" s="106">
        <f t="shared" si="4"/>
        <v>1.0813953488372092</v>
      </c>
      <c r="P12" s="106">
        <f t="shared" si="4"/>
        <v>1.058139534883721</v>
      </c>
      <c r="Q12" s="106">
        <f t="shared" si="4"/>
        <v>1.1162790697674418</v>
      </c>
      <c r="R12" s="106">
        <f t="shared" si="4"/>
        <v>1.1104651162790697</v>
      </c>
      <c r="S12" s="106">
        <f t="shared" si="4"/>
        <v>1.0813953488372092</v>
      </c>
      <c r="T12" s="106">
        <f t="shared" si="4"/>
        <v>0.96511627906976749</v>
      </c>
      <c r="U12" s="106">
        <f t="shared" si="4"/>
        <v>0.94767441860465118</v>
      </c>
      <c r="V12" s="106">
        <f t="shared" si="4"/>
        <v>1.0116279069767442</v>
      </c>
      <c r="W12" s="106">
        <f t="shared" si="4"/>
        <v>1.0178571428571428</v>
      </c>
      <c r="X12" s="106">
        <f t="shared" si="4"/>
        <v>0.9821428571428571</v>
      </c>
      <c r="Y12" s="106">
        <f t="shared" si="4"/>
        <v>0.88541666666666663</v>
      </c>
      <c r="Z12" s="106">
        <f t="shared" si="4"/>
        <v>0.90104166666666663</v>
      </c>
      <c r="AA12" s="106">
        <f t="shared" si="4"/>
        <v>0.88020833333333337</v>
      </c>
      <c r="AB12" s="106">
        <f t="shared" si="4"/>
        <v>0.90625</v>
      </c>
      <c r="AC12" s="106">
        <f t="shared" si="4"/>
        <v>0.91666666666666663</v>
      </c>
      <c r="AD12" s="106">
        <f t="shared" si="4"/>
        <v>0.90625</v>
      </c>
      <c r="AE12" s="106">
        <f t="shared" si="4"/>
        <v>0.90104166666666663</v>
      </c>
      <c r="AF12" s="106">
        <f t="shared" si="4"/>
        <v>0.77040816326530615</v>
      </c>
      <c r="AG12" s="106">
        <f t="shared" si="4"/>
        <v>0.75510204081632648</v>
      </c>
      <c r="AH12" s="106">
        <f t="shared" si="4"/>
        <v>0.83510638297872342</v>
      </c>
      <c r="AI12" s="106">
        <f t="shared" si="4"/>
        <v>0.83510638297872342</v>
      </c>
      <c r="AJ12" s="106">
        <f t="shared" si="4"/>
        <v>0.84883720930232553</v>
      </c>
      <c r="AK12" s="106">
        <f t="shared" si="4"/>
        <v>0.79500000000000004</v>
      </c>
      <c r="AL12" s="106">
        <f t="shared" si="4"/>
        <v>0.81</v>
      </c>
      <c r="AM12" s="106">
        <f t="shared" si="4"/>
        <v>0.81499999999999995</v>
      </c>
      <c r="AN12" s="106">
        <f t="shared" si="4"/>
        <v>0.92500000000000004</v>
      </c>
      <c r="AO12" s="106">
        <f t="shared" si="4"/>
        <v>0.87</v>
      </c>
      <c r="AP12" s="106">
        <f t="shared" si="4"/>
        <v>0.86499999999999999</v>
      </c>
      <c r="AQ12" s="106">
        <f t="shared" si="4"/>
        <v>0.88</v>
      </c>
      <c r="AR12" s="106">
        <f t="shared" si="4"/>
        <v>0.91500000000000004</v>
      </c>
      <c r="AS12" s="106">
        <f t="shared" si="4"/>
        <v>0.92500000000000004</v>
      </c>
      <c r="AT12" s="106" t="e">
        <f t="shared" si="4"/>
        <v>#DIV/0!</v>
      </c>
    </row>
    <row r="13" spans="1:52" x14ac:dyDescent="0.55000000000000004">
      <c r="A13" s="140" t="s">
        <v>38</v>
      </c>
      <c r="B13" s="168" t="s">
        <v>61</v>
      </c>
      <c r="C13" s="169">
        <f>AVERAGE(B11:C11)</f>
        <v>3.749336870026525</v>
      </c>
      <c r="D13" s="169">
        <f t="shared" ref="D13:AT13" si="5">AVERAGE(C11:D11)</f>
        <v>3.3205128205128203</v>
      </c>
      <c r="E13" s="169">
        <f t="shared" si="5"/>
        <v>3.4487179487179489</v>
      </c>
      <c r="F13" s="169">
        <f t="shared" si="5"/>
        <v>3.3642191142191145</v>
      </c>
      <c r="G13" s="169">
        <f t="shared" si="5"/>
        <v>3.4318181818181817</v>
      </c>
      <c r="H13" s="169">
        <f t="shared" si="5"/>
        <v>3.3951762523191094</v>
      </c>
      <c r="I13" s="169">
        <f t="shared" si="5"/>
        <v>3.2653061224489797</v>
      </c>
      <c r="J13" s="169">
        <f t="shared" si="5"/>
        <v>3.3571428571428568</v>
      </c>
      <c r="K13" s="169">
        <f t="shared" si="5"/>
        <v>3.5398671096345513</v>
      </c>
      <c r="L13" s="169">
        <f t="shared" si="5"/>
        <v>3.7790697674418601</v>
      </c>
      <c r="M13" s="169">
        <f t="shared" si="5"/>
        <v>3.8953488372093021</v>
      </c>
      <c r="N13" s="169">
        <f t="shared" si="5"/>
        <v>4.0232558139534884</v>
      </c>
      <c r="O13" s="169">
        <f t="shared" si="5"/>
        <v>4.2441860465116275</v>
      </c>
      <c r="P13" s="169">
        <f t="shared" si="5"/>
        <v>4.279069767441861</v>
      </c>
      <c r="Q13" s="169">
        <f t="shared" si="5"/>
        <v>4.3488372093023262</v>
      </c>
      <c r="R13" s="169">
        <f t="shared" si="5"/>
        <v>4.4534883720930232</v>
      </c>
      <c r="S13" s="169">
        <f t="shared" si="5"/>
        <v>4.3837209302325579</v>
      </c>
      <c r="T13" s="169">
        <f t="shared" si="5"/>
        <v>4.0930232558139537</v>
      </c>
      <c r="U13" s="169">
        <f t="shared" si="5"/>
        <v>3.8255813953488373</v>
      </c>
      <c r="V13" s="169">
        <f t="shared" si="5"/>
        <v>3.9186046511627906</v>
      </c>
      <c r="W13" s="169">
        <f t="shared" si="5"/>
        <v>4.058970099667774</v>
      </c>
      <c r="X13" s="169">
        <f t="shared" si="5"/>
        <v>4</v>
      </c>
      <c r="Y13" s="169">
        <f t="shared" si="5"/>
        <v>3.7351190476190474</v>
      </c>
      <c r="Z13" s="169">
        <f t="shared" si="5"/>
        <v>3.5729166666666665</v>
      </c>
      <c r="AA13" s="169">
        <f t="shared" si="5"/>
        <v>3.5625</v>
      </c>
      <c r="AB13" s="169">
        <f t="shared" si="5"/>
        <v>3.572916666666667</v>
      </c>
      <c r="AC13" s="169">
        <f t="shared" si="5"/>
        <v>3.645833333333333</v>
      </c>
      <c r="AD13" s="169">
        <f t="shared" si="5"/>
        <v>3.645833333333333</v>
      </c>
      <c r="AE13" s="169">
        <f t="shared" si="5"/>
        <v>3.614583333333333</v>
      </c>
      <c r="AF13" s="169">
        <f t="shared" si="5"/>
        <v>3.3428996598639458</v>
      </c>
      <c r="AG13" s="169">
        <f t="shared" si="5"/>
        <v>3.0510204081632653</v>
      </c>
      <c r="AH13" s="169">
        <f t="shared" si="5"/>
        <v>3.1804168475900996</v>
      </c>
      <c r="AI13" s="169">
        <f t="shared" si="5"/>
        <v>3.3404255319148937</v>
      </c>
      <c r="AJ13" s="169">
        <f t="shared" si="5"/>
        <v>3.3678871845620977</v>
      </c>
      <c r="AK13" s="169">
        <f t="shared" si="5"/>
        <v>3.2876744186046514</v>
      </c>
      <c r="AL13" s="169">
        <f t="shared" si="5"/>
        <v>3.21</v>
      </c>
      <c r="AM13" s="169">
        <f t="shared" si="5"/>
        <v>3.25</v>
      </c>
      <c r="AN13" s="169">
        <f t="shared" si="5"/>
        <v>3.48</v>
      </c>
      <c r="AO13" s="169">
        <f t="shared" si="5"/>
        <v>3.59</v>
      </c>
      <c r="AP13" s="169">
        <f t="shared" si="5"/>
        <v>3.4699999999999998</v>
      </c>
      <c r="AQ13" s="169">
        <f t="shared" si="5"/>
        <v>3.49</v>
      </c>
      <c r="AR13" s="169">
        <f t="shared" si="5"/>
        <v>3.59</v>
      </c>
      <c r="AS13" s="169">
        <f t="shared" si="5"/>
        <v>3.68</v>
      </c>
      <c r="AT13" s="169" t="e">
        <f t="shared" si="5"/>
        <v>#DIV/0!</v>
      </c>
    </row>
    <row r="14" spans="1:52" ht="84" customHeight="1" x14ac:dyDescent="0.55000000000000004">
      <c r="A14" s="161" t="s">
        <v>74</v>
      </c>
      <c r="B14" s="186">
        <v>10</v>
      </c>
      <c r="C14" s="186"/>
      <c r="D14" s="186"/>
      <c r="E14" s="186">
        <v>-12</v>
      </c>
      <c r="F14" s="186">
        <v>5</v>
      </c>
      <c r="G14" s="186">
        <v>1</v>
      </c>
      <c r="H14" s="186"/>
      <c r="I14" s="186"/>
      <c r="J14" s="186"/>
      <c r="K14" s="186"/>
      <c r="L14" s="186"/>
      <c r="M14" s="186">
        <v>-10</v>
      </c>
      <c r="N14" s="186"/>
      <c r="O14" s="186">
        <v>10</v>
      </c>
      <c r="P14" s="186"/>
      <c r="Q14" s="186"/>
      <c r="R14" s="186"/>
      <c r="S14" s="186">
        <v>-1</v>
      </c>
      <c r="T14" s="186">
        <v>-15</v>
      </c>
      <c r="U14" s="186">
        <v>-1</v>
      </c>
      <c r="V14" s="186">
        <v>2</v>
      </c>
      <c r="W14" s="186">
        <v>6</v>
      </c>
      <c r="X14" s="186"/>
      <c r="Y14" s="186">
        <v>-9</v>
      </c>
      <c r="Z14" s="186">
        <v>7</v>
      </c>
      <c r="AA14" s="186">
        <v>-1</v>
      </c>
      <c r="AB14" s="186"/>
      <c r="AC14" s="186">
        <v>1</v>
      </c>
      <c r="AD14" s="186">
        <v>1</v>
      </c>
      <c r="AE14" s="186"/>
      <c r="AF14" s="186">
        <v>-2</v>
      </c>
      <c r="AG14" s="186">
        <v>-4</v>
      </c>
      <c r="AH14" s="186">
        <v>7</v>
      </c>
      <c r="AI14" s="186"/>
      <c r="AJ14" s="186"/>
      <c r="AK14" s="186"/>
      <c r="AL14" s="186"/>
      <c r="AM14" s="186"/>
      <c r="AN14" s="186"/>
      <c r="AO14" s="186"/>
      <c r="AP14" s="186"/>
      <c r="AQ14" s="186"/>
      <c r="AR14" s="186"/>
      <c r="AS14" s="186"/>
      <c r="AT14" s="186"/>
    </row>
    <row r="15" spans="1:52" ht="72.75" customHeight="1" x14ac:dyDescent="0.55000000000000004">
      <c r="A15" s="161" t="s">
        <v>75</v>
      </c>
      <c r="B15" s="162"/>
      <c r="C15" s="28"/>
      <c r="D15" s="28"/>
      <c r="E15" s="28"/>
      <c r="F15" s="28">
        <f>C14</f>
        <v>0</v>
      </c>
      <c r="G15" s="28">
        <f t="shared" ref="G15:AT15" si="6">D14</f>
        <v>0</v>
      </c>
      <c r="H15" s="28">
        <f t="shared" si="6"/>
        <v>-12</v>
      </c>
      <c r="I15" s="28">
        <f t="shared" si="6"/>
        <v>5</v>
      </c>
      <c r="J15" s="28">
        <f t="shared" si="6"/>
        <v>1</v>
      </c>
      <c r="K15" s="28">
        <f t="shared" si="6"/>
        <v>0</v>
      </c>
      <c r="L15" s="28">
        <f t="shared" si="6"/>
        <v>0</v>
      </c>
      <c r="M15" s="28">
        <f t="shared" si="6"/>
        <v>0</v>
      </c>
      <c r="N15" s="28">
        <f t="shared" si="6"/>
        <v>0</v>
      </c>
      <c r="O15" s="28">
        <f t="shared" si="6"/>
        <v>0</v>
      </c>
      <c r="P15" s="28">
        <f t="shared" si="6"/>
        <v>-10</v>
      </c>
      <c r="Q15" s="28">
        <f t="shared" si="6"/>
        <v>0</v>
      </c>
      <c r="R15" s="28">
        <f t="shared" si="6"/>
        <v>10</v>
      </c>
      <c r="S15" s="28">
        <f t="shared" si="6"/>
        <v>0</v>
      </c>
      <c r="T15" s="28">
        <f t="shared" si="6"/>
        <v>0</v>
      </c>
      <c r="U15" s="28">
        <f t="shared" si="6"/>
        <v>0</v>
      </c>
      <c r="V15" s="28">
        <f t="shared" si="6"/>
        <v>-1</v>
      </c>
      <c r="W15" s="28">
        <f t="shared" si="6"/>
        <v>-15</v>
      </c>
      <c r="X15" s="28">
        <f t="shared" si="6"/>
        <v>-1</v>
      </c>
      <c r="Y15" s="28">
        <f t="shared" si="6"/>
        <v>2</v>
      </c>
      <c r="Z15" s="28">
        <f t="shared" si="6"/>
        <v>6</v>
      </c>
      <c r="AA15" s="28">
        <f t="shared" si="6"/>
        <v>0</v>
      </c>
      <c r="AB15" s="28">
        <f t="shared" si="6"/>
        <v>-9</v>
      </c>
      <c r="AC15" s="28">
        <f t="shared" si="6"/>
        <v>7</v>
      </c>
      <c r="AD15" s="28">
        <f t="shared" si="6"/>
        <v>-1</v>
      </c>
      <c r="AE15" s="28">
        <f t="shared" si="6"/>
        <v>0</v>
      </c>
      <c r="AF15" s="28">
        <f t="shared" si="6"/>
        <v>1</v>
      </c>
      <c r="AG15" s="28">
        <f t="shared" si="6"/>
        <v>1</v>
      </c>
      <c r="AH15" s="28">
        <f t="shared" si="6"/>
        <v>0</v>
      </c>
      <c r="AI15" s="28">
        <f t="shared" si="6"/>
        <v>-2</v>
      </c>
      <c r="AJ15" s="28">
        <f t="shared" si="6"/>
        <v>-4</v>
      </c>
      <c r="AK15" s="28">
        <f t="shared" si="6"/>
        <v>7</v>
      </c>
      <c r="AL15" s="28">
        <f t="shared" si="6"/>
        <v>0</v>
      </c>
      <c r="AM15" s="28">
        <f t="shared" si="6"/>
        <v>0</v>
      </c>
      <c r="AN15" s="28">
        <f t="shared" si="6"/>
        <v>0</v>
      </c>
      <c r="AO15" s="28">
        <f t="shared" si="6"/>
        <v>0</v>
      </c>
      <c r="AP15" s="28">
        <f t="shared" si="6"/>
        <v>0</v>
      </c>
      <c r="AQ15" s="28">
        <f t="shared" si="6"/>
        <v>0</v>
      </c>
      <c r="AR15" s="28">
        <f t="shared" si="6"/>
        <v>0</v>
      </c>
      <c r="AS15" s="28">
        <f t="shared" si="6"/>
        <v>0</v>
      </c>
      <c r="AT15" s="28">
        <f t="shared" si="6"/>
        <v>0</v>
      </c>
    </row>
    <row r="16" spans="1:52" ht="67.5" x14ac:dyDescent="0.55000000000000004">
      <c r="A16" s="161" t="s">
        <v>73</v>
      </c>
      <c r="B16" s="162"/>
      <c r="C16" s="28"/>
      <c r="D16" s="28"/>
      <c r="E16" s="28"/>
      <c r="F16" s="28"/>
      <c r="G16" s="28">
        <f>F15</f>
        <v>0</v>
      </c>
      <c r="H16" s="28">
        <f t="shared" ref="H16:AT16" si="7">G15</f>
        <v>0</v>
      </c>
      <c r="I16" s="28">
        <f t="shared" si="7"/>
        <v>-12</v>
      </c>
      <c r="J16" s="28">
        <f t="shared" si="7"/>
        <v>5</v>
      </c>
      <c r="K16" s="28">
        <f t="shared" si="7"/>
        <v>1</v>
      </c>
      <c r="L16" s="28">
        <f t="shared" si="7"/>
        <v>0</v>
      </c>
      <c r="M16" s="28">
        <f t="shared" si="7"/>
        <v>0</v>
      </c>
      <c r="N16" s="28">
        <f t="shared" si="7"/>
        <v>0</v>
      </c>
      <c r="O16" s="28">
        <f t="shared" si="7"/>
        <v>0</v>
      </c>
      <c r="P16" s="28">
        <f t="shared" si="7"/>
        <v>0</v>
      </c>
      <c r="Q16" s="28">
        <f t="shared" si="7"/>
        <v>-10</v>
      </c>
      <c r="R16" s="28">
        <f t="shared" si="7"/>
        <v>0</v>
      </c>
      <c r="S16" s="28">
        <f t="shared" si="7"/>
        <v>10</v>
      </c>
      <c r="T16" s="28">
        <f t="shared" si="7"/>
        <v>0</v>
      </c>
      <c r="U16" s="28">
        <f t="shared" si="7"/>
        <v>0</v>
      </c>
      <c r="V16" s="28">
        <f t="shared" si="7"/>
        <v>0</v>
      </c>
      <c r="W16" s="28">
        <f t="shared" si="7"/>
        <v>-1</v>
      </c>
      <c r="X16" s="28">
        <f t="shared" si="7"/>
        <v>-15</v>
      </c>
      <c r="Y16" s="28">
        <f t="shared" si="7"/>
        <v>-1</v>
      </c>
      <c r="Z16" s="28">
        <f t="shared" si="7"/>
        <v>2</v>
      </c>
      <c r="AA16" s="28">
        <f t="shared" si="7"/>
        <v>6</v>
      </c>
      <c r="AB16" s="28">
        <f t="shared" si="7"/>
        <v>0</v>
      </c>
      <c r="AC16" s="28">
        <f t="shared" si="7"/>
        <v>-9</v>
      </c>
      <c r="AD16" s="28">
        <f t="shared" si="7"/>
        <v>7</v>
      </c>
      <c r="AE16" s="28">
        <f t="shared" si="7"/>
        <v>-1</v>
      </c>
      <c r="AF16" s="28">
        <f t="shared" si="7"/>
        <v>0</v>
      </c>
      <c r="AG16" s="28">
        <f t="shared" si="7"/>
        <v>1</v>
      </c>
      <c r="AH16" s="28">
        <f t="shared" si="7"/>
        <v>1</v>
      </c>
      <c r="AI16" s="28">
        <f t="shared" si="7"/>
        <v>0</v>
      </c>
      <c r="AJ16" s="28">
        <f t="shared" si="7"/>
        <v>-2</v>
      </c>
      <c r="AK16" s="28">
        <f t="shared" si="7"/>
        <v>-4</v>
      </c>
      <c r="AL16" s="28">
        <f t="shared" si="7"/>
        <v>7</v>
      </c>
      <c r="AM16" s="28">
        <f t="shared" si="7"/>
        <v>0</v>
      </c>
      <c r="AN16" s="28">
        <f t="shared" si="7"/>
        <v>0</v>
      </c>
      <c r="AO16" s="28">
        <f t="shared" si="7"/>
        <v>0</v>
      </c>
      <c r="AP16" s="28">
        <f t="shared" si="7"/>
        <v>0</v>
      </c>
      <c r="AQ16" s="28">
        <f t="shared" si="7"/>
        <v>0</v>
      </c>
      <c r="AR16" s="28">
        <f t="shared" si="7"/>
        <v>0</v>
      </c>
      <c r="AS16" s="28">
        <f t="shared" si="7"/>
        <v>0</v>
      </c>
      <c r="AT16" s="28">
        <f t="shared" si="7"/>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5"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57" t="s">
        <v>8</v>
      </c>
      <c r="AW2" s="172" t="s">
        <v>78</v>
      </c>
      <c r="AX2" s="28" t="s">
        <v>77</v>
      </c>
      <c r="AY2" s="173" t="s">
        <v>79</v>
      </c>
      <c r="AZ2" s="173"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58">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6">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59">
        <f t="shared" si="2"/>
        <v>2019</v>
      </c>
      <c r="AW4" s="28"/>
      <c r="AX4" s="28"/>
      <c r="AY4" s="28"/>
      <c r="AZ4" s="28"/>
    </row>
    <row r="5" spans="1:52" x14ac:dyDescent="0.55000000000000004">
      <c r="A5" s="124" t="s">
        <v>27</v>
      </c>
      <c r="B5" s="127">
        <v>3.2</v>
      </c>
      <c r="C5" s="125">
        <v>0.8</v>
      </c>
      <c r="D5" s="126">
        <f>'SDR Patient and Stations'!B11</f>
        <v>4.3448275862068968</v>
      </c>
      <c r="E5" s="127">
        <f>'SDR Patient and Stations'!C11</f>
        <v>3.1538461538461537</v>
      </c>
      <c r="F5" s="127">
        <f>'SDR Patient and Stations'!D11</f>
        <v>3.4871794871794872</v>
      </c>
      <c r="G5" s="127">
        <f>'SDR Patient and Stations'!E11</f>
        <v>3.4102564102564101</v>
      </c>
      <c r="H5" s="127">
        <f>'SDR Patient and Stations'!F11</f>
        <v>3.3181818181818183</v>
      </c>
      <c r="I5" s="127">
        <f>'SDR Patient and Stations'!G11</f>
        <v>3.5454545454545454</v>
      </c>
      <c r="J5" s="127">
        <f>'SDR Patient and Stations'!H11</f>
        <v>3.2448979591836733</v>
      </c>
      <c r="K5" s="127">
        <f>'SDR Patient and Stations'!I11</f>
        <v>3.2857142857142856</v>
      </c>
      <c r="L5" s="127">
        <f>'SDR Patient and Stations'!J11</f>
        <v>3.4285714285714284</v>
      </c>
      <c r="M5" s="127">
        <f>'SDR Patient and Stations'!K11</f>
        <v>3.6511627906976742</v>
      </c>
      <c r="N5" s="127">
        <f>'SDR Patient and Stations'!L11</f>
        <v>3.9069767441860463</v>
      </c>
      <c r="O5" s="127">
        <f>'SDR Patient and Stations'!M11</f>
        <v>3.8837209302325579</v>
      </c>
      <c r="P5" s="127">
        <f>'SDR Patient and Stations'!N11</f>
        <v>4.1627906976744189</v>
      </c>
      <c r="Q5" s="127">
        <f>'SDR Patient and Stations'!O11</f>
        <v>4.3255813953488369</v>
      </c>
      <c r="R5" s="127">
        <f>'SDR Patient and Stations'!P11</f>
        <v>4.2325581395348841</v>
      </c>
      <c r="S5" s="127">
        <f>'SDR Patient and Stations'!Q11</f>
        <v>4.4651162790697674</v>
      </c>
      <c r="T5" s="127">
        <f>'SDR Patient and Stations'!R11</f>
        <v>4.441860465116279</v>
      </c>
      <c r="U5" s="127">
        <f>'SDR Patient and Stations'!S11</f>
        <v>4.3255813953488369</v>
      </c>
      <c r="V5" s="127">
        <f>'SDR Patient and Stations'!T11</f>
        <v>3.86046511627907</v>
      </c>
      <c r="W5" s="127">
        <f>'SDR Patient and Stations'!U11</f>
        <v>3.7906976744186047</v>
      </c>
      <c r="X5" s="127">
        <f>'SDR Patient and Stations'!V11</f>
        <v>4.0465116279069768</v>
      </c>
      <c r="Y5" s="127">
        <f>'SDR Patient and Stations'!W11</f>
        <v>4.0714285714285712</v>
      </c>
      <c r="Z5" s="127">
        <f>'SDR Patient and Stations'!X11</f>
        <v>3.9285714285714284</v>
      </c>
      <c r="AA5" s="127">
        <f>'SDR Patient and Stations'!Y11</f>
        <v>3.5416666666666665</v>
      </c>
      <c r="AB5" s="127">
        <f>'SDR Patient and Stations'!Z11</f>
        <v>3.6041666666666665</v>
      </c>
      <c r="AC5" s="127">
        <f>'SDR Patient and Stations'!AA11</f>
        <v>3.5208333333333335</v>
      </c>
      <c r="AD5" s="127">
        <f>'SDR Patient and Stations'!AB11</f>
        <v>3.625</v>
      </c>
      <c r="AE5" s="127">
        <f>'SDR Patient and Stations'!AC11</f>
        <v>3.6666666666666665</v>
      </c>
      <c r="AF5" s="127">
        <f>'SDR Patient and Stations'!AD11</f>
        <v>3.625</v>
      </c>
      <c r="AG5" s="127">
        <f>'SDR Patient and Stations'!AE11</f>
        <v>3.6041666666666665</v>
      </c>
      <c r="AH5" s="127">
        <f>'SDR Patient and Stations'!AF11</f>
        <v>3.0816326530612246</v>
      </c>
      <c r="AI5" s="127">
        <f>'SDR Patient and Stations'!AG11</f>
        <v>3.0204081632653059</v>
      </c>
      <c r="AJ5" s="127">
        <f>'SDR Patient and Stations'!AH11</f>
        <v>3.3404255319148937</v>
      </c>
      <c r="AK5" s="127">
        <f>'SDR Patient and Stations'!AI11</f>
        <v>3.3404255319148937</v>
      </c>
      <c r="AL5" s="127">
        <f>'SDR Patient and Stations'!AJ11</f>
        <v>3.3953488372093021</v>
      </c>
      <c r="AM5" s="127">
        <f>'SDR Patient and Stations'!AK11</f>
        <v>3.18</v>
      </c>
      <c r="AN5" s="127">
        <f>'SDR Patient and Stations'!AL11</f>
        <v>3.24</v>
      </c>
      <c r="AO5" s="127">
        <f>'SDR Patient and Stations'!AM11</f>
        <v>3.26</v>
      </c>
      <c r="AP5" s="127">
        <f>'SDR Patient and Stations'!AN11</f>
        <v>3.7</v>
      </c>
      <c r="AQ5" s="127">
        <f>'SDR Patient and Stations'!AO11</f>
        <v>3.48</v>
      </c>
      <c r="AR5" s="127">
        <f>'SDR Patient and Stations'!AP11</f>
        <v>3.46</v>
      </c>
      <c r="AS5" s="127">
        <f>'SDR Patient and Stations'!AQ11</f>
        <v>3.52</v>
      </c>
      <c r="AT5" s="127">
        <f>'SDR Patient and Stations'!AR11</f>
        <v>3.66</v>
      </c>
      <c r="AU5" s="127">
        <f>'SDR Patient and Stations'!AS11</f>
        <v>3.7</v>
      </c>
      <c r="AV5" s="127" t="e">
        <f>'SDR Patient and Stations'!AT11</f>
        <v>#DIV/0!</v>
      </c>
      <c r="AW5" s="127">
        <f>AVERAGE(D5:AU5)</f>
        <v>3.6563112192675971</v>
      </c>
      <c r="AX5" s="174">
        <f>_xlfn.VAR.S(D5:AU5)</f>
        <v>0.14697786036752636</v>
      </c>
      <c r="AY5" s="174">
        <f>_xlfn.STDEV.S(D5:AU5)</f>
        <v>0.38337691684232417</v>
      </c>
      <c r="AZ5" s="28"/>
    </row>
    <row r="6" spans="1:52" x14ac:dyDescent="0.55000000000000004">
      <c r="A6" s="28" t="s">
        <v>55</v>
      </c>
      <c r="B6" s="88">
        <v>3.2</v>
      </c>
      <c r="C6" s="128">
        <v>0.8</v>
      </c>
      <c r="D6" s="129">
        <f>'SMFP Facility Need 3.20 PPS'!C24</f>
        <v>4.3448275862068968</v>
      </c>
      <c r="E6" s="129">
        <f>'SMFP Facility Need 3.20 PPS'!D24</f>
        <v>3.1538461538461537</v>
      </c>
      <c r="F6" s="129">
        <f>'SMFP Facility Need 3.20 PPS'!E24</f>
        <v>3.4871794871794872</v>
      </c>
      <c r="G6" s="129">
        <f>'SMFP Facility Need 3.20 PPS'!F24</f>
        <v>3.4102564102564101</v>
      </c>
      <c r="H6" s="129">
        <f>'SMFP Facility Need 3.20 PPS'!G24</f>
        <v>3.7435897435897436</v>
      </c>
      <c r="I6" s="129">
        <f>'SMFP Facility Need 3.20 PPS'!H24</f>
        <v>4</v>
      </c>
      <c r="J6" s="129">
        <f>'SMFP Facility Need 3.20 PPS'!I24</f>
        <v>4.0769230769230766</v>
      </c>
      <c r="K6" s="129">
        <f>'SMFP Facility Need 3.20 PPS'!J24</f>
        <v>3.2857142857142856</v>
      </c>
      <c r="L6" s="129">
        <f>'SMFP Facility Need 3.20 PPS'!K24</f>
        <v>3.5744680851063828</v>
      </c>
      <c r="M6" s="129">
        <f>'SMFP Facility Need 3.20 PPS'!L24</f>
        <v>3.14</v>
      </c>
      <c r="N6" s="129">
        <f>'SMFP Facility Need 3.20 PPS'!M24</f>
        <v>3.36</v>
      </c>
      <c r="O6" s="129">
        <f>'SMFP Facility Need 3.20 PPS'!N24</f>
        <v>3.34</v>
      </c>
      <c r="P6" s="129">
        <f>'SMFP Facility Need 3.20 PPS'!O24</f>
        <v>3.58</v>
      </c>
      <c r="Q6" s="129">
        <f>'SMFP Facility Need 3.20 PPS'!P24</f>
        <v>3.72</v>
      </c>
      <c r="R6" s="129">
        <f>'SMFP Facility Need 3.20 PPS'!Q24</f>
        <v>3.64</v>
      </c>
      <c r="S6" s="129">
        <f>'SMFP Facility Need 3.20 PPS'!R24</f>
        <v>3.84</v>
      </c>
      <c r="T6" s="129">
        <f>'SMFP Facility Need 3.20 PPS'!S24</f>
        <v>3.82</v>
      </c>
      <c r="U6" s="129">
        <f>'SMFP Facility Need 3.20 PPS'!T24</f>
        <v>3.72</v>
      </c>
      <c r="V6" s="129">
        <f>'SMFP Facility Need 3.20 PPS'!U24</f>
        <v>3.32</v>
      </c>
      <c r="W6" s="129">
        <f>'SMFP Facility Need 3.20 PPS'!V24</f>
        <v>3.26</v>
      </c>
      <c r="X6" s="129">
        <f>'SMFP Facility Need 3.20 PPS'!W24</f>
        <v>3.48</v>
      </c>
      <c r="Y6" s="129">
        <f>'SMFP Facility Need 3.20 PPS'!X24</f>
        <v>3.42</v>
      </c>
      <c r="Z6" s="129">
        <f>'SMFP Facility Need 3.20 PPS'!Y24</f>
        <v>3.3673469387755102</v>
      </c>
      <c r="AA6" s="129">
        <f>'SMFP Facility Need 3.20 PPS'!Z24</f>
        <v>4.875679426390656</v>
      </c>
      <c r="AB6" s="129">
        <f>'SMFP Facility Need 3.20 PPS'!AA24</f>
        <v>4.4457009203741666</v>
      </c>
      <c r="AC6" s="129">
        <f>'SMFP Facility Need 3.20 PPS'!AB24</f>
        <v>4.0133778519019785</v>
      </c>
      <c r="AD6" s="129">
        <f>'SMFP Facility Need 3.20 PPS'!AC24</f>
        <v>3.48</v>
      </c>
      <c r="AE6" s="129">
        <f>'SMFP Facility Need 3.20 PPS'!AD24</f>
        <v>3.52</v>
      </c>
      <c r="AF6" s="129">
        <f>'SMFP Facility Need 3.20 PPS'!AE24</f>
        <v>3.48</v>
      </c>
      <c r="AG6" s="129">
        <f>'SMFP Facility Need 3.20 PPS'!AF24</f>
        <v>3.46</v>
      </c>
      <c r="AH6" s="129">
        <f>'SMFP Facility Need 3.20 PPS'!AG24</f>
        <v>3.02</v>
      </c>
      <c r="AI6" s="129">
        <f>'SMFP Facility Need 3.20 PPS'!AH24</f>
        <v>2.96</v>
      </c>
      <c r="AJ6" s="129">
        <f>'SMFP Facility Need 3.20 PPS'!AI24</f>
        <v>3.14</v>
      </c>
      <c r="AK6" s="129">
        <f>'SMFP Facility Need 3.20 PPS'!AJ24</f>
        <v>3.14</v>
      </c>
      <c r="AL6" s="129">
        <f>'SMFP Facility Need 3.20 PPS'!AK24</f>
        <v>2.92</v>
      </c>
      <c r="AM6" s="129">
        <f>'SMFP Facility Need 3.20 PPS'!AL24</f>
        <v>3.3125</v>
      </c>
      <c r="AN6" s="129">
        <f>'SMFP Facility Need 3.20 PPS'!AM24</f>
        <v>3.6818181818181817</v>
      </c>
      <c r="AO6" s="129">
        <f>'SMFP Facility Need 3.20 PPS'!AN24</f>
        <v>3.7045454545454546</v>
      </c>
      <c r="AP6" s="129">
        <f>'SMFP Facility Need 3.20 PPS'!AO24</f>
        <v>3.9939152779806979</v>
      </c>
      <c r="AQ6" s="129">
        <f>'SMFP Facility Need 3.20 PPS'!AP24</f>
        <v>3.48</v>
      </c>
      <c r="AR6" s="129">
        <f>'SMFP Facility Need 3.20 PPS'!AQ24</f>
        <v>3.46</v>
      </c>
      <c r="AS6" s="129">
        <f>'SMFP Facility Need 3.20 PPS'!AR24</f>
        <v>3.52</v>
      </c>
      <c r="AT6" s="129">
        <f>'SMFP Facility Need 3.20 PPS'!AS24</f>
        <v>3.66</v>
      </c>
      <c r="AU6" s="129">
        <f>'SMFP Facility Need 3.20 PPS'!AT24</f>
        <v>3.7</v>
      </c>
      <c r="AV6" s="129" t="e">
        <f>'SMFP Facility Need 3.20 PPS'!AU24</f>
        <v>#N/A</v>
      </c>
      <c r="AW6" s="88">
        <f t="shared" ref="AW6" si="3">AVERAGE(D6:AU6)</f>
        <v>3.569356565468389</v>
      </c>
      <c r="AX6" s="175">
        <f t="shared" ref="AX6" si="4">_xlfn.VAR.S(D6:AU6)</f>
        <v>0.15224564722917305</v>
      </c>
      <c r="AY6" s="175">
        <f t="shared" ref="AY6" si="5">_xlfn.STDEV.S(D6:AU6)</f>
        <v>0.39018668253692751</v>
      </c>
      <c r="AZ6" s="106">
        <f>CORREL($D$5:$AU$5,D6:AU6)</f>
        <v>0.29391593781174125</v>
      </c>
    </row>
    <row r="7" spans="1:52" x14ac:dyDescent="0.55000000000000004">
      <c r="A7" s="28" t="s">
        <v>55</v>
      </c>
      <c r="B7" s="28">
        <v>3.16</v>
      </c>
      <c r="C7" s="128">
        <v>0.79</v>
      </c>
      <c r="D7" s="129">
        <f>'SMFP Facility Need 3.16 PPS'!C24</f>
        <v>4.3448275862068968</v>
      </c>
      <c r="E7" s="129">
        <f>'SMFP Facility Need 3.16 PPS'!D24</f>
        <v>3.1538461538461537</v>
      </c>
      <c r="F7" s="129">
        <f>'SMFP Facility Need 3.16 PPS'!E24</f>
        <v>3.4871794871794872</v>
      </c>
      <c r="G7" s="129">
        <f>'SMFP Facility Need 3.16 PPS'!F24</f>
        <v>3.4102564102564101</v>
      </c>
      <c r="H7" s="129">
        <f>'SMFP Facility Need 3.16 PPS'!G24</f>
        <v>3.7435897435897436</v>
      </c>
      <c r="I7" s="129">
        <f>'SMFP Facility Need 3.16 PPS'!H24</f>
        <v>4</v>
      </c>
      <c r="J7" s="129">
        <f>'SMFP Facility Need 3.16 PPS'!I24</f>
        <v>4.0769230769230766</v>
      </c>
      <c r="K7" s="129">
        <f>'SMFP Facility Need 3.16 PPS'!J24</f>
        <v>3.2857142857142856</v>
      </c>
      <c r="L7" s="129">
        <f>'SMFP Facility Need 3.16 PPS'!K24</f>
        <v>3.5744680851063828</v>
      </c>
      <c r="M7" s="129">
        <f>'SMFP Facility Need 3.16 PPS'!L24</f>
        <v>3.14</v>
      </c>
      <c r="N7" s="129">
        <f>'SMFP Facility Need 3.16 PPS'!M24</f>
        <v>3.36</v>
      </c>
      <c r="O7" s="129">
        <f>'SMFP Facility Need 3.16 PPS'!N24</f>
        <v>3.34</v>
      </c>
      <c r="P7" s="129">
        <f>'SMFP Facility Need 3.16 PPS'!O24</f>
        <v>3.58</v>
      </c>
      <c r="Q7" s="129">
        <f>'SMFP Facility Need 3.16 PPS'!P24</f>
        <v>3.72</v>
      </c>
      <c r="R7" s="129">
        <f>'SMFP Facility Need 3.16 PPS'!Q24</f>
        <v>3.64</v>
      </c>
      <c r="S7" s="129">
        <f>'SMFP Facility Need 3.16 PPS'!R24</f>
        <v>3.84</v>
      </c>
      <c r="T7" s="129">
        <f>'SMFP Facility Need 3.16 PPS'!S24</f>
        <v>3.82</v>
      </c>
      <c r="U7" s="129">
        <f>'SMFP Facility Need 3.16 PPS'!T24</f>
        <v>3.72</v>
      </c>
      <c r="V7" s="129">
        <f>'SMFP Facility Need 3.16 PPS'!U24</f>
        <v>3.32</v>
      </c>
      <c r="W7" s="129">
        <f>'SMFP Facility Need 3.16 PPS'!V24</f>
        <v>3.26</v>
      </c>
      <c r="X7" s="129">
        <f>'SMFP Facility Need 3.16 PPS'!W24</f>
        <v>3.48</v>
      </c>
      <c r="Y7" s="129">
        <f>'SMFP Facility Need 3.16 PPS'!X24</f>
        <v>3.42</v>
      </c>
      <c r="Z7" s="129">
        <f>'SMFP Facility Need 3.16 PPS'!Y24</f>
        <v>3.3673469387755102</v>
      </c>
      <c r="AA7" s="129">
        <f>'SMFP Facility Need 3.16 PPS'!Z24</f>
        <v>4.7872731872225929</v>
      </c>
      <c r="AB7" s="129">
        <f>'SMFP Facility Need 3.16 PPS'!AA24</f>
        <v>4.297636703732385</v>
      </c>
      <c r="AC7" s="129">
        <f>'SMFP Facility Need 3.16 PPS'!AB24</f>
        <v>3.8312830518893617</v>
      </c>
      <c r="AD7" s="129">
        <f>'SMFP Facility Need 3.16 PPS'!AC24</f>
        <v>3.48</v>
      </c>
      <c r="AE7" s="129">
        <f>'SMFP Facility Need 3.16 PPS'!AD24</f>
        <v>3.52</v>
      </c>
      <c r="AF7" s="129">
        <f>'SMFP Facility Need 3.16 PPS'!AE24</f>
        <v>3.48</v>
      </c>
      <c r="AG7" s="129">
        <f>'SMFP Facility Need 3.16 PPS'!AF24</f>
        <v>3.46</v>
      </c>
      <c r="AH7" s="129">
        <f>'SMFP Facility Need 3.16 PPS'!AG24</f>
        <v>3.02</v>
      </c>
      <c r="AI7" s="129">
        <f>'SMFP Facility Need 3.16 PPS'!AH24</f>
        <v>2.96</v>
      </c>
      <c r="AJ7" s="129">
        <f>'SMFP Facility Need 3.16 PPS'!AI24</f>
        <v>3.14</v>
      </c>
      <c r="AK7" s="129">
        <f>'SMFP Facility Need 3.16 PPS'!AJ24</f>
        <v>3.14</v>
      </c>
      <c r="AL7" s="129">
        <f>'SMFP Facility Need 3.16 PPS'!AK24</f>
        <v>2.92</v>
      </c>
      <c r="AM7" s="129">
        <f>'SMFP Facility Need 3.16 PPS'!AL24</f>
        <v>3.3125</v>
      </c>
      <c r="AN7" s="129">
        <f>'SMFP Facility Need 3.16 PPS'!AM24</f>
        <v>3.6818181818181817</v>
      </c>
      <c r="AO7" s="129">
        <f>'SMFP Facility Need 3.16 PPS'!AN24</f>
        <v>3.7045454545454546</v>
      </c>
      <c r="AP7" s="129">
        <f>'SMFP Facility Need 3.16 PPS'!AO24</f>
        <v>3.9397386390757081</v>
      </c>
      <c r="AQ7" s="129">
        <f>'SMFP Facility Need 3.16 PPS'!AP24</f>
        <v>3.48</v>
      </c>
      <c r="AR7" s="129">
        <f>'SMFP Facility Need 3.16 PPS'!AQ24</f>
        <v>3.46</v>
      </c>
      <c r="AS7" s="129">
        <f>'SMFP Facility Need 3.16 PPS'!AR24</f>
        <v>3.52</v>
      </c>
      <c r="AT7" s="129">
        <f>'SMFP Facility Need 3.16 PPS'!AS24</f>
        <v>3.66</v>
      </c>
      <c r="AU7" s="129">
        <f>'SMFP Facility Need 3.16 PPS'!AT24</f>
        <v>3.7</v>
      </c>
      <c r="AV7" s="129" t="e">
        <f>'SMFP Facility Need 3.16 PPS'!AU24</f>
        <v>#N/A</v>
      </c>
      <c r="AW7" s="88">
        <f t="shared" ref="AW7:AW16" si="6">AVERAGE(D7:AU7)</f>
        <v>3.5586124314973095</v>
      </c>
      <c r="AX7" s="175">
        <f t="shared" ref="AX7:AX16" si="7">_xlfn.VAR.S(D7:AU7)</f>
        <v>0.13742141865483529</v>
      </c>
      <c r="AY7" s="175">
        <f t="shared" ref="AY7:AY16" si="8">_xlfn.STDEV.S(D7:AU7)</f>
        <v>0.37070395014733154</v>
      </c>
      <c r="AZ7" s="106">
        <f>CORREL($D$5:$AU$5,D7:AU7)</f>
        <v>0.31593443771175417</v>
      </c>
    </row>
    <row r="8" spans="1:52" x14ac:dyDescent="0.55000000000000004">
      <c r="A8" s="28" t="s">
        <v>55</v>
      </c>
      <c r="B8" s="28">
        <v>3.12</v>
      </c>
      <c r="C8" s="130">
        <v>0.78</v>
      </c>
      <c r="D8" s="129">
        <f>'SMFP Facility Need 3.12 PPS'!C24</f>
        <v>4.3448275862068968</v>
      </c>
      <c r="E8" s="129">
        <f>'SMFP Facility Need 3.12 PPS'!D24</f>
        <v>3.1538461538461537</v>
      </c>
      <c r="F8" s="129">
        <f>'SMFP Facility Need 3.12 PPS'!E24</f>
        <v>3.4871794871794872</v>
      </c>
      <c r="G8" s="129">
        <f>'SMFP Facility Need 3.12 PPS'!F24</f>
        <v>3.4102564102564101</v>
      </c>
      <c r="H8" s="129">
        <f>'SMFP Facility Need 3.12 PPS'!G24</f>
        <v>3.7435897435897436</v>
      </c>
      <c r="I8" s="129">
        <f>'SMFP Facility Need 3.12 PPS'!H24</f>
        <v>4</v>
      </c>
      <c r="J8" s="129">
        <f>'SMFP Facility Need 3.12 PPS'!I24</f>
        <v>4.0769230769230766</v>
      </c>
      <c r="K8" s="129">
        <f>'SMFP Facility Need 3.12 PPS'!J24</f>
        <v>3.2857142857142856</v>
      </c>
      <c r="L8" s="129">
        <f>'SMFP Facility Need 3.12 PPS'!K24</f>
        <v>3.5744680851063828</v>
      </c>
      <c r="M8" s="129">
        <f>'SMFP Facility Need 3.12 PPS'!L24</f>
        <v>3.14</v>
      </c>
      <c r="N8" s="129">
        <f>'SMFP Facility Need 3.12 PPS'!M24</f>
        <v>3.36</v>
      </c>
      <c r="O8" s="129">
        <f>'SMFP Facility Need 3.12 PPS'!N24</f>
        <v>3.34</v>
      </c>
      <c r="P8" s="129">
        <f>'SMFP Facility Need 3.12 PPS'!O24</f>
        <v>3.58</v>
      </c>
      <c r="Q8" s="129">
        <f>'SMFP Facility Need 3.12 PPS'!P24</f>
        <v>3.72</v>
      </c>
      <c r="R8" s="129">
        <f>'SMFP Facility Need 3.12 PPS'!Q24</f>
        <v>3.64</v>
      </c>
      <c r="S8" s="129">
        <f>'SMFP Facility Need 3.12 PPS'!R24</f>
        <v>3.84</v>
      </c>
      <c r="T8" s="129">
        <f>'SMFP Facility Need 3.12 PPS'!S24</f>
        <v>3.82</v>
      </c>
      <c r="U8" s="129">
        <f>'SMFP Facility Need 3.12 PPS'!T24</f>
        <v>3.72</v>
      </c>
      <c r="V8" s="129">
        <f>'SMFP Facility Need 3.12 PPS'!U24</f>
        <v>3.32</v>
      </c>
      <c r="W8" s="129">
        <f>'SMFP Facility Need 3.12 PPS'!V24</f>
        <v>3.26</v>
      </c>
      <c r="X8" s="129">
        <f>'SMFP Facility Need 3.12 PPS'!W24</f>
        <v>3.48</v>
      </c>
      <c r="Y8" s="129">
        <f>'SMFP Facility Need 3.12 PPS'!X24</f>
        <v>3.42</v>
      </c>
      <c r="Z8" s="129">
        <f>'SMFP Facility Need 3.12 PPS'!Y24</f>
        <v>3.3673469387755102</v>
      </c>
      <c r="AA8" s="129">
        <f>'SMFP Facility Need 3.12 PPS'!Z24</f>
        <v>4.6998696576799066</v>
      </c>
      <c r="AB8" s="129">
        <f>'SMFP Facility Need 3.12 PPS'!AA24</f>
        <v>4.1556827034199753</v>
      </c>
      <c r="AC8" s="129">
        <f>'SMFP Facility Need 3.12 PPS'!AB24</f>
        <v>3.6609208599202145</v>
      </c>
      <c r="AD8" s="129">
        <f>'SMFP Facility Need 3.12 PPS'!AC24</f>
        <v>3.48</v>
      </c>
      <c r="AE8" s="129">
        <f>'SMFP Facility Need 3.12 PPS'!AD24</f>
        <v>3.52</v>
      </c>
      <c r="AF8" s="129">
        <f>'SMFP Facility Need 3.12 PPS'!AE24</f>
        <v>3.48</v>
      </c>
      <c r="AG8" s="129">
        <f>'SMFP Facility Need 3.12 PPS'!AF24</f>
        <v>3.46</v>
      </c>
      <c r="AH8" s="129">
        <f>'SMFP Facility Need 3.12 PPS'!AG24</f>
        <v>3.02</v>
      </c>
      <c r="AI8" s="129">
        <f>'SMFP Facility Need 3.12 PPS'!AH24</f>
        <v>2.96</v>
      </c>
      <c r="AJ8" s="129">
        <f>'SMFP Facility Need 3.12 PPS'!AI24</f>
        <v>3.14</v>
      </c>
      <c r="AK8" s="129">
        <f>'SMFP Facility Need 3.12 PPS'!AJ24</f>
        <v>3.14</v>
      </c>
      <c r="AL8" s="129">
        <f>'SMFP Facility Need 3.12 PPS'!AK24</f>
        <v>2.92</v>
      </c>
      <c r="AM8" s="129">
        <f>'SMFP Facility Need 3.12 PPS'!AL24</f>
        <v>3.3125</v>
      </c>
      <c r="AN8" s="129">
        <f>'SMFP Facility Need 3.12 PPS'!AM24</f>
        <v>3.4974090699963525</v>
      </c>
      <c r="AO8" s="129">
        <f>'SMFP Facility Need 3.12 PPS'!AN24</f>
        <v>3.518998014872873</v>
      </c>
      <c r="AP8" s="129">
        <f>'SMFP Facility Need 3.12 PPS'!AO24</f>
        <v>3.705132836825995</v>
      </c>
      <c r="AQ8" s="129">
        <f>'SMFP Facility Need 3.12 PPS'!AP24</f>
        <v>3.48</v>
      </c>
      <c r="AR8" s="129">
        <f>'SMFP Facility Need 3.12 PPS'!AQ24</f>
        <v>3.46</v>
      </c>
      <c r="AS8" s="129">
        <f>'SMFP Facility Need 3.12 PPS'!AR24</f>
        <v>3.52</v>
      </c>
      <c r="AT8" s="129">
        <f>'SMFP Facility Need 3.12 PPS'!AS24</f>
        <v>3.66</v>
      </c>
      <c r="AU8" s="129">
        <f>'SMFP Facility Need 3.12 PPS'!AT24</f>
        <v>3.7</v>
      </c>
      <c r="AV8" s="129" t="e">
        <f>'SMFP Facility Need 3.12 PPS'!AU24</f>
        <v>#N/A</v>
      </c>
      <c r="AW8" s="88">
        <f t="shared" si="6"/>
        <v>3.5357878388707551</v>
      </c>
      <c r="AX8" s="175">
        <f t="shared" si="7"/>
        <v>0.12257124071925211</v>
      </c>
      <c r="AY8" s="175">
        <f t="shared" si="8"/>
        <v>0.35010175766375712</v>
      </c>
      <c r="AZ8" s="106">
        <f t="shared" ref="AZ8:AZ16" si="9">CORREL($D$5:$AU$5,D8:AU8)</f>
        <v>0.36581064054366252</v>
      </c>
    </row>
    <row r="9" spans="1:52" x14ac:dyDescent="0.55000000000000004">
      <c r="A9" s="28" t="s">
        <v>55</v>
      </c>
      <c r="B9" s="28">
        <v>3.08</v>
      </c>
      <c r="C9" s="130">
        <v>0.77</v>
      </c>
      <c r="D9" s="129">
        <f>'SMFP Facility Need 3.08 PPS'!C24</f>
        <v>4.3448275862068968</v>
      </c>
      <c r="E9" s="129">
        <f>'SMFP Facility Need 3.08 PPS'!D24</f>
        <v>3.1538461538461537</v>
      </c>
      <c r="F9" s="129">
        <f>'SMFP Facility Need 3.08 PPS'!E24</f>
        <v>3.4871794871794872</v>
      </c>
      <c r="G9" s="129">
        <f>'SMFP Facility Need 3.08 PPS'!F24</f>
        <v>3.4102564102564101</v>
      </c>
      <c r="H9" s="129">
        <f>'SMFP Facility Need 3.08 PPS'!G24</f>
        <v>3.7435897435897436</v>
      </c>
      <c r="I9" s="129">
        <f>'SMFP Facility Need 3.08 PPS'!H24</f>
        <v>4</v>
      </c>
      <c r="J9" s="129">
        <f>'SMFP Facility Need 3.08 PPS'!I24</f>
        <v>4.0769230769230766</v>
      </c>
      <c r="K9" s="129">
        <f>'SMFP Facility Need 3.08 PPS'!J24</f>
        <v>3.2857142857142856</v>
      </c>
      <c r="L9" s="129">
        <f>'SMFP Facility Need 3.08 PPS'!K24</f>
        <v>3.5744680851063828</v>
      </c>
      <c r="M9" s="129">
        <f>'SMFP Facility Need 3.08 PPS'!L24</f>
        <v>3.14</v>
      </c>
      <c r="N9" s="129">
        <f>'SMFP Facility Need 3.08 PPS'!M24</f>
        <v>3.36</v>
      </c>
      <c r="O9" s="129">
        <f>'SMFP Facility Need 3.08 PPS'!N24</f>
        <v>3.34</v>
      </c>
      <c r="P9" s="129">
        <f>'SMFP Facility Need 3.08 PPS'!O24</f>
        <v>3.58</v>
      </c>
      <c r="Q9" s="129">
        <f>'SMFP Facility Need 3.08 PPS'!P24</f>
        <v>3.72</v>
      </c>
      <c r="R9" s="129">
        <f>'SMFP Facility Need 3.08 PPS'!Q24</f>
        <v>3.64</v>
      </c>
      <c r="S9" s="129">
        <f>'SMFP Facility Need 3.08 PPS'!R24</f>
        <v>3.84</v>
      </c>
      <c r="T9" s="129">
        <f>'SMFP Facility Need 3.08 PPS'!S24</f>
        <v>3.82</v>
      </c>
      <c r="U9" s="129">
        <f>'SMFP Facility Need 3.08 PPS'!T24</f>
        <v>3.72</v>
      </c>
      <c r="V9" s="129">
        <f>'SMFP Facility Need 3.08 PPS'!U24</f>
        <v>3.32</v>
      </c>
      <c r="W9" s="129">
        <f>'SMFP Facility Need 3.08 PPS'!V24</f>
        <v>3.26</v>
      </c>
      <c r="X9" s="129">
        <f>'SMFP Facility Need 3.08 PPS'!W24</f>
        <v>3.48</v>
      </c>
      <c r="Y9" s="129">
        <f>'SMFP Facility Need 3.08 PPS'!X24</f>
        <v>3.42</v>
      </c>
      <c r="Z9" s="129">
        <f>'SMFP Facility Need 3.08 PPS'!Y24</f>
        <v>3.3673469387755102</v>
      </c>
      <c r="AA9" s="129">
        <f>'SMFP Facility Need 3.08 PPS'!Z24</f>
        <v>4.6134518747584075</v>
      </c>
      <c r="AB9" s="129">
        <f>'SMFP Facility Need 3.08 PPS'!AA24</f>
        <v>4.0194683373458711</v>
      </c>
      <c r="AC9" s="129">
        <f>'SMFP Facility Need 3.08 PPS'!AB24</f>
        <v>3.5011927447940878</v>
      </c>
      <c r="AD9" s="129">
        <f>'SMFP Facility Need 3.08 PPS'!AC24</f>
        <v>3.48</v>
      </c>
      <c r="AE9" s="129">
        <f>'SMFP Facility Need 3.08 PPS'!AD24</f>
        <v>3.52</v>
      </c>
      <c r="AF9" s="129">
        <f>'SMFP Facility Need 3.08 PPS'!AE24</f>
        <v>3.5560242455402045</v>
      </c>
      <c r="AG9" s="129">
        <f>'SMFP Facility Need 3.08 PPS'!AF24</f>
        <v>3.46</v>
      </c>
      <c r="AH9" s="129">
        <f>'SMFP Facility Need 3.08 PPS'!AG24</f>
        <v>3.02</v>
      </c>
      <c r="AI9" s="129">
        <f>'SMFP Facility Need 3.08 PPS'!AH24</f>
        <v>2.96</v>
      </c>
      <c r="AJ9" s="129">
        <f>'SMFP Facility Need 3.08 PPS'!AI24</f>
        <v>3.14</v>
      </c>
      <c r="AK9" s="129">
        <f>'SMFP Facility Need 3.08 PPS'!AJ24</f>
        <v>3.14</v>
      </c>
      <c r="AL9" s="129">
        <f>'SMFP Facility Need 3.08 PPS'!AK24</f>
        <v>2.92</v>
      </c>
      <c r="AM9" s="129">
        <f>'SMFP Facility Need 3.08 PPS'!AL24</f>
        <v>3.3125</v>
      </c>
      <c r="AN9" s="129">
        <f>'SMFP Facility Need 3.08 PPS'!AM24</f>
        <v>3.4468463555629567</v>
      </c>
      <c r="AO9" s="129">
        <f>'SMFP Facility Need 3.08 PPS'!AN24</f>
        <v>3.4681231849182836</v>
      </c>
      <c r="AP9" s="129">
        <f>'SMFP Facility Need 3.08 PPS'!AO24</f>
        <v>3.7</v>
      </c>
      <c r="AQ9" s="129">
        <f>'SMFP Facility Need 3.08 PPS'!AP24</f>
        <v>3.48</v>
      </c>
      <c r="AR9" s="129">
        <f>'SMFP Facility Need 3.08 PPS'!AQ24</f>
        <v>3.46</v>
      </c>
      <c r="AS9" s="129">
        <f>'SMFP Facility Need 3.08 PPS'!AR24</f>
        <v>3.52</v>
      </c>
      <c r="AT9" s="129">
        <f>'SMFP Facility Need 3.08 PPS'!AS24</f>
        <v>3.66</v>
      </c>
      <c r="AU9" s="129">
        <f>'SMFP Facility Need 3.08 PPS'!AT24</f>
        <v>3.7</v>
      </c>
      <c r="AV9" s="129" t="e">
        <f>'SMFP Facility Need 3.08 PPS'!AU24</f>
        <v>#N/A</v>
      </c>
      <c r="AW9" s="88">
        <f t="shared" si="6"/>
        <v>3.5264036025117664</v>
      </c>
      <c r="AX9" s="175">
        <f t="shared" si="7"/>
        <v>0.11429062701409566</v>
      </c>
      <c r="AY9" s="175">
        <f t="shared" si="8"/>
        <v>0.33806896783658752</v>
      </c>
      <c r="AZ9" s="106">
        <f t="shared" si="9"/>
        <v>0.39269326200733301</v>
      </c>
    </row>
    <row r="10" spans="1:52" x14ac:dyDescent="0.55000000000000004">
      <c r="A10" s="28" t="s">
        <v>55</v>
      </c>
      <c r="B10" s="28">
        <v>3.04</v>
      </c>
      <c r="C10" s="130">
        <v>0.76</v>
      </c>
      <c r="D10" s="129">
        <f>'SMFP Facility Need 3.04 PPS'!C24</f>
        <v>4.3448275862068968</v>
      </c>
      <c r="E10" s="129">
        <f>'SMFP Facility Need 3.04 PPS'!D24</f>
        <v>3.1538461538461537</v>
      </c>
      <c r="F10" s="129">
        <f>'SMFP Facility Need 3.04 PPS'!E24</f>
        <v>3.4871794871794872</v>
      </c>
      <c r="G10" s="129">
        <f>'SMFP Facility Need 3.04 PPS'!F24</f>
        <v>3.4102564102564101</v>
      </c>
      <c r="H10" s="129">
        <f>'SMFP Facility Need 3.04 PPS'!G24</f>
        <v>3.7435897435897436</v>
      </c>
      <c r="I10" s="129">
        <f>'SMFP Facility Need 3.04 PPS'!H24</f>
        <v>4</v>
      </c>
      <c r="J10" s="129">
        <f>'SMFP Facility Need 3.04 PPS'!I24</f>
        <v>4.0769230769230766</v>
      </c>
      <c r="K10" s="129">
        <f>'SMFP Facility Need 3.04 PPS'!J24</f>
        <v>3.2857142857142856</v>
      </c>
      <c r="L10" s="129">
        <f>'SMFP Facility Need 3.04 PPS'!K24</f>
        <v>3.5744680851063828</v>
      </c>
      <c r="M10" s="129">
        <f>'SMFP Facility Need 3.04 PPS'!L24</f>
        <v>3.14</v>
      </c>
      <c r="N10" s="129">
        <f>'SMFP Facility Need 3.04 PPS'!M24</f>
        <v>3.36</v>
      </c>
      <c r="O10" s="129">
        <f>'SMFP Facility Need 3.04 PPS'!N24</f>
        <v>3.34</v>
      </c>
      <c r="P10" s="129">
        <f>'SMFP Facility Need 3.04 PPS'!O24</f>
        <v>3.58</v>
      </c>
      <c r="Q10" s="129">
        <f>'SMFP Facility Need 3.04 PPS'!P24</f>
        <v>3.72</v>
      </c>
      <c r="R10" s="129">
        <f>'SMFP Facility Need 3.04 PPS'!Q24</f>
        <v>3.64</v>
      </c>
      <c r="S10" s="129">
        <f>'SMFP Facility Need 3.04 PPS'!R24</f>
        <v>3.84</v>
      </c>
      <c r="T10" s="129">
        <f>'SMFP Facility Need 3.04 PPS'!S24</f>
        <v>3.82</v>
      </c>
      <c r="U10" s="129">
        <f>'SMFP Facility Need 3.04 PPS'!T24</f>
        <v>3.72</v>
      </c>
      <c r="V10" s="129">
        <f>'SMFP Facility Need 3.04 PPS'!U24</f>
        <v>3.32</v>
      </c>
      <c r="W10" s="129">
        <f>'SMFP Facility Need 3.04 PPS'!V24</f>
        <v>3.26</v>
      </c>
      <c r="X10" s="129">
        <f>'SMFP Facility Need 3.04 PPS'!W24</f>
        <v>3.48</v>
      </c>
      <c r="Y10" s="129">
        <f>'SMFP Facility Need 3.04 PPS'!X24</f>
        <v>3.42</v>
      </c>
      <c r="Z10" s="129">
        <f>'SMFP Facility Need 3.04 PPS'!Y24</f>
        <v>3.3673469387755102</v>
      </c>
      <c r="AA10" s="129">
        <f>'SMFP Facility Need 3.04 PPS'!Z24</f>
        <v>4.5280032559296357</v>
      </c>
      <c r="AB10" s="129">
        <f>'SMFP Facility Need 3.04 PPS'!AA24</f>
        <v>3.8886523971186557</v>
      </c>
      <c r="AC10" s="129">
        <f>'SMFP Facility Need 3.04 PPS'!AB24</f>
        <v>3.38</v>
      </c>
      <c r="AD10" s="129">
        <f>'SMFP Facility Need 3.04 PPS'!AC24</f>
        <v>3.48</v>
      </c>
      <c r="AE10" s="129">
        <f>'SMFP Facility Need 3.04 PPS'!AD24</f>
        <v>3.52</v>
      </c>
      <c r="AF10" s="129">
        <f>'SMFP Facility Need 3.04 PPS'!AE24</f>
        <v>3.6295526186654246</v>
      </c>
      <c r="AG10" s="129">
        <f>'SMFP Facility Need 3.04 PPS'!AF24</f>
        <v>3.46</v>
      </c>
      <c r="AH10" s="129">
        <f>'SMFP Facility Need 3.04 PPS'!AG24</f>
        <v>3.02</v>
      </c>
      <c r="AI10" s="129">
        <f>'SMFP Facility Need 3.04 PPS'!AH24</f>
        <v>2.96</v>
      </c>
      <c r="AJ10" s="129">
        <f>'SMFP Facility Need 3.04 PPS'!AI24</f>
        <v>3.14</v>
      </c>
      <c r="AK10" s="129">
        <f>'SMFP Facility Need 3.04 PPS'!AJ24</f>
        <v>3.14</v>
      </c>
      <c r="AL10" s="129">
        <f>'SMFP Facility Need 3.04 PPS'!AK24</f>
        <v>2.92</v>
      </c>
      <c r="AM10" s="129">
        <f>'SMFP Facility Need 3.04 PPS'!AL24</f>
        <v>3.3125</v>
      </c>
      <c r="AN10" s="129">
        <f>'SMFP Facility Need 3.04 PPS'!AM24</f>
        <v>3.3964510229844951</v>
      </c>
      <c r="AO10" s="129">
        <f>'SMFP Facility Need 3.04 PPS'!AN24</f>
        <v>3.4174167700399551</v>
      </c>
      <c r="AP10" s="129">
        <f>'SMFP Facility Need 3.04 PPS'!AO24</f>
        <v>3.7</v>
      </c>
      <c r="AQ10" s="129">
        <f>'SMFP Facility Need 3.04 PPS'!AP24</f>
        <v>3.48</v>
      </c>
      <c r="AR10" s="129">
        <f>'SMFP Facility Need 3.04 PPS'!AQ24</f>
        <v>3.46</v>
      </c>
      <c r="AS10" s="129">
        <f>'SMFP Facility Need 3.04 PPS'!AR24</f>
        <v>3.52</v>
      </c>
      <c r="AT10" s="129">
        <f>'SMFP Facility Need 3.04 PPS'!AS24</f>
        <v>3.66</v>
      </c>
      <c r="AU10" s="129">
        <f>'SMFP Facility Need 3.04 PPS'!AT24</f>
        <v>3.7</v>
      </c>
      <c r="AV10" s="129" t="e">
        <f>'SMFP Facility Need 3.04 PPS'!AU24</f>
        <v>#N/A</v>
      </c>
      <c r="AW10" s="88">
        <f t="shared" si="6"/>
        <v>3.5181074507349113</v>
      </c>
      <c r="AX10" s="175">
        <f t="shared" si="7"/>
        <v>0.1086211277248585</v>
      </c>
      <c r="AY10" s="175">
        <f t="shared" si="8"/>
        <v>0.32957719539564401</v>
      </c>
      <c r="AZ10" s="106">
        <f t="shared" si="9"/>
        <v>0.41602825609312555</v>
      </c>
    </row>
    <row r="11" spans="1:52" x14ac:dyDescent="0.55000000000000004">
      <c r="A11" s="28" t="s">
        <v>55</v>
      </c>
      <c r="B11" s="88">
        <v>3</v>
      </c>
      <c r="C11" s="130">
        <v>0.75</v>
      </c>
      <c r="D11" s="129">
        <f>'SMFP Facility Need 3.00 PPS'!C24</f>
        <v>4.3448275862068968</v>
      </c>
      <c r="E11" s="129">
        <f>'SMFP Facility Need 3.00 PPS'!D24</f>
        <v>3.1538461538461537</v>
      </c>
      <c r="F11" s="129">
        <f>'SMFP Facility Need 3.00 PPS'!E24</f>
        <v>3.4871794871794872</v>
      </c>
      <c r="G11" s="129">
        <f>'SMFP Facility Need 3.00 PPS'!F24</f>
        <v>3.4102564102564101</v>
      </c>
      <c r="H11" s="129">
        <f>'SMFP Facility Need 3.00 PPS'!G24</f>
        <v>3.7435897435897436</v>
      </c>
      <c r="I11" s="129">
        <f>'SMFP Facility Need 3.00 PPS'!H24</f>
        <v>4</v>
      </c>
      <c r="J11" s="129">
        <f>'SMFP Facility Need 3.00 PPS'!I24</f>
        <v>4.0769230769230766</v>
      </c>
      <c r="K11" s="129">
        <f>'SMFP Facility Need 3.00 PPS'!J24</f>
        <v>3.2857142857142856</v>
      </c>
      <c r="L11" s="129">
        <f>'SMFP Facility Need 3.00 PPS'!K24</f>
        <v>3.5744680851063828</v>
      </c>
      <c r="M11" s="129">
        <f>'SMFP Facility Need 3.00 PPS'!L24</f>
        <v>3.14</v>
      </c>
      <c r="N11" s="129">
        <f>'SMFP Facility Need 3.00 PPS'!M24</f>
        <v>3.36</v>
      </c>
      <c r="O11" s="129">
        <f>'SMFP Facility Need 3.00 PPS'!N24</f>
        <v>3.34</v>
      </c>
      <c r="P11" s="129">
        <f>'SMFP Facility Need 3.00 PPS'!O24</f>
        <v>3.58</v>
      </c>
      <c r="Q11" s="129">
        <f>'SMFP Facility Need 3.00 PPS'!P24</f>
        <v>3.72</v>
      </c>
      <c r="R11" s="129">
        <f>'SMFP Facility Need 3.00 PPS'!Q24</f>
        <v>3.64</v>
      </c>
      <c r="S11" s="129">
        <f>'SMFP Facility Need 3.00 PPS'!R24</f>
        <v>3.84</v>
      </c>
      <c r="T11" s="129">
        <f>'SMFP Facility Need 3.00 PPS'!S24</f>
        <v>3.82</v>
      </c>
      <c r="U11" s="129">
        <f>'SMFP Facility Need 3.00 PPS'!T24</f>
        <v>3.72</v>
      </c>
      <c r="V11" s="129">
        <f>'SMFP Facility Need 3.00 PPS'!U24</f>
        <v>3.32</v>
      </c>
      <c r="W11" s="129">
        <f>'SMFP Facility Need 3.00 PPS'!V24</f>
        <v>3.26</v>
      </c>
      <c r="X11" s="129">
        <f>'SMFP Facility Need 3.00 PPS'!W24</f>
        <v>3.48</v>
      </c>
      <c r="Y11" s="129">
        <f>'SMFP Facility Need 3.00 PPS'!X24</f>
        <v>3.42</v>
      </c>
      <c r="Z11" s="129">
        <f>'SMFP Facility Need 3.00 PPS'!Y24</f>
        <v>3.3673469387755102</v>
      </c>
      <c r="AA11" s="129">
        <f>'SMFP Facility Need 3.00 PPS'!Z24</f>
        <v>4.4435075885328841</v>
      </c>
      <c r="AB11" s="129">
        <f>'SMFP Facility Need 3.00 PPS'!AA24</f>
        <v>3.7629201942625752</v>
      </c>
      <c r="AC11" s="129">
        <f>'SMFP Facility Need 3.00 PPS'!AB24</f>
        <v>3.38</v>
      </c>
      <c r="AD11" s="129">
        <f>'SMFP Facility Need 3.00 PPS'!AC24</f>
        <v>3.48</v>
      </c>
      <c r="AE11" s="129">
        <f>'SMFP Facility Need 3.00 PPS'!AD24</f>
        <v>3.52</v>
      </c>
      <c r="AF11" s="129">
        <f>'SMFP Facility Need 3.00 PPS'!AE24</f>
        <v>3.5729693852152988</v>
      </c>
      <c r="AG11" s="129">
        <f>'SMFP Facility Need 3.00 PPS'!AF24</f>
        <v>3.46</v>
      </c>
      <c r="AH11" s="129">
        <f>'SMFP Facility Need 3.00 PPS'!AG24</f>
        <v>3.02</v>
      </c>
      <c r="AI11" s="129">
        <f>'SMFP Facility Need 3.00 PPS'!AH24</f>
        <v>2.96</v>
      </c>
      <c r="AJ11" s="129">
        <f>'SMFP Facility Need 3.00 PPS'!AI24</f>
        <v>3.14</v>
      </c>
      <c r="AK11" s="129">
        <f>'SMFP Facility Need 3.00 PPS'!AJ24</f>
        <v>3.14</v>
      </c>
      <c r="AL11" s="129">
        <f>'SMFP Facility Need 3.00 PPS'!AK24</f>
        <v>2.92</v>
      </c>
      <c r="AM11" s="129">
        <f>'SMFP Facility Need 3.00 PPS'!AL24</f>
        <v>3.3125</v>
      </c>
      <c r="AN11" s="129">
        <f>'SMFP Facility Need 3.00 PPS'!AM24</f>
        <v>3.3462222424878028</v>
      </c>
      <c r="AO11" s="129">
        <f>'SMFP Facility Need 3.00 PPS'!AN24</f>
        <v>3.3668779353426657</v>
      </c>
      <c r="AP11" s="129">
        <f>'SMFP Facility Need 3.00 PPS'!AO24</f>
        <v>3.7</v>
      </c>
      <c r="AQ11" s="129">
        <f>'SMFP Facility Need 3.00 PPS'!AP24</f>
        <v>3.48</v>
      </c>
      <c r="AR11" s="129">
        <f>'SMFP Facility Need 3.00 PPS'!AQ24</f>
        <v>3.46</v>
      </c>
      <c r="AS11" s="129">
        <f>'SMFP Facility Need 3.00 PPS'!AR24</f>
        <v>3.52</v>
      </c>
      <c r="AT11" s="129">
        <f>'SMFP Facility Need 3.00 PPS'!AS24</f>
        <v>3.66</v>
      </c>
      <c r="AU11" s="129">
        <f>'SMFP Facility Need 3.00 PPS'!AT24</f>
        <v>3.7</v>
      </c>
      <c r="AV11" s="129" t="e">
        <f>'SMFP Facility Need 3.00 PPS'!AU24</f>
        <v>#N/A</v>
      </c>
      <c r="AW11" s="88">
        <f t="shared" si="6"/>
        <v>3.5097533889417991</v>
      </c>
      <c r="AX11" s="175">
        <f t="shared" si="7"/>
        <v>0.10336765382732617</v>
      </c>
      <c r="AY11" s="175">
        <f t="shared" si="8"/>
        <v>0.32150840397620428</v>
      </c>
      <c r="AZ11" s="106">
        <f t="shared" si="9"/>
        <v>0.43759245366786276</v>
      </c>
    </row>
    <row r="12" spans="1:52" x14ac:dyDescent="0.55000000000000004">
      <c r="A12" s="28" t="s">
        <v>55</v>
      </c>
      <c r="B12" s="28">
        <v>2.96</v>
      </c>
      <c r="C12" s="130">
        <v>0.74</v>
      </c>
      <c r="D12" s="129">
        <f>'SMFP Facility Need 2.96 PPS'!C24</f>
        <v>4.3448275862068968</v>
      </c>
      <c r="E12" s="129">
        <f>'SMFP Facility Need 2.96 PPS'!D24</f>
        <v>3.1538461538461537</v>
      </c>
      <c r="F12" s="129">
        <f>'SMFP Facility Need 2.96 PPS'!E24</f>
        <v>3.4871794871794872</v>
      </c>
      <c r="G12" s="129">
        <f>'SMFP Facility Need 2.96 PPS'!F24</f>
        <v>3.4102564102564101</v>
      </c>
      <c r="H12" s="129">
        <f>'SMFP Facility Need 2.96 PPS'!G24</f>
        <v>3.7435897435897436</v>
      </c>
      <c r="I12" s="129">
        <f>'SMFP Facility Need 2.96 PPS'!H24</f>
        <v>4</v>
      </c>
      <c r="J12" s="129">
        <f>'SMFP Facility Need 2.96 PPS'!I24</f>
        <v>4.0769230769230766</v>
      </c>
      <c r="K12" s="129">
        <f>'SMFP Facility Need 2.96 PPS'!J24</f>
        <v>3.2857142857142856</v>
      </c>
      <c r="L12" s="129">
        <f>'SMFP Facility Need 2.96 PPS'!K24</f>
        <v>3.5744680851063828</v>
      </c>
      <c r="M12" s="129">
        <f>'SMFP Facility Need 2.96 PPS'!L24</f>
        <v>3.14</v>
      </c>
      <c r="N12" s="129">
        <f>'SMFP Facility Need 2.96 PPS'!M24</f>
        <v>3.36</v>
      </c>
      <c r="O12" s="129">
        <f>'SMFP Facility Need 2.96 PPS'!N24</f>
        <v>3.34</v>
      </c>
      <c r="P12" s="129">
        <f>'SMFP Facility Need 2.96 PPS'!O24</f>
        <v>3.58</v>
      </c>
      <c r="Q12" s="129">
        <f>'SMFP Facility Need 2.96 PPS'!P24</f>
        <v>3.72</v>
      </c>
      <c r="R12" s="129">
        <f>'SMFP Facility Need 2.96 PPS'!Q24</f>
        <v>3.64</v>
      </c>
      <c r="S12" s="129">
        <f>'SMFP Facility Need 2.96 PPS'!R24</f>
        <v>3.84</v>
      </c>
      <c r="T12" s="129">
        <f>'SMFP Facility Need 2.96 PPS'!S24</f>
        <v>3.82</v>
      </c>
      <c r="U12" s="129">
        <f>'SMFP Facility Need 2.96 PPS'!T24</f>
        <v>3.72</v>
      </c>
      <c r="V12" s="129">
        <f>'SMFP Facility Need 2.96 PPS'!U24</f>
        <v>3.32</v>
      </c>
      <c r="W12" s="129">
        <f>'SMFP Facility Need 2.96 PPS'!V24</f>
        <v>3.26</v>
      </c>
      <c r="X12" s="129">
        <f>'SMFP Facility Need 2.96 PPS'!W24</f>
        <v>3.48</v>
      </c>
      <c r="Y12" s="129">
        <f>'SMFP Facility Need 2.96 PPS'!X24</f>
        <v>3.42</v>
      </c>
      <c r="Z12" s="129">
        <f>'SMFP Facility Need 2.96 PPS'!Y24</f>
        <v>3.3673469387755102</v>
      </c>
      <c r="AA12" s="129">
        <f>'SMFP Facility Need 2.96 PPS'!Z24</f>
        <v>4.3599490195201573</v>
      </c>
      <c r="AB12" s="129">
        <f>'SMFP Facility Need 2.96 PPS'!AA24</f>
        <v>3.641981032801112</v>
      </c>
      <c r="AC12" s="129">
        <f>'SMFP Facility Need 2.96 PPS'!AB24</f>
        <v>3.38</v>
      </c>
      <c r="AD12" s="129">
        <f>'SMFP Facility Need 2.96 PPS'!AC24</f>
        <v>3.48</v>
      </c>
      <c r="AE12" s="129">
        <f>'SMFP Facility Need 2.96 PPS'!AD24</f>
        <v>3.52</v>
      </c>
      <c r="AF12" s="129">
        <f>'SMFP Facility Need 2.96 PPS'!AE24</f>
        <v>3.5166643217161724</v>
      </c>
      <c r="AG12" s="129">
        <f>'SMFP Facility Need 2.96 PPS'!AF24</f>
        <v>3.46</v>
      </c>
      <c r="AH12" s="129">
        <f>'SMFP Facility Need 2.96 PPS'!AG24</f>
        <v>3.02</v>
      </c>
      <c r="AI12" s="129">
        <f>'SMFP Facility Need 2.96 PPS'!AH24</f>
        <v>2.96</v>
      </c>
      <c r="AJ12" s="129">
        <f>'SMFP Facility Need 2.96 PPS'!AI24</f>
        <v>3.14</v>
      </c>
      <c r="AK12" s="129">
        <f>'SMFP Facility Need 2.96 PPS'!AJ24</f>
        <v>3.14</v>
      </c>
      <c r="AL12" s="129">
        <f>'SMFP Facility Need 2.96 PPS'!AK24</f>
        <v>2.92</v>
      </c>
      <c r="AM12" s="129">
        <f>'SMFP Facility Need 2.96 PPS'!AL24</f>
        <v>3.3125</v>
      </c>
      <c r="AN12" s="129">
        <f>'SMFP Facility Need 2.96 PPS'!AM24</f>
        <v>3.2961591897753202</v>
      </c>
      <c r="AO12" s="129">
        <f>'SMFP Facility Need 2.96 PPS'!AN24</f>
        <v>3.3165058514405996</v>
      </c>
      <c r="AP12" s="129">
        <f>'SMFP Facility Need 2.96 PPS'!AO24</f>
        <v>3.7</v>
      </c>
      <c r="AQ12" s="129">
        <f>'SMFP Facility Need 2.96 PPS'!AP24</f>
        <v>3.48</v>
      </c>
      <c r="AR12" s="129">
        <f>'SMFP Facility Need 2.96 PPS'!AQ24</f>
        <v>3.46</v>
      </c>
      <c r="AS12" s="129">
        <f>'SMFP Facility Need 2.96 PPS'!AR24</f>
        <v>3.52</v>
      </c>
      <c r="AT12" s="129">
        <f>'SMFP Facility Need 2.96 PPS'!AS24</f>
        <v>3.66</v>
      </c>
      <c r="AU12" s="129">
        <f>'SMFP Facility Need 2.96 PPS'!AT24</f>
        <v>3.7</v>
      </c>
      <c r="AV12" s="129" t="e">
        <f>'SMFP Facility Need 2.96 PPS'!AU24</f>
        <v>#N/A</v>
      </c>
      <c r="AW12" s="88">
        <f t="shared" si="6"/>
        <v>3.5015434359738933</v>
      </c>
      <c r="AX12" s="175">
        <f t="shared" si="7"/>
        <v>9.9489129116571304E-2</v>
      </c>
      <c r="AY12" s="175">
        <f t="shared" si="8"/>
        <v>0.3154189739324052</v>
      </c>
      <c r="AZ12" s="106">
        <f t="shared" si="9"/>
        <v>0.45728218215384936</v>
      </c>
    </row>
    <row r="13" spans="1:52" x14ac:dyDescent="0.55000000000000004">
      <c r="A13" s="28" t="s">
        <v>55</v>
      </c>
      <c r="B13" s="28">
        <v>2.92</v>
      </c>
      <c r="C13" s="130">
        <v>0.73</v>
      </c>
      <c r="D13" s="129">
        <f>'SMFP Facility Need 2.92 PPS'!C24</f>
        <v>4.3448275862068968</v>
      </c>
      <c r="E13" s="129">
        <f>'SMFP Facility Need 2.92 PPS'!D24</f>
        <v>3.1538461538461537</v>
      </c>
      <c r="F13" s="129">
        <f>'SMFP Facility Need 2.92 PPS'!E24</f>
        <v>3.4871794871794872</v>
      </c>
      <c r="G13" s="129">
        <f>'SMFP Facility Need 2.92 PPS'!F24</f>
        <v>3.4102564102564101</v>
      </c>
      <c r="H13" s="129">
        <f>'SMFP Facility Need 2.92 PPS'!G24</f>
        <v>3.7435897435897436</v>
      </c>
      <c r="I13" s="129">
        <f>'SMFP Facility Need 2.92 PPS'!H24</f>
        <v>4</v>
      </c>
      <c r="J13" s="129">
        <f>'SMFP Facility Need 2.92 PPS'!I24</f>
        <v>4.0769230769230766</v>
      </c>
      <c r="K13" s="129">
        <f>'SMFP Facility Need 2.92 PPS'!J24</f>
        <v>3.2857142857142856</v>
      </c>
      <c r="L13" s="129">
        <f>'SMFP Facility Need 2.92 PPS'!K24</f>
        <v>3.5744680851063828</v>
      </c>
      <c r="M13" s="129">
        <f>'SMFP Facility Need 2.92 PPS'!L24</f>
        <v>3.14</v>
      </c>
      <c r="N13" s="129">
        <f>'SMFP Facility Need 2.92 PPS'!M24</f>
        <v>3.36</v>
      </c>
      <c r="O13" s="129">
        <f>'SMFP Facility Need 2.92 PPS'!N24</f>
        <v>3.34</v>
      </c>
      <c r="P13" s="129">
        <f>'SMFP Facility Need 2.92 PPS'!O24</f>
        <v>3.58</v>
      </c>
      <c r="Q13" s="129">
        <f>'SMFP Facility Need 2.92 PPS'!P24</f>
        <v>3.72</v>
      </c>
      <c r="R13" s="129">
        <f>'SMFP Facility Need 2.92 PPS'!Q24</f>
        <v>3.64</v>
      </c>
      <c r="S13" s="129">
        <f>'SMFP Facility Need 2.92 PPS'!R24</f>
        <v>3.84</v>
      </c>
      <c r="T13" s="129">
        <f>'SMFP Facility Need 2.92 PPS'!S24</f>
        <v>3.82</v>
      </c>
      <c r="U13" s="129">
        <f>'SMFP Facility Need 2.92 PPS'!T24</f>
        <v>3.72</v>
      </c>
      <c r="V13" s="129">
        <f>'SMFP Facility Need 2.92 PPS'!U24</f>
        <v>3.32</v>
      </c>
      <c r="W13" s="129">
        <f>'SMFP Facility Need 2.92 PPS'!V24</f>
        <v>3.26</v>
      </c>
      <c r="X13" s="129">
        <f>'SMFP Facility Need 2.92 PPS'!W24</f>
        <v>3.48</v>
      </c>
      <c r="Y13" s="129">
        <f>'SMFP Facility Need 2.92 PPS'!X24</f>
        <v>3.42</v>
      </c>
      <c r="Z13" s="129">
        <f>'SMFP Facility Need 2.92 PPS'!Y24</f>
        <v>3.3673469387755102</v>
      </c>
      <c r="AA13" s="129">
        <f>'SMFP Facility Need 2.92 PPS'!Z24</f>
        <v>4.2773120455404596</v>
      </c>
      <c r="AB13" s="129">
        <f>'SMFP Facility Need 2.92 PPS'!AA24</f>
        <v>3.5491120398154274</v>
      </c>
      <c r="AC13" s="129">
        <f>'SMFP Facility Need 2.92 PPS'!AB24</f>
        <v>3.38</v>
      </c>
      <c r="AD13" s="129">
        <f>'SMFP Facility Need 2.92 PPS'!AC24</f>
        <v>3.48</v>
      </c>
      <c r="AE13" s="129">
        <f>'SMFP Facility Need 2.92 PPS'!AD24</f>
        <v>3.52</v>
      </c>
      <c r="AF13" s="129">
        <f>'SMFP Facility Need 2.92 PPS'!AE24</f>
        <v>3.48</v>
      </c>
      <c r="AG13" s="129">
        <f>'SMFP Facility Need 2.92 PPS'!AF24</f>
        <v>3.46</v>
      </c>
      <c r="AH13" s="129">
        <f>'SMFP Facility Need 2.92 PPS'!AG24</f>
        <v>3.02</v>
      </c>
      <c r="AI13" s="129">
        <f>'SMFP Facility Need 2.92 PPS'!AH24</f>
        <v>2.96</v>
      </c>
      <c r="AJ13" s="129">
        <f>'SMFP Facility Need 2.92 PPS'!AI24</f>
        <v>3.14</v>
      </c>
      <c r="AK13" s="129">
        <f>'SMFP Facility Need 2.92 PPS'!AJ24</f>
        <v>3.14</v>
      </c>
      <c r="AL13" s="129">
        <f>'SMFP Facility Need 2.92 PPS'!AK24</f>
        <v>2.92</v>
      </c>
      <c r="AM13" s="129">
        <f>'SMFP Facility Need 2.92 PPS'!AL24</f>
        <v>3.3125</v>
      </c>
      <c r="AN13" s="129">
        <f>'SMFP Facility Need 2.92 PPS'!AM24</f>
        <v>3.2462610459799999</v>
      </c>
      <c r="AO13" s="129">
        <f>'SMFP Facility Need 2.92 PPS'!AN24</f>
        <v>3.2662996944119751</v>
      </c>
      <c r="AP13" s="129">
        <f>'SMFP Facility Need 2.92 PPS'!AO24</f>
        <v>3.7</v>
      </c>
      <c r="AQ13" s="129">
        <f>'SMFP Facility Need 2.92 PPS'!AP24</f>
        <v>3.48</v>
      </c>
      <c r="AR13" s="129">
        <f>'SMFP Facility Need 2.92 PPS'!AQ24</f>
        <v>3.46</v>
      </c>
      <c r="AS13" s="129">
        <f>'SMFP Facility Need 2.92 PPS'!AR24</f>
        <v>3.52</v>
      </c>
      <c r="AT13" s="129">
        <f>'SMFP Facility Need 2.92 PPS'!AS24</f>
        <v>3.66</v>
      </c>
      <c r="AU13" s="129">
        <f>'SMFP Facility Need 2.92 PPS'!AT24</f>
        <v>3.7</v>
      </c>
      <c r="AV13" s="129" t="e">
        <f>'SMFP Facility Need 2.92 PPS'!AU24</f>
        <v>#N/A</v>
      </c>
      <c r="AW13" s="88">
        <f t="shared" si="6"/>
        <v>3.4944462862124039</v>
      </c>
      <c r="AX13" s="175">
        <f t="shared" si="7"/>
        <v>9.6921761265928177E-2</v>
      </c>
      <c r="AY13" s="175">
        <f t="shared" si="8"/>
        <v>0.31132259999223982</v>
      </c>
      <c r="AZ13" s="106">
        <f t="shared" si="9"/>
        <v>0.47423683863284477</v>
      </c>
    </row>
    <row r="14" spans="1:52" x14ac:dyDescent="0.55000000000000004">
      <c r="A14" s="28" t="s">
        <v>55</v>
      </c>
      <c r="B14" s="28">
        <v>2.88</v>
      </c>
      <c r="C14" s="130">
        <v>0.72</v>
      </c>
      <c r="D14" s="129">
        <f>'SMFP Facility Need 2.88 PPS'!C24</f>
        <v>4.3448275862068968</v>
      </c>
      <c r="E14" s="129">
        <f>'SMFP Facility Need 2.88 PPS'!D24</f>
        <v>3.1538461538461537</v>
      </c>
      <c r="F14" s="129">
        <f>'SMFP Facility Need 2.88 PPS'!E24</f>
        <v>3.4871794871794872</v>
      </c>
      <c r="G14" s="129">
        <f>'SMFP Facility Need 2.88 PPS'!F24</f>
        <v>3.4102564102564101</v>
      </c>
      <c r="H14" s="129">
        <f>'SMFP Facility Need 2.88 PPS'!G24</f>
        <v>3.7435897435897436</v>
      </c>
      <c r="I14" s="129">
        <f>'SMFP Facility Need 2.88 PPS'!H24</f>
        <v>4</v>
      </c>
      <c r="J14" s="129">
        <f>'SMFP Facility Need 2.88 PPS'!I24</f>
        <v>4.0769230769230766</v>
      </c>
      <c r="K14" s="129">
        <f>'SMFP Facility Need 2.88 PPS'!J24</f>
        <v>3.2857142857142856</v>
      </c>
      <c r="L14" s="129">
        <f>'SMFP Facility Need 2.88 PPS'!K24</f>
        <v>3.5744680851063828</v>
      </c>
      <c r="M14" s="129">
        <f>'SMFP Facility Need 2.88 PPS'!L24</f>
        <v>3.14</v>
      </c>
      <c r="N14" s="129">
        <f>'SMFP Facility Need 2.88 PPS'!M24</f>
        <v>3.36</v>
      </c>
      <c r="O14" s="129">
        <f>'SMFP Facility Need 2.88 PPS'!N24</f>
        <v>3.34</v>
      </c>
      <c r="P14" s="129">
        <f>'SMFP Facility Need 2.88 PPS'!O24</f>
        <v>3.58</v>
      </c>
      <c r="Q14" s="129">
        <f>'SMFP Facility Need 2.88 PPS'!P24</f>
        <v>3.72</v>
      </c>
      <c r="R14" s="129">
        <f>'SMFP Facility Need 2.88 PPS'!Q24</f>
        <v>3.64</v>
      </c>
      <c r="S14" s="129">
        <f>'SMFP Facility Need 2.88 PPS'!R24</f>
        <v>3.84</v>
      </c>
      <c r="T14" s="129">
        <f>'SMFP Facility Need 2.88 PPS'!S24</f>
        <v>3.82</v>
      </c>
      <c r="U14" s="129">
        <f>'SMFP Facility Need 2.88 PPS'!T24</f>
        <v>3.72</v>
      </c>
      <c r="V14" s="129">
        <f>'SMFP Facility Need 2.88 PPS'!U24</f>
        <v>3.32</v>
      </c>
      <c r="W14" s="129">
        <f>'SMFP Facility Need 2.88 PPS'!V24</f>
        <v>3.26</v>
      </c>
      <c r="X14" s="129">
        <f>'SMFP Facility Need 2.88 PPS'!W24</f>
        <v>3.48</v>
      </c>
      <c r="Y14" s="129">
        <f>'SMFP Facility Need 2.88 PPS'!X24</f>
        <v>3.42</v>
      </c>
      <c r="Z14" s="129">
        <f>'SMFP Facility Need 2.88 PPS'!Y24</f>
        <v>3.3673469387755102</v>
      </c>
      <c r="AA14" s="129">
        <f>'SMFP Facility Need 2.88 PPS'!Z24</f>
        <v>4.1955815033503612</v>
      </c>
      <c r="AB14" s="129">
        <f>'SMFP Facility Need 2.88 PPS'!AA24</f>
        <v>3.4936214103468863</v>
      </c>
      <c r="AC14" s="129">
        <f>'SMFP Facility Need 2.88 PPS'!AB24</f>
        <v>3.38</v>
      </c>
      <c r="AD14" s="129">
        <f>'SMFP Facility Need 2.88 PPS'!AC24</f>
        <v>3.48</v>
      </c>
      <c r="AE14" s="129">
        <f>'SMFP Facility Need 2.88 PPS'!AD24</f>
        <v>3.52</v>
      </c>
      <c r="AF14" s="129">
        <f>'SMFP Facility Need 2.88 PPS'!AE24</f>
        <v>3.48</v>
      </c>
      <c r="AG14" s="129">
        <f>'SMFP Facility Need 2.88 PPS'!AF24</f>
        <v>3.46</v>
      </c>
      <c r="AH14" s="129">
        <f>'SMFP Facility Need 2.88 PPS'!AG24</f>
        <v>3.02</v>
      </c>
      <c r="AI14" s="129">
        <f>'SMFP Facility Need 2.88 PPS'!AH24</f>
        <v>2.96</v>
      </c>
      <c r="AJ14" s="129">
        <f>'SMFP Facility Need 2.88 PPS'!AI24</f>
        <v>3.14</v>
      </c>
      <c r="AK14" s="129">
        <f>'SMFP Facility Need 2.88 PPS'!AJ24</f>
        <v>3.14</v>
      </c>
      <c r="AL14" s="129">
        <f>'SMFP Facility Need 2.88 PPS'!AK24</f>
        <v>2.92</v>
      </c>
      <c r="AM14" s="129">
        <f>'SMFP Facility Need 2.88 PPS'!AL24</f>
        <v>3.3125</v>
      </c>
      <c r="AN14" s="129">
        <f>'SMFP Facility Need 2.88 PPS'!AM24</f>
        <v>3.24</v>
      </c>
      <c r="AO14" s="129">
        <f>'SMFP Facility Need 2.88 PPS'!AN24</f>
        <v>3.26</v>
      </c>
      <c r="AP14" s="129">
        <f>'SMFP Facility Need 2.88 PPS'!AO24</f>
        <v>3.7</v>
      </c>
      <c r="AQ14" s="129">
        <f>'SMFP Facility Need 2.88 PPS'!AP24</f>
        <v>3.48</v>
      </c>
      <c r="AR14" s="129">
        <f>'SMFP Facility Need 2.88 PPS'!AQ24</f>
        <v>3.46</v>
      </c>
      <c r="AS14" s="129">
        <f>'SMFP Facility Need 2.88 PPS'!AR24</f>
        <v>3.52</v>
      </c>
      <c r="AT14" s="129">
        <f>'SMFP Facility Need 2.88 PPS'!AS24</f>
        <v>3.66</v>
      </c>
      <c r="AU14" s="129">
        <f>'SMFP Facility Need 2.88 PPS'!AT24</f>
        <v>3.7</v>
      </c>
      <c r="AV14" s="129" t="e">
        <f>'SMFP Facility Need 2.88 PPS'!AU24</f>
        <v>#N/A</v>
      </c>
      <c r="AW14" s="88">
        <f t="shared" si="6"/>
        <v>3.4910421518476173</v>
      </c>
      <c r="AX14" s="175">
        <f t="shared" si="7"/>
        <v>9.4160725137990342E-2</v>
      </c>
      <c r="AY14" s="175">
        <f t="shared" si="8"/>
        <v>0.30685619618640642</v>
      </c>
      <c r="AZ14" s="106">
        <f t="shared" si="9"/>
        <v>0.48457263664582489</v>
      </c>
    </row>
    <row r="15" spans="1:52" x14ac:dyDescent="0.55000000000000004">
      <c r="A15" s="28" t="s">
        <v>55</v>
      </c>
      <c r="B15" s="28">
        <v>2.84</v>
      </c>
      <c r="C15" s="130">
        <v>0.71</v>
      </c>
      <c r="D15" s="129">
        <f>'SMFP Facility Need 2.84 PPS'!C24</f>
        <v>4.3448275862068968</v>
      </c>
      <c r="E15" s="129">
        <f>'SMFP Facility Need 2.84 PPS'!D24</f>
        <v>3.1538461538461537</v>
      </c>
      <c r="F15" s="129">
        <f>'SMFP Facility Need 2.84 PPS'!E24</f>
        <v>3.4871794871794872</v>
      </c>
      <c r="G15" s="129">
        <f>'SMFP Facility Need 2.84 PPS'!F24</f>
        <v>3.4102564102564101</v>
      </c>
      <c r="H15" s="129">
        <f>'SMFP Facility Need 2.84 PPS'!G24</f>
        <v>3.7435897435897436</v>
      </c>
      <c r="I15" s="129">
        <f>'SMFP Facility Need 2.84 PPS'!H24</f>
        <v>4</v>
      </c>
      <c r="J15" s="129">
        <f>'SMFP Facility Need 2.84 PPS'!I24</f>
        <v>4.0769230769230766</v>
      </c>
      <c r="K15" s="129">
        <f>'SMFP Facility Need 2.84 PPS'!J24</f>
        <v>3.2857142857142856</v>
      </c>
      <c r="L15" s="129">
        <f>'SMFP Facility Need 2.84 PPS'!K24</f>
        <v>3.5744680851063828</v>
      </c>
      <c r="M15" s="129">
        <f>'SMFP Facility Need 2.84 PPS'!L24</f>
        <v>3.14</v>
      </c>
      <c r="N15" s="129">
        <f>'SMFP Facility Need 2.84 PPS'!M24</f>
        <v>3.36</v>
      </c>
      <c r="O15" s="129">
        <f>'SMFP Facility Need 2.84 PPS'!N24</f>
        <v>3.34</v>
      </c>
      <c r="P15" s="129">
        <f>'SMFP Facility Need 2.84 PPS'!O24</f>
        <v>3.58</v>
      </c>
      <c r="Q15" s="129">
        <f>'SMFP Facility Need 2.84 PPS'!P24</f>
        <v>3.72</v>
      </c>
      <c r="R15" s="129">
        <f>'SMFP Facility Need 2.84 PPS'!Q24</f>
        <v>3.64</v>
      </c>
      <c r="S15" s="129">
        <f>'SMFP Facility Need 2.84 PPS'!R24</f>
        <v>3.84</v>
      </c>
      <c r="T15" s="129">
        <f>'SMFP Facility Need 2.84 PPS'!S24</f>
        <v>3.82</v>
      </c>
      <c r="U15" s="129">
        <f>'SMFP Facility Need 2.84 PPS'!T24</f>
        <v>3.72</v>
      </c>
      <c r="V15" s="129">
        <f>'SMFP Facility Need 2.84 PPS'!U24</f>
        <v>3.32</v>
      </c>
      <c r="W15" s="129">
        <f>'SMFP Facility Need 2.84 PPS'!V24</f>
        <v>3.26</v>
      </c>
      <c r="X15" s="129">
        <f>'SMFP Facility Need 2.84 PPS'!W24</f>
        <v>3.48</v>
      </c>
      <c r="Y15" s="129">
        <f>'SMFP Facility Need 2.84 PPS'!X24</f>
        <v>3.42</v>
      </c>
      <c r="Z15" s="129">
        <f>'SMFP Facility Need 2.84 PPS'!Y24</f>
        <v>3.3673469387755102</v>
      </c>
      <c r="AA15" s="129">
        <f>'SMFP Facility Need 2.84 PPS'!Z24</f>
        <v>4.1147425605384118</v>
      </c>
      <c r="AB15" s="129">
        <f>'SMFP Facility Need 2.84 PPS'!AA24</f>
        <v>3.46</v>
      </c>
      <c r="AC15" s="129">
        <f>'SMFP Facility Need 2.84 PPS'!AB24</f>
        <v>3.38</v>
      </c>
      <c r="AD15" s="129">
        <f>'SMFP Facility Need 2.84 PPS'!AC24</f>
        <v>3.48</v>
      </c>
      <c r="AE15" s="129">
        <f>'SMFP Facility Need 2.84 PPS'!AD24</f>
        <v>3.52</v>
      </c>
      <c r="AF15" s="129">
        <f>'SMFP Facility Need 2.84 PPS'!AE24</f>
        <v>3.48</v>
      </c>
      <c r="AG15" s="129">
        <f>'SMFP Facility Need 2.84 PPS'!AF24</f>
        <v>3.46</v>
      </c>
      <c r="AH15" s="129">
        <f>'SMFP Facility Need 2.84 PPS'!AG24</f>
        <v>3.02</v>
      </c>
      <c r="AI15" s="129">
        <f>'SMFP Facility Need 2.84 PPS'!AH24</f>
        <v>2.96</v>
      </c>
      <c r="AJ15" s="129">
        <f>'SMFP Facility Need 2.84 PPS'!AI24</f>
        <v>3.14</v>
      </c>
      <c r="AK15" s="129">
        <f>'SMFP Facility Need 2.84 PPS'!AJ24</f>
        <v>3.14</v>
      </c>
      <c r="AL15" s="129">
        <f>'SMFP Facility Need 2.84 PPS'!AK24</f>
        <v>2.92</v>
      </c>
      <c r="AM15" s="129">
        <f>'SMFP Facility Need 2.84 PPS'!AL24</f>
        <v>3.3008827720021157</v>
      </c>
      <c r="AN15" s="129">
        <f>'SMFP Facility Need 2.84 PPS'!AM24</f>
        <v>3.24</v>
      </c>
      <c r="AO15" s="129">
        <f>'SMFP Facility Need 2.84 PPS'!AN24</f>
        <v>3.26</v>
      </c>
      <c r="AP15" s="129">
        <f>'SMFP Facility Need 2.84 PPS'!AO24</f>
        <v>3.7</v>
      </c>
      <c r="AQ15" s="129">
        <f>'SMFP Facility Need 2.84 PPS'!AP24</f>
        <v>3.48</v>
      </c>
      <c r="AR15" s="129">
        <f>'SMFP Facility Need 2.84 PPS'!AQ24</f>
        <v>3.46</v>
      </c>
      <c r="AS15" s="129">
        <f>'SMFP Facility Need 2.84 PPS'!AR24</f>
        <v>3.52</v>
      </c>
      <c r="AT15" s="129">
        <f>'SMFP Facility Need 2.84 PPS'!AS24</f>
        <v>3.66</v>
      </c>
      <c r="AU15" s="129">
        <f>'SMFP Facility Need 2.84 PPS'!AT24</f>
        <v>3.7</v>
      </c>
      <c r="AV15" s="129" t="e">
        <f>'SMFP Facility Need 2.84 PPS'!AU24</f>
        <v>#N/A</v>
      </c>
      <c r="AW15" s="88">
        <f t="shared" si="6"/>
        <v>3.4881767522758738</v>
      </c>
      <c r="AX15" s="175">
        <f t="shared" si="7"/>
        <v>9.177713192198754E-2</v>
      </c>
      <c r="AY15" s="175">
        <f t="shared" si="8"/>
        <v>0.30294740784827245</v>
      </c>
      <c r="AZ15" s="106">
        <f t="shared" si="9"/>
        <v>0.49413959459474288</v>
      </c>
    </row>
    <row r="16" spans="1:52" x14ac:dyDescent="0.55000000000000004">
      <c r="A16" s="28" t="s">
        <v>55</v>
      </c>
      <c r="B16" s="28">
        <v>2.8</v>
      </c>
      <c r="C16" s="128">
        <v>0.7</v>
      </c>
      <c r="D16" s="129">
        <f>'SMFP Facility Need 2.80 PPS'!C24</f>
        <v>4.3448275862068968</v>
      </c>
      <c r="E16" s="129">
        <f>'SMFP Facility Need 2.80 PPS'!D24</f>
        <v>3.1538461538461537</v>
      </c>
      <c r="F16" s="129">
        <f>'SMFP Facility Need 2.80 PPS'!E24</f>
        <v>3.4871794871794872</v>
      </c>
      <c r="G16" s="129">
        <f>'SMFP Facility Need 2.80 PPS'!F24</f>
        <v>3.4102564102564101</v>
      </c>
      <c r="H16" s="129">
        <f>'SMFP Facility Need 2.80 PPS'!G24</f>
        <v>3.7435897435897436</v>
      </c>
      <c r="I16" s="129">
        <f>'SMFP Facility Need 2.80 PPS'!H24</f>
        <v>4</v>
      </c>
      <c r="J16" s="129">
        <f>'SMFP Facility Need 2.80 PPS'!I24</f>
        <v>4.0769230769230766</v>
      </c>
      <c r="K16" s="129">
        <f>'SMFP Facility Need 2.80 PPS'!J24</f>
        <v>3.2857142857142856</v>
      </c>
      <c r="L16" s="129">
        <f>'SMFP Facility Need 2.80 PPS'!K24</f>
        <v>3.5744680851063828</v>
      </c>
      <c r="M16" s="129">
        <f>'SMFP Facility Need 2.80 PPS'!L24</f>
        <v>3.14</v>
      </c>
      <c r="N16" s="129">
        <f>'SMFP Facility Need 2.80 PPS'!M24</f>
        <v>3.36</v>
      </c>
      <c r="O16" s="129">
        <f>'SMFP Facility Need 2.80 PPS'!N24</f>
        <v>3.34</v>
      </c>
      <c r="P16" s="129">
        <f>'SMFP Facility Need 2.80 PPS'!O24</f>
        <v>3.58</v>
      </c>
      <c r="Q16" s="129">
        <f>'SMFP Facility Need 2.80 PPS'!P24</f>
        <v>3.72</v>
      </c>
      <c r="R16" s="129">
        <f>'SMFP Facility Need 2.80 PPS'!Q24</f>
        <v>3.64</v>
      </c>
      <c r="S16" s="129">
        <f>'SMFP Facility Need 2.80 PPS'!R24</f>
        <v>3.84</v>
      </c>
      <c r="T16" s="129">
        <f>'SMFP Facility Need 2.80 PPS'!S24</f>
        <v>3.82</v>
      </c>
      <c r="U16" s="129">
        <f>'SMFP Facility Need 2.80 PPS'!T24</f>
        <v>3.72</v>
      </c>
      <c r="V16" s="129">
        <f>'SMFP Facility Need 2.80 PPS'!U24</f>
        <v>3.32</v>
      </c>
      <c r="W16" s="129">
        <f>'SMFP Facility Need 2.80 PPS'!V24</f>
        <v>3.26</v>
      </c>
      <c r="X16" s="129">
        <f>'SMFP Facility Need 2.80 PPS'!W24</f>
        <v>3.48</v>
      </c>
      <c r="Y16" s="129">
        <f>'SMFP Facility Need 2.80 PPS'!X24</f>
        <v>3.42</v>
      </c>
      <c r="Z16" s="129">
        <f>'SMFP Facility Need 2.80 PPS'!Y24</f>
        <v>3.3673469387755102</v>
      </c>
      <c r="AA16" s="129">
        <f>'SMFP Facility Need 2.80 PPS'!Z24</f>
        <v>4.0347807065514596</v>
      </c>
      <c r="AB16" s="129">
        <f>'SMFP Facility Need 2.80 PPS'!AA24</f>
        <v>3.46</v>
      </c>
      <c r="AC16" s="129">
        <f>'SMFP Facility Need 2.80 PPS'!AB24</f>
        <v>3.38</v>
      </c>
      <c r="AD16" s="129">
        <f>'SMFP Facility Need 2.80 PPS'!AC24</f>
        <v>3.48</v>
      </c>
      <c r="AE16" s="129">
        <f>'SMFP Facility Need 2.80 PPS'!AD24</f>
        <v>3.52</v>
      </c>
      <c r="AF16" s="129">
        <f>'SMFP Facility Need 2.80 PPS'!AE24</f>
        <v>3.48</v>
      </c>
      <c r="AG16" s="129">
        <f>'SMFP Facility Need 2.80 PPS'!AF24</f>
        <v>3.46</v>
      </c>
      <c r="AH16" s="129">
        <f>'SMFP Facility Need 2.80 PPS'!AG24</f>
        <v>3.02</v>
      </c>
      <c r="AI16" s="129">
        <f>'SMFP Facility Need 2.80 PPS'!AH24</f>
        <v>2.96</v>
      </c>
      <c r="AJ16" s="129">
        <f>'SMFP Facility Need 2.80 PPS'!AI24</f>
        <v>3.14</v>
      </c>
      <c r="AK16" s="129">
        <f>'SMFP Facility Need 2.80 PPS'!AJ24</f>
        <v>3.14</v>
      </c>
      <c r="AL16" s="129">
        <f>'SMFP Facility Need 2.80 PPS'!AK24</f>
        <v>2.92</v>
      </c>
      <c r="AM16" s="129">
        <f>'SMFP Facility Need 2.80 PPS'!AL24</f>
        <v>3.2524894215420477</v>
      </c>
      <c r="AN16" s="129">
        <f>'SMFP Facility Need 2.80 PPS'!AM24</f>
        <v>3.24</v>
      </c>
      <c r="AO16" s="129">
        <f>'SMFP Facility Need 2.80 PPS'!AN24</f>
        <v>3.26</v>
      </c>
      <c r="AP16" s="129">
        <f>'SMFP Facility Need 2.80 PPS'!AO24</f>
        <v>3.7</v>
      </c>
      <c r="AQ16" s="129">
        <f>'SMFP Facility Need 2.80 PPS'!AP24</f>
        <v>3.48</v>
      </c>
      <c r="AR16" s="129">
        <f>'SMFP Facility Need 2.80 PPS'!AQ24</f>
        <v>3.46</v>
      </c>
      <c r="AS16" s="129">
        <f>'SMFP Facility Need 2.80 PPS'!AR24</f>
        <v>3.52</v>
      </c>
      <c r="AT16" s="129">
        <f>'SMFP Facility Need 2.80 PPS'!AS24</f>
        <v>3.66</v>
      </c>
      <c r="AU16" s="129">
        <f>'SMFP Facility Need 2.80 PPS'!AT24</f>
        <v>3.7</v>
      </c>
      <c r="AV16" s="129" t="e">
        <f>'SMFP Facility Need 2.80 PPS'!AU24</f>
        <v>#N/A</v>
      </c>
      <c r="AW16" s="88">
        <f t="shared" si="6"/>
        <v>3.4852595885384416</v>
      </c>
      <c r="AX16" s="175">
        <f t="shared" si="7"/>
        <v>9.0062857978260663E-2</v>
      </c>
      <c r="AY16" s="175">
        <f t="shared" si="8"/>
        <v>0.30010474501123879</v>
      </c>
      <c r="AZ16" s="106">
        <f t="shared" si="9"/>
        <v>0.50533235100487806</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1"/>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1"/>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4"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3">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1.0862068965517242</v>
      </c>
      <c r="C9" s="17">
        <f>'SDR Patient and Stations'!C12</f>
        <v>0.78846153846153844</v>
      </c>
      <c r="D9" s="17">
        <f>'SDR Patient and Stations'!D12</f>
        <v>0.87179487179487181</v>
      </c>
      <c r="E9" s="17">
        <f>'SDR Patient and Stations'!E12</f>
        <v>0.85256410256410253</v>
      </c>
      <c r="F9" s="17">
        <f>'SDR Patient and Stations'!F12</f>
        <v>0.82954545454545459</v>
      </c>
      <c r="G9" s="17">
        <f>'SDR Patient and Stations'!G12</f>
        <v>0.88636363636363635</v>
      </c>
      <c r="H9" s="17">
        <f>'SDR Patient and Stations'!H12</f>
        <v>0.81122448979591832</v>
      </c>
      <c r="I9" s="17">
        <f>'SDR Patient and Stations'!I12</f>
        <v>0.8214285714285714</v>
      </c>
      <c r="J9" s="17">
        <f>'SDR Patient and Stations'!J12</f>
        <v>0.8571428571428571</v>
      </c>
      <c r="K9" s="17">
        <f>'SDR Patient and Stations'!K12</f>
        <v>0.91279069767441856</v>
      </c>
      <c r="L9" s="17">
        <f>'SDR Patient and Stations'!K12</f>
        <v>0.91279069767441856</v>
      </c>
      <c r="M9" s="17">
        <f>'SDR Patient and Stations'!M12</f>
        <v>0.97093023255813948</v>
      </c>
      <c r="N9" s="17">
        <f>'SDR Patient and Stations'!N12</f>
        <v>1.0406976744186047</v>
      </c>
      <c r="O9" s="17">
        <f>'SDR Patient and Stations'!O12</f>
        <v>1.0813953488372092</v>
      </c>
      <c r="P9" s="17">
        <f>'SDR Patient and Stations'!P12</f>
        <v>1.058139534883721</v>
      </c>
      <c r="Q9" s="17">
        <f>'SDR Patient and Stations'!Q12</f>
        <v>1.1162790697674418</v>
      </c>
      <c r="R9" s="17">
        <f>'SDR Patient and Stations'!R12</f>
        <v>1.1104651162790697</v>
      </c>
      <c r="S9" s="17">
        <f>'SDR Patient and Stations'!S12</f>
        <v>1.0813953488372092</v>
      </c>
      <c r="T9" s="17">
        <f>'SDR Patient and Stations'!T12</f>
        <v>0.96511627906976749</v>
      </c>
      <c r="U9" s="17">
        <f>'SDR Patient and Stations'!U12</f>
        <v>0.94767441860465118</v>
      </c>
      <c r="V9" s="17">
        <f>'SDR Patient and Stations'!V12</f>
        <v>1.0116279069767442</v>
      </c>
      <c r="W9" s="17">
        <f>'SDR Patient and Stations'!W12</f>
        <v>1.0178571428571428</v>
      </c>
      <c r="X9" s="17">
        <f>'SDR Patient and Stations'!X12</f>
        <v>0.9821428571428571</v>
      </c>
      <c r="Y9" s="17">
        <f>'SDR Patient and Stations'!Y12</f>
        <v>0.88541666666666663</v>
      </c>
      <c r="Z9" s="17">
        <f>'SDR Patient and Stations'!Z12</f>
        <v>0.90104166666666663</v>
      </c>
      <c r="AA9" s="17">
        <f>'SDR Patient and Stations'!AA12</f>
        <v>0.88020833333333337</v>
      </c>
      <c r="AB9" s="17">
        <f>'SDR Patient and Stations'!AB12</f>
        <v>0.90625</v>
      </c>
      <c r="AC9" s="17">
        <f>'SDR Patient and Stations'!AC12</f>
        <v>0.91666666666666663</v>
      </c>
      <c r="AD9" s="17">
        <f>'SDR Patient and Stations'!AD12</f>
        <v>0.90625</v>
      </c>
      <c r="AE9" s="17">
        <f>'SDR Patient and Stations'!AE12</f>
        <v>0.90104166666666663</v>
      </c>
      <c r="AF9" s="17">
        <f>'SDR Patient and Stations'!AF12</f>
        <v>0.77040816326530615</v>
      </c>
      <c r="AG9" s="17">
        <f>'SDR Patient and Stations'!AG12</f>
        <v>0.75510204081632648</v>
      </c>
      <c r="AH9" s="17">
        <f>'SDR Patient and Stations'!AH12</f>
        <v>0.83510638297872342</v>
      </c>
      <c r="AI9" s="17">
        <f>'SDR Patient and Stations'!AI12</f>
        <v>0.83510638297872342</v>
      </c>
      <c r="AJ9" s="17">
        <f>'SDR Patient and Stations'!AJ12</f>
        <v>0.84883720930232553</v>
      </c>
      <c r="AK9" s="17">
        <f>'SDR Patient and Stations'!AK12</f>
        <v>0.79500000000000004</v>
      </c>
      <c r="AL9" s="17">
        <f>'SDR Patient and Stations'!AL12</f>
        <v>0.81</v>
      </c>
      <c r="AM9" s="17">
        <f>'SDR Patient and Stations'!AM12</f>
        <v>0.81499999999999995</v>
      </c>
      <c r="AN9" s="17">
        <f>'SDR Patient and Stations'!AN12</f>
        <v>0.92500000000000004</v>
      </c>
      <c r="AO9" s="17">
        <f>'SDR Patient and Stations'!AO12</f>
        <v>0.87</v>
      </c>
      <c r="AP9" s="17">
        <f>'SDR Patient and Stations'!AP12</f>
        <v>0.86499999999999999</v>
      </c>
      <c r="AQ9" s="17">
        <f>'SDR Patient and Stations'!AQ12</f>
        <v>0.88</v>
      </c>
      <c r="AR9" s="17">
        <f>'SDR Patient and Stations'!AR12</f>
        <v>0.91500000000000004</v>
      </c>
      <c r="AS9" s="17">
        <f>'SDR Patient and Stations'!AS12</f>
        <v>0.92500000000000004</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29</v>
      </c>
      <c r="C13" s="19">
        <f>'SDR Patient and Stations'!C10</f>
        <v>39</v>
      </c>
      <c r="D13" s="19">
        <f>'SDR Patient and Stations'!D10</f>
        <v>39</v>
      </c>
      <c r="E13" s="19">
        <f>'SDR Patient and Stations'!E10</f>
        <v>39</v>
      </c>
      <c r="F13" s="19">
        <f>'SDR Patient and Stations'!F10</f>
        <v>44</v>
      </c>
      <c r="G13" s="19">
        <f>'SDR Patient and Stations'!G10</f>
        <v>44</v>
      </c>
      <c r="H13" s="19">
        <f>'SDR Patient and Stations'!H10</f>
        <v>49</v>
      </c>
      <c r="I13" s="19">
        <f>'SDR Patient and Stations'!I10</f>
        <v>49</v>
      </c>
      <c r="J13" s="19">
        <f>'SDR Patient and Stations'!J10</f>
        <v>49</v>
      </c>
      <c r="K13" s="19">
        <f>'SDR Patient and Stations'!J10</f>
        <v>49</v>
      </c>
      <c r="L13" s="19">
        <f>'SDR Patient and Stations'!K10</f>
        <v>43</v>
      </c>
      <c r="M13" s="19">
        <f>'SDR Patient and Stations'!M10</f>
        <v>43</v>
      </c>
      <c r="N13" s="19">
        <f>'SDR Patient and Stations'!N10</f>
        <v>43</v>
      </c>
      <c r="O13" s="19">
        <f>'SDR Patient and Stations'!O10</f>
        <v>43</v>
      </c>
      <c r="P13" s="19">
        <f>'SDR Patient and Stations'!P10</f>
        <v>43</v>
      </c>
      <c r="Q13" s="19">
        <f>'SDR Patient and Stations'!Q10</f>
        <v>43</v>
      </c>
      <c r="R13" s="19">
        <f>'SDR Patient and Stations'!R10</f>
        <v>43</v>
      </c>
      <c r="S13" s="19">
        <f>'SDR Patient and Stations'!S10</f>
        <v>43</v>
      </c>
      <c r="T13" s="19">
        <f>'SDR Patient and Stations'!T10</f>
        <v>43</v>
      </c>
      <c r="U13" s="19">
        <f>'SDR Patient and Stations'!U10</f>
        <v>43</v>
      </c>
      <c r="V13" s="19">
        <f>'SDR Patient and Stations'!V10</f>
        <v>43</v>
      </c>
      <c r="W13" s="19">
        <f>'SDR Patient and Stations'!W10</f>
        <v>42</v>
      </c>
      <c r="X13" s="19">
        <f>'SDR Patient and Stations'!X10</f>
        <v>42</v>
      </c>
      <c r="Y13" s="19">
        <f>'SDR Patient and Stations'!Y10</f>
        <v>48</v>
      </c>
      <c r="Z13" s="19">
        <f>'SDR Patient and Stations'!Z10</f>
        <v>48</v>
      </c>
      <c r="AA13" s="19">
        <f>'SDR Patient and Stations'!AA10</f>
        <v>48</v>
      </c>
      <c r="AB13" s="19">
        <f>'SDR Patient and Stations'!AB10</f>
        <v>48</v>
      </c>
      <c r="AC13" s="19">
        <f>'SDR Patient and Stations'!AC10</f>
        <v>48</v>
      </c>
      <c r="AD13" s="19">
        <f>'SDR Patient and Stations'!AD10</f>
        <v>48</v>
      </c>
      <c r="AE13" s="19">
        <f>'SDR Patient and Stations'!AE10</f>
        <v>48</v>
      </c>
      <c r="AF13" s="19">
        <f>'SDR Patient and Stations'!AF10</f>
        <v>49</v>
      </c>
      <c r="AG13" s="19">
        <f>'SDR Patient and Stations'!AG10</f>
        <v>49</v>
      </c>
      <c r="AH13" s="19">
        <f>'SDR Patient and Stations'!AH10</f>
        <v>47</v>
      </c>
      <c r="AI13" s="19">
        <f>'SDR Patient and Stations'!AI10</f>
        <v>47</v>
      </c>
      <c r="AJ13" s="19">
        <f>'SDR Patient and Stations'!AJ10</f>
        <v>43</v>
      </c>
      <c r="AK13" s="19">
        <f>'SDR Patient and Stations'!AK10</f>
        <v>50</v>
      </c>
      <c r="AL13" s="19">
        <f>'SDR Patient and Stations'!AL10</f>
        <v>50</v>
      </c>
      <c r="AM13" s="19">
        <f>'SDR Patient and Stations'!AM10</f>
        <v>50</v>
      </c>
      <c r="AN13" s="19">
        <f>'SDR Patient and Stations'!AN10</f>
        <v>50</v>
      </c>
      <c r="AO13" s="19">
        <f>'SDR Patient and Stations'!AO10</f>
        <v>50</v>
      </c>
      <c r="AP13" s="19">
        <f>'SDR Patient and Stations'!AP10</f>
        <v>50</v>
      </c>
      <c r="AQ13" s="19">
        <f>'SDR Patient and Stations'!AQ10</f>
        <v>50</v>
      </c>
      <c r="AR13" s="19">
        <f>'SDR Patient and Stations'!AR10</f>
        <v>50</v>
      </c>
      <c r="AS13" s="19">
        <f>'SDR Patient and Stations'!AS10</f>
        <v>50</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126</v>
      </c>
      <c r="C15" s="21">
        <f>'SDR Patient and Stations'!C9</f>
        <v>123</v>
      </c>
      <c r="D15" s="21">
        <f>'SDR Patient and Stations'!D9</f>
        <v>136</v>
      </c>
      <c r="E15" s="21">
        <f>'SDR Patient and Stations'!E9</f>
        <v>133</v>
      </c>
      <c r="F15" s="21">
        <f>'SDR Patient and Stations'!F9</f>
        <v>146</v>
      </c>
      <c r="G15" s="21">
        <f>'SDR Patient and Stations'!G9</f>
        <v>156</v>
      </c>
      <c r="H15" s="21">
        <f>'SDR Patient and Stations'!H9</f>
        <v>159</v>
      </c>
      <c r="I15" s="21">
        <f>'SDR Patient and Stations'!I9</f>
        <v>161</v>
      </c>
      <c r="J15" s="21">
        <f>'SDR Patient and Stations'!J9</f>
        <v>168</v>
      </c>
      <c r="K15" s="21">
        <f>'SDR Patient and Stations'!J9</f>
        <v>168</v>
      </c>
      <c r="L15" s="21">
        <f>'SDR Patient and Stations'!K9</f>
        <v>157</v>
      </c>
      <c r="M15" s="21">
        <f>'SDR Patient and Stations'!M9</f>
        <v>167</v>
      </c>
      <c r="N15" s="21">
        <f>'SDR Patient and Stations'!N9</f>
        <v>179</v>
      </c>
      <c r="O15" s="21">
        <f>'SDR Patient and Stations'!O9</f>
        <v>186</v>
      </c>
      <c r="P15" s="21">
        <f>'SDR Patient and Stations'!P9</f>
        <v>182</v>
      </c>
      <c r="Q15" s="21">
        <f>'SDR Patient and Stations'!Q9</f>
        <v>192</v>
      </c>
      <c r="R15" s="21">
        <f>'SDR Patient and Stations'!R9</f>
        <v>191</v>
      </c>
      <c r="S15" s="21">
        <f>'SDR Patient and Stations'!S9</f>
        <v>186</v>
      </c>
      <c r="T15" s="21">
        <f>'SDR Patient and Stations'!T9</f>
        <v>166</v>
      </c>
      <c r="U15" s="21">
        <f>'SDR Patient and Stations'!U9</f>
        <v>163</v>
      </c>
      <c r="V15" s="21">
        <f>'SDR Patient and Stations'!V9</f>
        <v>174</v>
      </c>
      <c r="W15" s="21">
        <f>'SDR Patient and Stations'!W9</f>
        <v>171</v>
      </c>
      <c r="X15" s="21">
        <f>'SDR Patient and Stations'!X9</f>
        <v>165</v>
      </c>
      <c r="Y15" s="21">
        <f>'SDR Patient and Stations'!Y9</f>
        <v>170</v>
      </c>
      <c r="Z15" s="21">
        <f>'SDR Patient and Stations'!Z9</f>
        <v>173</v>
      </c>
      <c r="AA15" s="21">
        <f>'SDR Patient and Stations'!AA9</f>
        <v>169</v>
      </c>
      <c r="AB15" s="21">
        <f>'SDR Patient and Stations'!AB9</f>
        <v>174</v>
      </c>
      <c r="AC15" s="21">
        <f>'SDR Patient and Stations'!AC9</f>
        <v>176</v>
      </c>
      <c r="AD15" s="21">
        <f>'SDR Patient and Stations'!AD9</f>
        <v>174</v>
      </c>
      <c r="AE15" s="21">
        <f>'SDR Patient and Stations'!AE9</f>
        <v>173</v>
      </c>
      <c r="AF15" s="21">
        <f>'SDR Patient and Stations'!AF9</f>
        <v>151</v>
      </c>
      <c r="AG15" s="21">
        <f>'SDR Patient and Stations'!AG9</f>
        <v>148</v>
      </c>
      <c r="AH15" s="21">
        <f>'SDR Patient and Stations'!AH9</f>
        <v>157</v>
      </c>
      <c r="AI15" s="21">
        <f>'SDR Patient and Stations'!AI9</f>
        <v>157</v>
      </c>
      <c r="AJ15" s="21">
        <f>'SDR Patient and Stations'!AJ9</f>
        <v>146</v>
      </c>
      <c r="AK15" s="21">
        <f>'SDR Patient and Stations'!AK9</f>
        <v>159</v>
      </c>
      <c r="AL15" s="21">
        <f>'SDR Patient and Stations'!AL9</f>
        <v>162</v>
      </c>
      <c r="AM15" s="21">
        <f>'SDR Patient and Stations'!AM9</f>
        <v>163</v>
      </c>
      <c r="AN15" s="21">
        <f>'SDR Patient and Stations'!AN9</f>
        <v>185</v>
      </c>
      <c r="AO15" s="21">
        <f>'SDR Patient and Stations'!AO9</f>
        <v>174</v>
      </c>
      <c r="AP15" s="21">
        <f>'SDR Patient and Stations'!AP9</f>
        <v>173</v>
      </c>
      <c r="AQ15" s="21">
        <f>'SDR Patient and Stations'!AQ9</f>
        <v>176</v>
      </c>
      <c r="AR15" s="21">
        <f>'SDR Patient and Stations'!AR9</f>
        <v>183</v>
      </c>
      <c r="AS15" s="21">
        <f>'SDR Patient and Stations'!AS9</f>
        <v>185</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126</v>
      </c>
      <c r="D17">
        <f>'SDR Patient and Stations'!C9</f>
        <v>123</v>
      </c>
      <c r="E17">
        <f>'SDR Patient and Stations'!D9</f>
        <v>136</v>
      </c>
      <c r="F17">
        <f>'SDR Patient and Stations'!E9</f>
        <v>133</v>
      </c>
      <c r="G17">
        <f>'SDR Patient and Stations'!F9</f>
        <v>146</v>
      </c>
      <c r="H17">
        <f>'SDR Patient and Stations'!G9</f>
        <v>156</v>
      </c>
      <c r="I17">
        <f>'SDR Patient and Stations'!H9</f>
        <v>159</v>
      </c>
      <c r="J17">
        <f>'SDR Patient and Stations'!I9</f>
        <v>161</v>
      </c>
      <c r="K17">
        <f>'SDR Patient and Stations'!I9</f>
        <v>161</v>
      </c>
      <c r="L17">
        <f>'SDR Patient and Stations'!J9</f>
        <v>168</v>
      </c>
      <c r="M17">
        <f>'SDR Patient and Stations'!K9</f>
        <v>157</v>
      </c>
      <c r="N17">
        <f>'SDR Patient and Stations'!M9</f>
        <v>167</v>
      </c>
      <c r="O17">
        <f>'SDR Patient and Stations'!N9</f>
        <v>179</v>
      </c>
      <c r="P17">
        <f>'SDR Patient and Stations'!O9</f>
        <v>186</v>
      </c>
      <c r="Q17">
        <f>'SDR Patient and Stations'!P9</f>
        <v>182</v>
      </c>
      <c r="R17">
        <f>'SDR Patient and Stations'!Q9</f>
        <v>192</v>
      </c>
      <c r="S17">
        <f>'SDR Patient and Stations'!R9</f>
        <v>191</v>
      </c>
      <c r="T17">
        <f>'SDR Patient and Stations'!S9</f>
        <v>186</v>
      </c>
      <c r="U17">
        <f>'SDR Patient and Stations'!T9</f>
        <v>166</v>
      </c>
      <c r="V17">
        <f>'SDR Patient and Stations'!U9</f>
        <v>163</v>
      </c>
      <c r="W17">
        <f>'SDR Patient and Stations'!V9</f>
        <v>174</v>
      </c>
      <c r="X17">
        <f>'SDR Patient and Stations'!W9</f>
        <v>171</v>
      </c>
      <c r="Y17">
        <f>'SDR Patient and Stations'!X9</f>
        <v>165</v>
      </c>
      <c r="Z17">
        <f>'SDR Patient and Stations'!Y9</f>
        <v>170</v>
      </c>
      <c r="AA17">
        <f>'SDR Patient and Stations'!Z9</f>
        <v>173</v>
      </c>
      <c r="AB17">
        <f>'SDR Patient and Stations'!AA9</f>
        <v>169</v>
      </c>
      <c r="AC17">
        <f>'SDR Patient and Stations'!AB9</f>
        <v>174</v>
      </c>
      <c r="AD17">
        <f>'SDR Patient and Stations'!AC9</f>
        <v>176</v>
      </c>
      <c r="AE17">
        <f>'SDR Patient and Stations'!AD9</f>
        <v>174</v>
      </c>
      <c r="AF17">
        <f>'SDR Patient and Stations'!AE9</f>
        <v>173</v>
      </c>
      <c r="AG17">
        <f>'SDR Patient and Stations'!AF9</f>
        <v>151</v>
      </c>
      <c r="AH17">
        <f>'SDR Patient and Stations'!AG9</f>
        <v>148</v>
      </c>
      <c r="AI17">
        <f>'SDR Patient and Stations'!AH9</f>
        <v>157</v>
      </c>
      <c r="AJ17">
        <f>'SDR Patient and Stations'!AI9</f>
        <v>157</v>
      </c>
      <c r="AK17">
        <f>'SDR Patient and Stations'!AJ9</f>
        <v>146</v>
      </c>
      <c r="AL17">
        <f>'SDR Patient and Stations'!AK9</f>
        <v>159</v>
      </c>
      <c r="AM17">
        <f>'SDR Patient and Stations'!AL9</f>
        <v>162</v>
      </c>
      <c r="AN17">
        <f>'SDR Patient and Stations'!AM9</f>
        <v>163</v>
      </c>
      <c r="AO17">
        <f>'SDR Patient and Stations'!AN9</f>
        <v>185</v>
      </c>
      <c r="AP17">
        <f>'SDR Patient and Stations'!AO9</f>
        <v>174</v>
      </c>
      <c r="AQ17">
        <f>'SDR Patient and Stations'!AP9</f>
        <v>173</v>
      </c>
      <c r="AR17">
        <f>'SDR Patient and Stations'!AQ9</f>
        <v>176</v>
      </c>
      <c r="AS17">
        <f>'SDR Patient and Stations'!AR9</f>
        <v>183</v>
      </c>
      <c r="AT17">
        <f>'SDR Patient and Stations'!AS9</f>
        <v>185</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-3</v>
      </c>
      <c r="D19" s="18">
        <f t="shared" si="6"/>
        <v>13</v>
      </c>
      <c r="E19" s="18">
        <f t="shared" si="6"/>
        <v>-3</v>
      </c>
      <c r="F19" s="18">
        <f t="shared" si="6"/>
        <v>13</v>
      </c>
      <c r="G19" s="18">
        <f t="shared" si="6"/>
        <v>10</v>
      </c>
      <c r="H19" s="18">
        <f t="shared" si="6"/>
        <v>3</v>
      </c>
      <c r="I19" s="18">
        <f t="shared" si="6"/>
        <v>2</v>
      </c>
      <c r="J19" s="18">
        <f t="shared" si="6"/>
        <v>7</v>
      </c>
      <c r="K19" s="18">
        <f>K15-K17</f>
        <v>7</v>
      </c>
      <c r="L19" s="18">
        <f>L15-L17</f>
        <v>-11</v>
      </c>
      <c r="M19" s="18">
        <f>M15-M17</f>
        <v>10</v>
      </c>
      <c r="N19" s="18">
        <f t="shared" ref="N19:AZ19" si="7">N15-N17</f>
        <v>12</v>
      </c>
      <c r="O19" s="18">
        <f t="shared" si="7"/>
        <v>7</v>
      </c>
      <c r="P19" s="18">
        <f t="shared" si="7"/>
        <v>-4</v>
      </c>
      <c r="Q19" s="18">
        <f t="shared" si="7"/>
        <v>10</v>
      </c>
      <c r="R19" s="18">
        <f t="shared" si="7"/>
        <v>-1</v>
      </c>
      <c r="S19" s="18">
        <f t="shared" si="7"/>
        <v>-5</v>
      </c>
      <c r="T19" s="18">
        <f t="shared" si="7"/>
        <v>-20</v>
      </c>
      <c r="U19" s="18">
        <f t="shared" si="7"/>
        <v>-3</v>
      </c>
      <c r="V19" s="18">
        <f t="shared" si="7"/>
        <v>11</v>
      </c>
      <c r="W19" s="18">
        <f t="shared" si="7"/>
        <v>-3</v>
      </c>
      <c r="X19" s="18">
        <f t="shared" si="7"/>
        <v>-6</v>
      </c>
      <c r="Y19" s="18">
        <f t="shared" si="7"/>
        <v>5</v>
      </c>
      <c r="Z19" s="18">
        <f t="shared" si="7"/>
        <v>3</v>
      </c>
      <c r="AA19" s="18">
        <f t="shared" si="7"/>
        <v>-4</v>
      </c>
      <c r="AB19" s="18">
        <f t="shared" si="7"/>
        <v>5</v>
      </c>
      <c r="AC19" s="18">
        <f t="shared" si="7"/>
        <v>2</v>
      </c>
      <c r="AD19" s="18">
        <f t="shared" si="7"/>
        <v>-2</v>
      </c>
      <c r="AE19" s="18">
        <f t="shared" si="7"/>
        <v>-1</v>
      </c>
      <c r="AF19" s="18">
        <f t="shared" si="7"/>
        <v>-22</v>
      </c>
      <c r="AG19" s="18">
        <f t="shared" si="7"/>
        <v>-3</v>
      </c>
      <c r="AH19" s="18">
        <f t="shared" si="7"/>
        <v>9</v>
      </c>
      <c r="AI19" s="18">
        <f t="shared" si="7"/>
        <v>0</v>
      </c>
      <c r="AJ19" s="18">
        <f t="shared" si="7"/>
        <v>-11</v>
      </c>
      <c r="AK19" s="18">
        <f t="shared" si="7"/>
        <v>13</v>
      </c>
      <c r="AL19" s="18">
        <f t="shared" si="7"/>
        <v>3</v>
      </c>
      <c r="AM19" s="18">
        <f t="shared" si="7"/>
        <v>1</v>
      </c>
      <c r="AN19" s="18">
        <f t="shared" si="7"/>
        <v>22</v>
      </c>
      <c r="AO19" s="18">
        <f t="shared" si="7"/>
        <v>-11</v>
      </c>
      <c r="AP19" s="18">
        <f t="shared" si="7"/>
        <v>-1</v>
      </c>
      <c r="AQ19" s="18">
        <f t="shared" si="7"/>
        <v>3</v>
      </c>
      <c r="AR19" s="18">
        <f t="shared" si="7"/>
        <v>7</v>
      </c>
      <c r="AS19" s="18">
        <f t="shared" si="7"/>
        <v>2</v>
      </c>
      <c r="AT19" s="18">
        <f t="shared" si="7"/>
        <v>-185</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-6</v>
      </c>
      <c r="D22" s="20">
        <f t="shared" si="8"/>
        <v>26</v>
      </c>
      <c r="E22" s="20">
        <f t="shared" si="8"/>
        <v>-6</v>
      </c>
      <c r="F22" s="20">
        <f t="shared" si="8"/>
        <v>26</v>
      </c>
      <c r="G22" s="20">
        <f t="shared" si="8"/>
        <v>20</v>
      </c>
      <c r="H22" s="20">
        <f t="shared" si="8"/>
        <v>6</v>
      </c>
      <c r="I22" s="20">
        <f t="shared" si="8"/>
        <v>4</v>
      </c>
      <c r="J22" s="20">
        <f t="shared" si="8"/>
        <v>14</v>
      </c>
      <c r="K22" s="20">
        <f>+K19*2</f>
        <v>14</v>
      </c>
      <c r="L22" s="20">
        <f>+L19*2</f>
        <v>-22</v>
      </c>
      <c r="M22" s="20">
        <f>+M19*2</f>
        <v>20</v>
      </c>
      <c r="N22" s="20">
        <f t="shared" ref="N22:AZ22" si="9">+N19*2</f>
        <v>24</v>
      </c>
      <c r="O22" s="20">
        <f t="shared" si="9"/>
        <v>14</v>
      </c>
      <c r="P22" s="20">
        <f t="shared" si="9"/>
        <v>-8</v>
      </c>
      <c r="Q22" s="20">
        <f t="shared" si="9"/>
        <v>20</v>
      </c>
      <c r="R22" s="20">
        <f t="shared" si="9"/>
        <v>-2</v>
      </c>
      <c r="S22" s="20">
        <f t="shared" si="9"/>
        <v>-10</v>
      </c>
      <c r="T22" s="20">
        <f t="shared" si="9"/>
        <v>-40</v>
      </c>
      <c r="U22" s="20">
        <f t="shared" si="9"/>
        <v>-6</v>
      </c>
      <c r="V22" s="20">
        <f t="shared" si="9"/>
        <v>22</v>
      </c>
      <c r="W22" s="20">
        <f t="shared" si="9"/>
        <v>-6</v>
      </c>
      <c r="X22" s="20">
        <f t="shared" si="9"/>
        <v>-12</v>
      </c>
      <c r="Y22" s="20">
        <f t="shared" si="9"/>
        <v>10</v>
      </c>
      <c r="Z22" s="20">
        <f t="shared" si="9"/>
        <v>6</v>
      </c>
      <c r="AA22" s="20">
        <f t="shared" si="9"/>
        <v>-8</v>
      </c>
      <c r="AB22" s="20">
        <f t="shared" si="9"/>
        <v>10</v>
      </c>
      <c r="AC22" s="20">
        <f t="shared" si="9"/>
        <v>4</v>
      </c>
      <c r="AD22" s="20">
        <f t="shared" si="9"/>
        <v>-4</v>
      </c>
      <c r="AE22" s="20">
        <f t="shared" si="9"/>
        <v>-2</v>
      </c>
      <c r="AF22" s="20">
        <f t="shared" si="9"/>
        <v>-44</v>
      </c>
      <c r="AG22" s="20">
        <f t="shared" si="9"/>
        <v>-6</v>
      </c>
      <c r="AH22" s="20">
        <f t="shared" si="9"/>
        <v>18</v>
      </c>
      <c r="AI22" s="20">
        <f t="shared" si="9"/>
        <v>0</v>
      </c>
      <c r="AJ22" s="20">
        <f t="shared" si="9"/>
        <v>-22</v>
      </c>
      <c r="AK22" s="20">
        <f t="shared" si="9"/>
        <v>26</v>
      </c>
      <c r="AL22" s="20">
        <f t="shared" si="9"/>
        <v>6</v>
      </c>
      <c r="AM22" s="20">
        <f t="shared" si="9"/>
        <v>2</v>
      </c>
      <c r="AN22" s="20">
        <f t="shared" si="9"/>
        <v>44</v>
      </c>
      <c r="AO22" s="20">
        <f t="shared" si="9"/>
        <v>-22</v>
      </c>
      <c r="AP22" s="20">
        <f t="shared" si="9"/>
        <v>-2</v>
      </c>
      <c r="AQ22" s="20">
        <f t="shared" si="9"/>
        <v>6</v>
      </c>
      <c r="AR22" s="20">
        <f t="shared" si="9"/>
        <v>14</v>
      </c>
      <c r="AS22" s="20">
        <f t="shared" si="9"/>
        <v>4</v>
      </c>
      <c r="AT22" s="20">
        <f t="shared" si="9"/>
        <v>-370</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-4.7619047619047616E-2</v>
      </c>
      <c r="D24" s="20">
        <f t="shared" si="10"/>
        <v>0.21138211382113822</v>
      </c>
      <c r="E24" s="20">
        <f t="shared" si="10"/>
        <v>-4.4117647058823532E-2</v>
      </c>
      <c r="F24" s="20">
        <f t="shared" si="10"/>
        <v>0.19548872180451127</v>
      </c>
      <c r="G24" s="20">
        <f t="shared" si="10"/>
        <v>0.13698630136986301</v>
      </c>
      <c r="H24" s="20">
        <f t="shared" si="10"/>
        <v>3.8461538461538464E-2</v>
      </c>
      <c r="I24" s="20">
        <f t="shared" si="10"/>
        <v>2.5157232704402517E-2</v>
      </c>
      <c r="J24" s="20">
        <f t="shared" si="10"/>
        <v>8.6956521739130432E-2</v>
      </c>
      <c r="K24" s="20">
        <f>+K22/K17</f>
        <v>8.6956521739130432E-2</v>
      </c>
      <c r="L24" s="20">
        <f>+L22/L17</f>
        <v>-0.13095238095238096</v>
      </c>
      <c r="M24" s="20">
        <f>+M22/M17</f>
        <v>0.12738853503184713</v>
      </c>
      <c r="N24" s="20">
        <f t="shared" ref="N24:AZ24" si="11">+N22/N17</f>
        <v>0.1437125748502994</v>
      </c>
      <c r="O24" s="20">
        <f t="shared" si="11"/>
        <v>7.8212290502793297E-2</v>
      </c>
      <c r="P24" s="20">
        <f t="shared" si="11"/>
        <v>-4.3010752688172046E-2</v>
      </c>
      <c r="Q24" s="20">
        <f t="shared" si="11"/>
        <v>0.10989010989010989</v>
      </c>
      <c r="R24" s="20">
        <f t="shared" si="11"/>
        <v>-1.0416666666666666E-2</v>
      </c>
      <c r="S24" s="20">
        <f t="shared" si="11"/>
        <v>-5.2356020942408377E-2</v>
      </c>
      <c r="T24" s="20">
        <f t="shared" si="11"/>
        <v>-0.21505376344086022</v>
      </c>
      <c r="U24" s="20">
        <f t="shared" si="11"/>
        <v>-3.614457831325301E-2</v>
      </c>
      <c r="V24" s="20">
        <f t="shared" si="11"/>
        <v>0.13496932515337423</v>
      </c>
      <c r="W24" s="20">
        <f t="shared" si="11"/>
        <v>-3.4482758620689655E-2</v>
      </c>
      <c r="X24" s="20">
        <f t="shared" si="11"/>
        <v>-7.0175438596491224E-2</v>
      </c>
      <c r="Y24" s="20">
        <f t="shared" si="11"/>
        <v>6.0606060606060608E-2</v>
      </c>
      <c r="Z24" s="20">
        <f t="shared" si="11"/>
        <v>3.5294117647058823E-2</v>
      </c>
      <c r="AA24" s="20">
        <f t="shared" si="11"/>
        <v>-4.6242774566473986E-2</v>
      </c>
      <c r="AB24" s="20">
        <f t="shared" si="11"/>
        <v>5.9171597633136092E-2</v>
      </c>
      <c r="AC24" s="20">
        <f t="shared" si="11"/>
        <v>2.2988505747126436E-2</v>
      </c>
      <c r="AD24" s="20">
        <f t="shared" si="11"/>
        <v>-2.2727272727272728E-2</v>
      </c>
      <c r="AE24" s="20">
        <f t="shared" si="11"/>
        <v>-1.1494252873563218E-2</v>
      </c>
      <c r="AF24" s="20">
        <f t="shared" si="11"/>
        <v>-0.25433526011560692</v>
      </c>
      <c r="AG24" s="20">
        <f t="shared" si="11"/>
        <v>-3.9735099337748346E-2</v>
      </c>
      <c r="AH24" s="20">
        <f t="shared" si="11"/>
        <v>0.12162162162162163</v>
      </c>
      <c r="AI24" s="20">
        <f t="shared" si="11"/>
        <v>0</v>
      </c>
      <c r="AJ24" s="20">
        <f t="shared" si="11"/>
        <v>-0.14012738853503184</v>
      </c>
      <c r="AK24" s="20">
        <f t="shared" si="11"/>
        <v>0.17808219178082191</v>
      </c>
      <c r="AL24" s="20">
        <f t="shared" si="11"/>
        <v>3.7735849056603772E-2</v>
      </c>
      <c r="AM24" s="20">
        <f t="shared" si="11"/>
        <v>1.2345679012345678E-2</v>
      </c>
      <c r="AN24" s="20">
        <f t="shared" si="11"/>
        <v>0.26993865030674846</v>
      </c>
      <c r="AO24" s="20">
        <f t="shared" si="11"/>
        <v>-0.11891891891891893</v>
      </c>
      <c r="AP24" s="20">
        <f t="shared" si="11"/>
        <v>-1.1494252873563218E-2</v>
      </c>
      <c r="AQ24" s="20">
        <f t="shared" si="11"/>
        <v>3.4682080924855488E-2</v>
      </c>
      <c r="AR24" s="20">
        <f t="shared" si="11"/>
        <v>7.9545454545454544E-2</v>
      </c>
      <c r="AS24" s="20">
        <f t="shared" si="11"/>
        <v>2.185792349726776E-2</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-3.968253968253968E-3</v>
      </c>
      <c r="D26" s="20">
        <f t="shared" si="12"/>
        <v>1.761517615176152E-2</v>
      </c>
      <c r="E26" s="20">
        <f t="shared" si="12"/>
        <v>-3.6764705882352945E-3</v>
      </c>
      <c r="F26" s="20">
        <f t="shared" si="12"/>
        <v>1.6290726817042606E-2</v>
      </c>
      <c r="G26" s="20">
        <f t="shared" si="12"/>
        <v>1.1415525114155251E-2</v>
      </c>
      <c r="H26" s="20">
        <f t="shared" si="12"/>
        <v>3.2051282051282055E-3</v>
      </c>
      <c r="I26" s="20">
        <f t="shared" si="12"/>
        <v>2.0964360587002098E-3</v>
      </c>
      <c r="J26" s="20">
        <f t="shared" si="12"/>
        <v>7.246376811594203E-3</v>
      </c>
      <c r="K26" s="20">
        <f>+K24/12</f>
        <v>7.246376811594203E-3</v>
      </c>
      <c r="L26" s="20">
        <f>+L24/12</f>
        <v>-1.0912698412698414E-2</v>
      </c>
      <c r="M26" s="20">
        <f>+M24/12</f>
        <v>1.0615711252653927E-2</v>
      </c>
      <c r="N26" s="20">
        <f t="shared" ref="N26:AZ26" si="13">+N24/12</f>
        <v>1.1976047904191616E-2</v>
      </c>
      <c r="O26" s="20">
        <f t="shared" si="13"/>
        <v>6.5176908752327747E-3</v>
      </c>
      <c r="P26" s="20">
        <f t="shared" si="13"/>
        <v>-3.584229390681004E-3</v>
      </c>
      <c r="Q26" s="20">
        <f t="shared" si="13"/>
        <v>9.1575091575091579E-3</v>
      </c>
      <c r="R26" s="20">
        <f t="shared" si="13"/>
        <v>-8.6805555555555551E-4</v>
      </c>
      <c r="S26" s="20">
        <f t="shared" si="13"/>
        <v>-4.3630017452006981E-3</v>
      </c>
      <c r="T26" s="20">
        <f t="shared" si="13"/>
        <v>-1.7921146953405017E-2</v>
      </c>
      <c r="U26" s="20">
        <f t="shared" si="13"/>
        <v>-3.0120481927710841E-3</v>
      </c>
      <c r="V26" s="20">
        <f t="shared" si="13"/>
        <v>1.1247443762781187E-2</v>
      </c>
      <c r="W26" s="20">
        <f t="shared" si="13"/>
        <v>-2.8735632183908046E-3</v>
      </c>
      <c r="X26" s="20">
        <f t="shared" si="13"/>
        <v>-5.8479532163742687E-3</v>
      </c>
      <c r="Y26" s="20">
        <f t="shared" si="13"/>
        <v>5.0505050505050509E-3</v>
      </c>
      <c r="Z26" s="20">
        <f t="shared" si="13"/>
        <v>2.9411764705882353E-3</v>
      </c>
      <c r="AA26" s="20">
        <f t="shared" si="13"/>
        <v>-3.8535645472061657E-3</v>
      </c>
      <c r="AB26" s="20">
        <f t="shared" si="13"/>
        <v>4.9309664694280079E-3</v>
      </c>
      <c r="AC26" s="20">
        <f t="shared" si="13"/>
        <v>1.9157088122605363E-3</v>
      </c>
      <c r="AD26" s="20">
        <f t="shared" si="13"/>
        <v>-1.893939393939394E-3</v>
      </c>
      <c r="AE26" s="20">
        <f t="shared" si="13"/>
        <v>-9.5785440613026815E-4</v>
      </c>
      <c r="AF26" s="20">
        <f t="shared" si="13"/>
        <v>-2.119460500963391E-2</v>
      </c>
      <c r="AG26" s="20">
        <f t="shared" si="13"/>
        <v>-3.3112582781456954E-3</v>
      </c>
      <c r="AH26" s="20">
        <f t="shared" si="13"/>
        <v>1.0135135135135136E-2</v>
      </c>
      <c r="AI26" s="20">
        <f t="shared" si="13"/>
        <v>0</v>
      </c>
      <c r="AJ26" s="20">
        <f t="shared" si="13"/>
        <v>-1.167728237791932E-2</v>
      </c>
      <c r="AK26" s="20">
        <f t="shared" si="13"/>
        <v>1.4840182648401826E-2</v>
      </c>
      <c r="AL26" s="20">
        <f t="shared" si="13"/>
        <v>3.1446540880503142E-3</v>
      </c>
      <c r="AM26" s="20">
        <f t="shared" si="13"/>
        <v>1.0288065843621398E-3</v>
      </c>
      <c r="AN26" s="20">
        <f t="shared" si="13"/>
        <v>2.2494887525562373E-2</v>
      </c>
      <c r="AO26" s="20">
        <f t="shared" si="13"/>
        <v>-9.909909909909911E-3</v>
      </c>
      <c r="AP26" s="20">
        <f t="shared" si="13"/>
        <v>-9.5785440613026815E-4</v>
      </c>
      <c r="AQ26" s="20">
        <f t="shared" si="13"/>
        <v>2.8901734104046241E-3</v>
      </c>
      <c r="AR26" s="20">
        <f t="shared" si="13"/>
        <v>6.628787878787879E-3</v>
      </c>
      <c r="AS26" s="20">
        <f t="shared" si="13"/>
        <v>1.8214936247723133E-3</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-2.3809523809523808E-2</v>
      </c>
      <c r="D28" s="20">
        <f t="shared" si="14"/>
        <v>0.21138211382113825</v>
      </c>
      <c r="E28" s="20">
        <f t="shared" si="14"/>
        <v>-2.2058823529411766E-2</v>
      </c>
      <c r="F28" s="20">
        <f t="shared" si="14"/>
        <v>0.19548872180451127</v>
      </c>
      <c r="G28" s="20">
        <f t="shared" si="14"/>
        <v>0.13698630136986301</v>
      </c>
      <c r="H28" s="20">
        <f t="shared" si="14"/>
        <v>3.8461538461538464E-2</v>
      </c>
      <c r="I28" s="20">
        <f t="shared" si="14"/>
        <v>1.2578616352201259E-2</v>
      </c>
      <c r="J28" s="20">
        <f t="shared" si="14"/>
        <v>8.6956521739130432E-2</v>
      </c>
      <c r="K28" s="20">
        <f t="shared" ref="K28:AS28" si="15">IF(K5=K29,(K26*6),K26*12)</f>
        <v>4.3478260869565216E-2</v>
      </c>
      <c r="L28" s="20">
        <f t="shared" si="15"/>
        <v>-0.13095238095238096</v>
      </c>
      <c r="M28" s="20">
        <f t="shared" si="15"/>
        <v>6.3694267515923567E-2</v>
      </c>
      <c r="N28" s="20">
        <f t="shared" si="15"/>
        <v>0.1437125748502994</v>
      </c>
      <c r="O28" s="20">
        <f t="shared" si="15"/>
        <v>3.9106145251396648E-2</v>
      </c>
      <c r="P28" s="20">
        <f t="shared" si="15"/>
        <v>-4.3010752688172046E-2</v>
      </c>
      <c r="Q28" s="20">
        <f t="shared" si="15"/>
        <v>5.4945054945054944E-2</v>
      </c>
      <c r="R28" s="20">
        <f t="shared" si="15"/>
        <v>-1.0416666666666666E-2</v>
      </c>
      <c r="S28" s="20">
        <f t="shared" si="15"/>
        <v>-2.6178010471204188E-2</v>
      </c>
      <c r="T28" s="20">
        <f t="shared" si="15"/>
        <v>-0.21505376344086019</v>
      </c>
      <c r="U28" s="20">
        <f t="shared" si="15"/>
        <v>-1.8072289156626505E-2</v>
      </c>
      <c r="V28" s="20">
        <f t="shared" si="15"/>
        <v>0.13496932515337423</v>
      </c>
      <c r="W28" s="20">
        <f t="shared" si="15"/>
        <v>-1.7241379310344827E-2</v>
      </c>
      <c r="X28" s="20">
        <f t="shared" si="15"/>
        <v>-7.0175438596491224E-2</v>
      </c>
      <c r="Y28" s="20">
        <f t="shared" si="15"/>
        <v>3.0303030303030304E-2</v>
      </c>
      <c r="Z28" s="20">
        <f t="shared" si="15"/>
        <v>3.5294117647058823E-2</v>
      </c>
      <c r="AA28" s="20">
        <f t="shared" si="15"/>
        <v>-2.3121387283236993E-2</v>
      </c>
      <c r="AB28" s="20">
        <f t="shared" si="15"/>
        <v>5.9171597633136092E-2</v>
      </c>
      <c r="AC28" s="20">
        <f t="shared" si="15"/>
        <v>1.1494252873563218E-2</v>
      </c>
      <c r="AD28" s="20">
        <f t="shared" si="15"/>
        <v>-2.2727272727272728E-2</v>
      </c>
      <c r="AE28" s="20">
        <f t="shared" si="15"/>
        <v>-5.7471264367816091E-3</v>
      </c>
      <c r="AF28" s="20">
        <f t="shared" si="15"/>
        <v>-0.25433526011560692</v>
      </c>
      <c r="AG28" s="20">
        <f t="shared" si="15"/>
        <v>-1.9867549668874173E-2</v>
      </c>
      <c r="AH28" s="20">
        <f t="shared" si="15"/>
        <v>0.12162162162162163</v>
      </c>
      <c r="AI28" s="20">
        <f t="shared" si="15"/>
        <v>0</v>
      </c>
      <c r="AJ28" s="20">
        <f t="shared" si="15"/>
        <v>-0.14012738853503184</v>
      </c>
      <c r="AK28" s="20">
        <f t="shared" si="15"/>
        <v>8.9041095890410954E-2</v>
      </c>
      <c r="AL28" s="20">
        <f t="shared" si="15"/>
        <v>3.7735849056603772E-2</v>
      </c>
      <c r="AM28" s="20">
        <f t="shared" si="15"/>
        <v>6.1728395061728392E-3</v>
      </c>
      <c r="AN28" s="20">
        <f t="shared" si="15"/>
        <v>0.26993865030674846</v>
      </c>
      <c r="AO28" s="20">
        <f t="shared" si="15"/>
        <v>-5.9459459459459463E-2</v>
      </c>
      <c r="AP28" s="20">
        <f t="shared" si="15"/>
        <v>-1.1494252873563218E-2</v>
      </c>
      <c r="AQ28" s="20">
        <f t="shared" si="15"/>
        <v>1.7341040462427744E-2</v>
      </c>
      <c r="AR28" s="20">
        <f t="shared" si="15"/>
        <v>7.9545454545454544E-2</v>
      </c>
      <c r="AS28" s="20">
        <f t="shared" si="15"/>
        <v>1.092896174863388E-2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120.07142857142857</v>
      </c>
      <c r="D31" s="20">
        <f t="shared" si="17"/>
        <v>164.7479674796748</v>
      </c>
      <c r="E31" s="20">
        <f t="shared" si="17"/>
        <v>130.06617647058823</v>
      </c>
      <c r="F31" s="20">
        <f t="shared" si="17"/>
        <v>174.54135338345864</v>
      </c>
      <c r="G31" s="20">
        <f t="shared" si="17"/>
        <v>177.36986301369862</v>
      </c>
      <c r="H31" s="20">
        <f t="shared" si="17"/>
        <v>165.11538461538461</v>
      </c>
      <c r="I31" s="20">
        <f t="shared" si="17"/>
        <v>163.0251572327044</v>
      </c>
      <c r="J31" s="20">
        <f t="shared" si="17"/>
        <v>182.60869565217391</v>
      </c>
      <c r="K31" s="20">
        <f>+(K28*K15)+K15</f>
        <v>175.30434782608697</v>
      </c>
      <c r="L31" s="20">
        <f>+(L28*L15)+L15</f>
        <v>136.4404761904762</v>
      </c>
      <c r="M31" s="20">
        <f>+(M28*M15)+M15</f>
        <v>177.63694267515925</v>
      </c>
      <c r="N31" s="20">
        <f t="shared" ref="N31:AZ31" si="18">+(N28*N15)+N15</f>
        <v>204.7245508982036</v>
      </c>
      <c r="O31" s="20">
        <f t="shared" si="18"/>
        <v>193.27374301675977</v>
      </c>
      <c r="P31" s="20">
        <f t="shared" si="18"/>
        <v>174.17204301075267</v>
      </c>
      <c r="Q31" s="20">
        <f t="shared" si="18"/>
        <v>202.54945054945054</v>
      </c>
      <c r="R31" s="20">
        <f t="shared" si="18"/>
        <v>189.01041666666666</v>
      </c>
      <c r="S31" s="20">
        <f t="shared" si="18"/>
        <v>181.13089005235602</v>
      </c>
      <c r="T31" s="20">
        <f t="shared" si="18"/>
        <v>130.30107526881721</v>
      </c>
      <c r="U31" s="20">
        <f t="shared" si="18"/>
        <v>160.05421686746988</v>
      </c>
      <c r="V31" s="20">
        <f t="shared" si="18"/>
        <v>197.48466257668713</v>
      </c>
      <c r="W31" s="20">
        <f t="shared" si="18"/>
        <v>168.05172413793105</v>
      </c>
      <c r="X31" s="20">
        <f t="shared" si="18"/>
        <v>153.42105263157896</v>
      </c>
      <c r="Y31" s="20">
        <f t="shared" si="18"/>
        <v>175.15151515151516</v>
      </c>
      <c r="Z31" s="20">
        <f t="shared" si="18"/>
        <v>179.10588235294117</v>
      </c>
      <c r="AA31" s="20">
        <f t="shared" si="18"/>
        <v>165.09248554913296</v>
      </c>
      <c r="AB31" s="20">
        <f t="shared" si="18"/>
        <v>184.29585798816569</v>
      </c>
      <c r="AC31" s="20">
        <f t="shared" si="18"/>
        <v>178.02298850574712</v>
      </c>
      <c r="AD31" s="20">
        <f t="shared" si="18"/>
        <v>170.04545454545453</v>
      </c>
      <c r="AE31" s="20">
        <f t="shared" si="18"/>
        <v>172.00574712643677</v>
      </c>
      <c r="AF31" s="20">
        <f t="shared" si="18"/>
        <v>112.59537572254335</v>
      </c>
      <c r="AG31" s="20">
        <f t="shared" si="18"/>
        <v>145.05960264900662</v>
      </c>
      <c r="AH31" s="20">
        <f t="shared" si="18"/>
        <v>176.09459459459458</v>
      </c>
      <c r="AI31" s="20">
        <f t="shared" si="18"/>
        <v>157</v>
      </c>
      <c r="AJ31" s="20">
        <f t="shared" si="18"/>
        <v>125.54140127388536</v>
      </c>
      <c r="AK31" s="20">
        <f t="shared" si="18"/>
        <v>173.15753424657535</v>
      </c>
      <c r="AL31" s="20">
        <f t="shared" si="18"/>
        <v>168.11320754716982</v>
      </c>
      <c r="AM31" s="20">
        <f t="shared" si="18"/>
        <v>164.00617283950618</v>
      </c>
      <c r="AN31" s="20">
        <f t="shared" si="18"/>
        <v>234.93865030674846</v>
      </c>
      <c r="AO31" s="20">
        <f t="shared" si="18"/>
        <v>163.65405405405406</v>
      </c>
      <c r="AP31" s="20">
        <f t="shared" si="18"/>
        <v>171.01149425287358</v>
      </c>
      <c r="AQ31" s="20">
        <f t="shared" si="18"/>
        <v>179.05202312138729</v>
      </c>
      <c r="AR31" s="20">
        <f t="shared" si="18"/>
        <v>197.55681818181819</v>
      </c>
      <c r="AS31" s="20">
        <f t="shared" si="18"/>
        <v>187.02185792349727</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-1.4776785714285765</v>
      </c>
      <c r="D33" s="20">
        <f t="shared" ref="D33:AZ33" si="19">(+D31/3.2)-D13</f>
        <v>12.483739837398375</v>
      </c>
      <c r="E33" s="20">
        <f t="shared" si="19"/>
        <v>1.6456801470588189</v>
      </c>
      <c r="F33" s="20">
        <f t="shared" si="19"/>
        <v>10.544172932330824</v>
      </c>
      <c r="G33" s="20">
        <f t="shared" si="19"/>
        <v>11.428082191780817</v>
      </c>
      <c r="H33" s="20">
        <f t="shared" si="19"/>
        <v>2.5985576923076863</v>
      </c>
      <c r="I33" s="20">
        <f t="shared" si="19"/>
        <v>1.9453616352201237</v>
      </c>
      <c r="J33" s="20">
        <f t="shared" si="19"/>
        <v>8.0652173913043441</v>
      </c>
      <c r="K33" s="20">
        <f t="shared" ref="K33" si="20">(+K31/3.2)-K13</f>
        <v>5.7826086956521721</v>
      </c>
      <c r="L33" s="20">
        <f t="shared" si="19"/>
        <v>-0.3623511904761898</v>
      </c>
      <c r="M33" s="20">
        <f t="shared" si="19"/>
        <v>12.511544585987259</v>
      </c>
      <c r="N33" s="20">
        <f t="shared" si="19"/>
        <v>20.976422155688624</v>
      </c>
      <c r="O33" s="20">
        <f t="shared" si="19"/>
        <v>17.398044692737422</v>
      </c>
      <c r="P33" s="20">
        <f t="shared" si="19"/>
        <v>11.428763440860209</v>
      </c>
      <c r="Q33" s="20">
        <f t="shared" si="19"/>
        <v>20.296703296703292</v>
      </c>
      <c r="R33" s="20">
        <f t="shared" si="19"/>
        <v>16.065755208333329</v>
      </c>
      <c r="S33" s="20">
        <f t="shared" si="19"/>
        <v>13.603403141361255</v>
      </c>
      <c r="T33" s="20">
        <f t="shared" si="19"/>
        <v>-2.280913978494624</v>
      </c>
      <c r="U33" s="20">
        <f t="shared" si="19"/>
        <v>7.0169427710843308</v>
      </c>
      <c r="V33" s="20">
        <f t="shared" si="19"/>
        <v>18.713957055214728</v>
      </c>
      <c r="W33" s="20">
        <f t="shared" si="19"/>
        <v>10.516163793103452</v>
      </c>
      <c r="X33" s="20">
        <f t="shared" si="19"/>
        <v>5.9440789473684248</v>
      </c>
      <c r="Y33" s="20">
        <f t="shared" si="19"/>
        <v>6.7348484848484844</v>
      </c>
      <c r="Z33" s="20">
        <f t="shared" si="19"/>
        <v>7.9705882352941089</v>
      </c>
      <c r="AA33" s="20">
        <f t="shared" si="19"/>
        <v>3.5914017341040463</v>
      </c>
      <c r="AB33" s="20">
        <f t="shared" si="19"/>
        <v>9.5924556213017738</v>
      </c>
      <c r="AC33" s="20">
        <f t="shared" si="19"/>
        <v>7.6321839080459739</v>
      </c>
      <c r="AD33" s="20">
        <f t="shared" si="19"/>
        <v>5.1392045454545396</v>
      </c>
      <c r="AE33" s="20">
        <f t="shared" si="19"/>
        <v>5.7517959770114899</v>
      </c>
      <c r="AF33" s="20">
        <f t="shared" si="19"/>
        <v>-13.813945086705203</v>
      </c>
      <c r="AG33" s="20">
        <f t="shared" si="19"/>
        <v>-3.6688741721854328</v>
      </c>
      <c r="AH33" s="20">
        <f t="shared" si="19"/>
        <v>8.029560810810807</v>
      </c>
      <c r="AI33" s="20">
        <f t="shared" si="19"/>
        <v>2.0625</v>
      </c>
      <c r="AJ33" s="20">
        <f t="shared" si="19"/>
        <v>-3.7683121019108299</v>
      </c>
      <c r="AK33" s="20">
        <f t="shared" si="19"/>
        <v>4.1117294520547958</v>
      </c>
      <c r="AL33" s="20">
        <f t="shared" si="19"/>
        <v>2.5353773584905639</v>
      </c>
      <c r="AM33" s="20">
        <f t="shared" si="19"/>
        <v>1.251929012345677</v>
      </c>
      <c r="AN33" s="20">
        <f t="shared" si="19"/>
        <v>23.418328220858882</v>
      </c>
      <c r="AO33" s="20">
        <f t="shared" si="19"/>
        <v>1.1418918918918877</v>
      </c>
      <c r="AP33" s="20">
        <f t="shared" si="19"/>
        <v>3.441091954022987</v>
      </c>
      <c r="AQ33" s="20">
        <f t="shared" si="19"/>
        <v>5.9537572254335274</v>
      </c>
      <c r="AR33" s="20">
        <f t="shared" si="19"/>
        <v>11.73650568181818</v>
      </c>
      <c r="AS33" s="20">
        <f t="shared" si="19"/>
        <v>8.4443306010928936</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-1.4776785714285765</v>
      </c>
      <c r="D35" s="12">
        <f t="shared" ref="D35:AZ35" si="21">D33</f>
        <v>12.483739837398375</v>
      </c>
      <c r="E35" s="12">
        <f>IF(AND(E9&gt;79.99999%),E33,0)</f>
        <v>1.6456801470588189</v>
      </c>
      <c r="F35" s="12">
        <f t="shared" ref="F35:AS35" si="22">IF(AND(F9&gt;79.99999%),F33,0)</f>
        <v>10.544172932330824</v>
      </c>
      <c r="G35" s="12">
        <f t="shared" si="22"/>
        <v>11.428082191780817</v>
      </c>
      <c r="H35" s="12">
        <f t="shared" si="22"/>
        <v>2.5985576923076863</v>
      </c>
      <c r="I35" s="12">
        <f t="shared" si="22"/>
        <v>1.9453616352201237</v>
      </c>
      <c r="J35" s="12">
        <f t="shared" si="22"/>
        <v>8.0652173913043441</v>
      </c>
      <c r="K35" s="12">
        <f t="shared" ref="K35" si="23">IF(AND(K9&gt;79.99999%),K33,0)</f>
        <v>5.7826086956521721</v>
      </c>
      <c r="L35" s="12">
        <f t="shared" si="22"/>
        <v>-0.3623511904761898</v>
      </c>
      <c r="M35" s="12">
        <f t="shared" si="22"/>
        <v>12.511544585987259</v>
      </c>
      <c r="N35" s="12">
        <f t="shared" si="22"/>
        <v>20.976422155688624</v>
      </c>
      <c r="O35" s="12">
        <f t="shared" si="22"/>
        <v>17.398044692737422</v>
      </c>
      <c r="P35" s="12">
        <f t="shared" si="22"/>
        <v>11.428763440860209</v>
      </c>
      <c r="Q35" s="12">
        <f t="shared" si="22"/>
        <v>20.296703296703292</v>
      </c>
      <c r="R35" s="12">
        <f t="shared" si="22"/>
        <v>16.065755208333329</v>
      </c>
      <c r="S35" s="12">
        <f t="shared" si="22"/>
        <v>13.603403141361255</v>
      </c>
      <c r="T35" s="12">
        <f t="shared" si="22"/>
        <v>-2.280913978494624</v>
      </c>
      <c r="U35" s="12">
        <f t="shared" si="22"/>
        <v>7.0169427710843308</v>
      </c>
      <c r="V35" s="12">
        <f t="shared" si="22"/>
        <v>18.713957055214728</v>
      </c>
      <c r="W35" s="12">
        <f t="shared" si="22"/>
        <v>10.516163793103452</v>
      </c>
      <c r="X35" s="12">
        <f t="shared" si="22"/>
        <v>5.9440789473684248</v>
      </c>
      <c r="Y35" s="12">
        <f t="shared" si="22"/>
        <v>6.7348484848484844</v>
      </c>
      <c r="Z35" s="12">
        <f t="shared" si="22"/>
        <v>7.9705882352941089</v>
      </c>
      <c r="AA35" s="12">
        <f t="shared" si="22"/>
        <v>3.5914017341040463</v>
      </c>
      <c r="AB35" s="12">
        <f t="shared" si="22"/>
        <v>9.5924556213017738</v>
      </c>
      <c r="AC35" s="12">
        <f t="shared" si="22"/>
        <v>7.6321839080459739</v>
      </c>
      <c r="AD35" s="12">
        <f t="shared" si="22"/>
        <v>5.1392045454545396</v>
      </c>
      <c r="AE35" s="12">
        <f t="shared" si="22"/>
        <v>5.7517959770114899</v>
      </c>
      <c r="AF35" s="12">
        <f t="shared" si="22"/>
        <v>0</v>
      </c>
      <c r="AG35" s="12">
        <f t="shared" si="22"/>
        <v>0</v>
      </c>
      <c r="AH35" s="12">
        <f t="shared" si="22"/>
        <v>8.029560810810807</v>
      </c>
      <c r="AI35" s="12">
        <f t="shared" si="22"/>
        <v>2.0625</v>
      </c>
      <c r="AJ35" s="12">
        <f t="shared" si="22"/>
        <v>-3.7683121019108299</v>
      </c>
      <c r="AK35" s="12">
        <f t="shared" si="22"/>
        <v>0</v>
      </c>
      <c r="AL35" s="12">
        <f t="shared" si="22"/>
        <v>2.5353773584905639</v>
      </c>
      <c r="AM35" s="12">
        <f t="shared" si="22"/>
        <v>1.251929012345677</v>
      </c>
      <c r="AN35" s="12">
        <f t="shared" si="22"/>
        <v>23.418328220858882</v>
      </c>
      <c r="AO35" s="12">
        <f t="shared" si="22"/>
        <v>1.1418918918918877</v>
      </c>
      <c r="AP35" s="12">
        <f t="shared" si="22"/>
        <v>3.441091954022987</v>
      </c>
      <c r="AQ35" s="12">
        <f t="shared" si="22"/>
        <v>5.9537572254335274</v>
      </c>
      <c r="AR35" s="12">
        <f t="shared" si="22"/>
        <v>11.73650568181818</v>
      </c>
      <c r="AS35" s="12">
        <f t="shared" si="22"/>
        <v>8.4443306010928936</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4.875679426390656</v>
      </c>
      <c r="AA24" s="114">
        <f t="shared" si="12"/>
        <v>4.4457009203741666</v>
      </c>
      <c r="AB24" s="113">
        <f t="shared" si="12"/>
        <v>4.0133778519019785</v>
      </c>
      <c r="AC24" s="114">
        <f t="shared" si="12"/>
        <v>3.48</v>
      </c>
      <c r="AD24" s="113">
        <f t="shared" si="12"/>
        <v>3.52</v>
      </c>
      <c r="AE24" s="114">
        <f t="shared" si="12"/>
        <v>3.48</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3.6818181818181817</v>
      </c>
      <c r="AN24" s="113">
        <f t="shared" si="12"/>
        <v>3.7045454545454546</v>
      </c>
      <c r="AO24" s="114">
        <f t="shared" si="12"/>
        <v>3.9939152779806979</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4.1215131825830831</v>
      </c>
      <c r="AA25" s="123">
        <f t="shared" si="14"/>
        <v>4.6606901733824113</v>
      </c>
      <c r="AB25" s="122">
        <f t="shared" si="14"/>
        <v>4.2295393861380726</v>
      </c>
      <c r="AC25" s="123">
        <f t="shared" si="14"/>
        <v>3.7466889259509895</v>
      </c>
      <c r="AD25" s="122">
        <f t="shared" si="14"/>
        <v>3.5</v>
      </c>
      <c r="AE25" s="123">
        <f t="shared" si="14"/>
        <v>3.5</v>
      </c>
      <c r="AF25" s="122">
        <f t="shared" si="14"/>
        <v>3.4699999999999998</v>
      </c>
      <c r="AG25" s="123">
        <f t="shared" si="14"/>
        <v>3.24</v>
      </c>
      <c r="AH25" s="122">
        <f t="shared" si="14"/>
        <v>2.99</v>
      </c>
      <c r="AI25" s="123">
        <f t="shared" si="14"/>
        <v>3.05</v>
      </c>
      <c r="AJ25" s="122">
        <f t="shared" si="14"/>
        <v>3.14</v>
      </c>
      <c r="AK25" s="123">
        <f t="shared" si="14"/>
        <v>3.0300000000000002</v>
      </c>
      <c r="AL25" s="122">
        <f t="shared" si="14"/>
        <v>3.11625</v>
      </c>
      <c r="AM25" s="123">
        <f t="shared" si="14"/>
        <v>3.4971590909090908</v>
      </c>
      <c r="AN25" s="122">
        <f t="shared" si="14"/>
        <v>3.6931818181818183</v>
      </c>
      <c r="AO25" s="123">
        <f t="shared" si="14"/>
        <v>3.8492303662630762</v>
      </c>
      <c r="AP25" s="122">
        <f t="shared" si="14"/>
        <v>3.7369576389903489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34.866935483870968</v>
      </c>
      <c r="AA26" s="116">
        <f>IF((Z26+Y28+(IF(Z16&gt;0,0,Z16))&gt;'SDR Patient and Stations'!AA8),'SDR Patient and Stations'!AA8,(Z26+Y28+(IF(Z16&gt;0,0,Z16))))</f>
        <v>38.913998736883016</v>
      </c>
      <c r="AB26" s="117">
        <f>IF((AA26+Z28+(IF(AA16&gt;0,0,AA16))&gt;'SDR Patient and Stations'!AB8),'SDR Patient and Stations'!AB8,(AA26+Z28+(IF(AA16&gt;0,0,AA16))))</f>
        <v>42.109167448539452</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44</v>
      </c>
      <c r="AN26" s="117">
        <f>IF((AM26+AL28+(IF(AM16&gt;0,0,AM16))&gt;'SDR Patient and Stations'!AN8),'SDR Patient and Stations'!AN8,(AM26+AL28+(IF(AM16&gt;0,0,AM16))))</f>
        <v>44</v>
      </c>
      <c r="AO26" s="116">
        <f>IF((AN26+AM28+(IF(AN16&gt;0,0,AN16))&gt;'SDR Patient and Stations'!AO8),'SDR Patient and Stations'!AO8,(AN26+AM28+(IF(AN16&gt;0,0,AN16))))</f>
        <v>46.320461783439484</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6.4815924657534225</v>
      </c>
      <c r="L28" s="117">
        <f t="shared" si="15"/>
        <v>9.5384615384615401</v>
      </c>
      <c r="M28" s="116">
        <f t="shared" si="15"/>
        <v>0</v>
      </c>
      <c r="N28" s="117">
        <f t="shared" si="15"/>
        <v>4.7826086956521721</v>
      </c>
      <c r="O28" s="116">
        <f t="shared" si="15"/>
        <v>1.8768601190476133</v>
      </c>
      <c r="P28" s="117">
        <f t="shared" si="15"/>
        <v>10</v>
      </c>
      <c r="Q28" s="116">
        <f t="shared" si="15"/>
        <v>10</v>
      </c>
      <c r="R28" s="117">
        <f t="shared" si="15"/>
        <v>10</v>
      </c>
      <c r="S28" s="116">
        <f t="shared" si="15"/>
        <v>10</v>
      </c>
      <c r="T28" s="117">
        <f t="shared" si="15"/>
        <v>10</v>
      </c>
      <c r="U28" s="116">
        <f t="shared" si="15"/>
        <v>9.4024725274725256</v>
      </c>
      <c r="V28" s="117">
        <f t="shared" si="15"/>
        <v>0</v>
      </c>
      <c r="W28" s="116">
        <f t="shared" si="15"/>
        <v>0</v>
      </c>
      <c r="X28" s="117">
        <f t="shared" si="15"/>
        <v>0.86693548387096797</v>
      </c>
      <c r="Y28" s="116">
        <f t="shared" si="15"/>
        <v>5.0470632530120483</v>
      </c>
      <c r="Z28" s="117">
        <f t="shared" si="15"/>
        <v>3.1951687116564358</v>
      </c>
      <c r="AA28" s="116">
        <f t="shared" si="15"/>
        <v>10</v>
      </c>
      <c r="AB28" s="117">
        <f t="shared" si="15"/>
        <v>10</v>
      </c>
      <c r="AC28" s="116">
        <f t="shared" si="15"/>
        <v>10</v>
      </c>
      <c r="AD28" s="117">
        <f t="shared" si="15"/>
        <v>5.6544117647058769</v>
      </c>
      <c r="AE28" s="116">
        <f t="shared" si="15"/>
        <v>5.9537572254335274</v>
      </c>
      <c r="AF28" s="117">
        <f t="shared" si="15"/>
        <v>5.9837278106508833</v>
      </c>
      <c r="AG28" s="116">
        <f t="shared" si="15"/>
        <v>3.7517959770114899</v>
      </c>
      <c r="AH28" s="117">
        <f t="shared" si="15"/>
        <v>0</v>
      </c>
      <c r="AI28" s="116">
        <f t="shared" si="15"/>
        <v>0</v>
      </c>
      <c r="AJ28" s="117">
        <f t="shared" si="15"/>
        <v>0</v>
      </c>
      <c r="AK28" s="116">
        <f t="shared" si="15"/>
        <v>0</v>
      </c>
      <c r="AL28" s="117">
        <f t="shared" si="15"/>
        <v>0</v>
      </c>
      <c r="AM28" s="116">
        <f t="shared" si="15"/>
        <v>2.3204617834394838</v>
      </c>
      <c r="AN28" s="117">
        <f t="shared" si="15"/>
        <v>8.2372611464968131</v>
      </c>
      <c r="AO28" s="116">
        <f t="shared" si="15"/>
        <v>10</v>
      </c>
      <c r="AP28" s="117">
        <f t="shared" si="15"/>
        <v>10</v>
      </c>
      <c r="AQ28" s="116">
        <f t="shared" si="15"/>
        <v>8.4027777777777715</v>
      </c>
      <c r="AR28" s="117">
        <f t="shared" si="15"/>
        <v>7.3792177914110439</v>
      </c>
      <c r="AS28" s="116">
        <f t="shared" si="15"/>
        <v>2.3243243243243228</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43.871527777777771</v>
      </c>
      <c r="G45" s="69">
        <f t="shared" ref="G45:AZ45" si="23">G43/$F$1</f>
        <v>54.15650406504065</v>
      </c>
      <c r="H45" s="61">
        <f t="shared" si="23"/>
        <v>55.919117647058819</v>
      </c>
      <c r="I45" s="69">
        <f t="shared" si="23"/>
        <v>59.400845864661648</v>
      </c>
      <c r="J45" s="61">
        <f t="shared" si="23"/>
        <v>55.481592465753423</v>
      </c>
      <c r="K45" s="69">
        <f t="shared" si="23"/>
        <v>56.53846153846154</v>
      </c>
      <c r="L45" s="61">
        <f t="shared" si="23"/>
        <v>48.445361635220124</v>
      </c>
      <c r="M45" s="69">
        <f t="shared" si="23"/>
        <v>54.782608695652172</v>
      </c>
      <c r="N45" s="61">
        <f t="shared" si="23"/>
        <v>51.876860119047613</v>
      </c>
      <c r="O45" s="69">
        <f t="shared" si="23"/>
        <v>63.775875796178347</v>
      </c>
      <c r="P45" s="61">
        <f t="shared" si="23"/>
        <v>64.352678571428569</v>
      </c>
      <c r="Q45" s="69">
        <f t="shared" si="23"/>
        <v>61.983532934131738</v>
      </c>
      <c r="R45" s="61">
        <f t="shared" si="23"/>
        <v>64.357541899441344</v>
      </c>
      <c r="S45" s="69">
        <f t="shared" si="23"/>
        <v>61.29200268817204</v>
      </c>
      <c r="T45" s="61">
        <f t="shared" si="23"/>
        <v>59.402472527472526</v>
      </c>
      <c r="U45" s="69">
        <f t="shared" si="23"/>
        <v>44.850260416666664</v>
      </c>
      <c r="V45" s="61">
        <f t="shared" si="23"/>
        <v>43.470222513089006</v>
      </c>
      <c r="W45" s="69">
        <f t="shared" si="23"/>
        <v>50.866935483870968</v>
      </c>
      <c r="X45" s="61">
        <f t="shared" si="23"/>
        <v>55.047063253012048</v>
      </c>
      <c r="Y45" s="69">
        <f t="shared" si="23"/>
        <v>52.195168711656436</v>
      </c>
      <c r="Z45" s="61">
        <f t="shared" si="23"/>
        <v>51.90373563218391</v>
      </c>
      <c r="AA45" s="69">
        <f t="shared" si="23"/>
        <v>54.694809941520468</v>
      </c>
      <c r="AB45" s="61">
        <f t="shared" si="23"/>
        <v>54.092803030303024</v>
      </c>
      <c r="AC45" s="69">
        <f t="shared" si="23"/>
        <v>55.654411764705877</v>
      </c>
      <c r="AD45" s="61">
        <f t="shared" si="23"/>
        <v>55.953757225433527</v>
      </c>
      <c r="AE45" s="69">
        <f t="shared" si="23"/>
        <v>55.983727810650883</v>
      </c>
      <c r="AF45" s="61">
        <f t="shared" si="23"/>
        <v>53.75179597701149</v>
      </c>
      <c r="AG45" s="69">
        <f t="shared" si="23"/>
        <v>40.484730113636367</v>
      </c>
      <c r="AH45" s="61">
        <f t="shared" si="23"/>
        <v>39.339080459770109</v>
      </c>
      <c r="AI45" s="69">
        <f t="shared" si="23"/>
        <v>44.524927745664741</v>
      </c>
      <c r="AJ45" s="61">
        <f t="shared" si="23"/>
        <v>51.012003311258276</v>
      </c>
      <c r="AK45" s="69">
        <f t="shared" si="23"/>
        <v>45.008445945945944</v>
      </c>
      <c r="AL45" s="61">
        <f t="shared" si="23"/>
        <v>50.320461783439484</v>
      </c>
      <c r="AM45" s="69">
        <f t="shared" si="23"/>
        <v>52.237261146496813</v>
      </c>
      <c r="AN45" s="61">
        <f t="shared" si="23"/>
        <v>56.868578767123289</v>
      </c>
      <c r="AO45" s="69">
        <f t="shared" si="23"/>
        <v>67.266116352201252</v>
      </c>
      <c r="AP45" s="61">
        <f t="shared" si="23"/>
        <v>58.402777777777771</v>
      </c>
      <c r="AQ45" s="69">
        <f t="shared" si="23"/>
        <v>57.379217791411044</v>
      </c>
      <c r="AR45" s="61">
        <f t="shared" si="23"/>
        <v>52.324324324324323</v>
      </c>
      <c r="AS45" s="69">
        <f t="shared" si="23"/>
        <v>60.145474137931032</v>
      </c>
      <c r="AT45" s="61">
        <f t="shared" si="23"/>
        <v>61.822615606936409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15.15650406504065</v>
      </c>
      <c r="H47" s="118">
        <f>H45-H26</f>
        <v>16.919117647058819</v>
      </c>
      <c r="I47" s="119">
        <f t="shared" ref="I47:AZ47" si="24">I45-I26</f>
        <v>20.400845864661648</v>
      </c>
      <c r="J47" s="118">
        <f t="shared" si="24"/>
        <v>6.4815924657534225</v>
      </c>
      <c r="K47" s="119">
        <f t="shared" si="24"/>
        <v>9.5384615384615401</v>
      </c>
      <c r="L47" s="118">
        <f t="shared" si="24"/>
        <v>-1.5546383647798763</v>
      </c>
      <c r="M47" s="119">
        <f t="shared" si="24"/>
        <v>4.7826086956521721</v>
      </c>
      <c r="N47" s="118">
        <f t="shared" si="24"/>
        <v>1.8768601190476133</v>
      </c>
      <c r="O47" s="119">
        <f t="shared" si="24"/>
        <v>13.775875796178347</v>
      </c>
      <c r="P47" s="118">
        <f t="shared" si="24"/>
        <v>14.352678571428569</v>
      </c>
      <c r="Q47" s="119">
        <f t="shared" si="24"/>
        <v>11.983532934131738</v>
      </c>
      <c r="R47" s="118">
        <f t="shared" si="24"/>
        <v>14.357541899441344</v>
      </c>
      <c r="S47" s="119">
        <f t="shared" si="24"/>
        <v>11.29200268817204</v>
      </c>
      <c r="T47" s="118">
        <f t="shared" si="24"/>
        <v>9.4024725274725256</v>
      </c>
      <c r="U47" s="119">
        <f t="shared" si="24"/>
        <v>-5.1497395833333357</v>
      </c>
      <c r="V47" s="118">
        <f t="shared" si="24"/>
        <v>-6.5297774869109944</v>
      </c>
      <c r="W47" s="119">
        <f t="shared" si="24"/>
        <v>0.86693548387096797</v>
      </c>
      <c r="X47" s="118">
        <f t="shared" si="24"/>
        <v>5.0470632530120483</v>
      </c>
      <c r="Y47" s="119">
        <f t="shared" si="24"/>
        <v>3.1951687116564358</v>
      </c>
      <c r="Z47" s="118">
        <f t="shared" si="24"/>
        <v>17.036800148312942</v>
      </c>
      <c r="AA47" s="119">
        <f t="shared" si="24"/>
        <v>15.780811204637452</v>
      </c>
      <c r="AB47" s="118">
        <f t="shared" si="24"/>
        <v>11.983635581763572</v>
      </c>
      <c r="AC47" s="119">
        <f t="shared" si="24"/>
        <v>5.6544117647058769</v>
      </c>
      <c r="AD47" s="118">
        <f t="shared" si="24"/>
        <v>5.9537572254335274</v>
      </c>
      <c r="AE47" s="119">
        <f t="shared" si="24"/>
        <v>5.9837278106508833</v>
      </c>
      <c r="AF47" s="118">
        <f t="shared" si="24"/>
        <v>3.7517959770114899</v>
      </c>
      <c r="AG47" s="119">
        <f t="shared" si="24"/>
        <v>-9.5152698863636331</v>
      </c>
      <c r="AH47" s="118">
        <f t="shared" si="24"/>
        <v>-10.660919540229891</v>
      </c>
      <c r="AI47" s="119">
        <f t="shared" si="24"/>
        <v>-5.4750722543352595</v>
      </c>
      <c r="AJ47" s="118">
        <f t="shared" si="24"/>
        <v>1.012003311258276</v>
      </c>
      <c r="AK47" s="119">
        <f t="shared" si="24"/>
        <v>-4.9915540540540562</v>
      </c>
      <c r="AL47" s="118">
        <f t="shared" si="24"/>
        <v>2.3204617834394838</v>
      </c>
      <c r="AM47" s="119">
        <f t="shared" si="24"/>
        <v>8.2372611464968131</v>
      </c>
      <c r="AN47" s="118">
        <f t="shared" si="24"/>
        <v>12.868578767123289</v>
      </c>
      <c r="AO47" s="119">
        <f t="shared" si="24"/>
        <v>20.945654568761768</v>
      </c>
      <c r="AP47" s="118">
        <f t="shared" si="24"/>
        <v>8.4027777777777715</v>
      </c>
      <c r="AQ47" s="119">
        <f t="shared" si="24"/>
        <v>7.3792177914110439</v>
      </c>
      <c r="AR47" s="118">
        <f t="shared" si="24"/>
        <v>2.3243243243243228</v>
      </c>
      <c r="AS47" s="119">
        <f t="shared" si="24"/>
        <v>10.145474137931032</v>
      </c>
      <c r="AT47" s="118">
        <f t="shared" si="24"/>
        <v>11.822615606936409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6.4815924657534225</v>
      </c>
      <c r="K49" s="71">
        <f t="shared" si="25"/>
        <v>9.5384615384615401</v>
      </c>
      <c r="L49" s="63">
        <f t="shared" si="25"/>
        <v>0</v>
      </c>
      <c r="M49" s="71">
        <f t="shared" si="25"/>
        <v>4.7826086956521721</v>
      </c>
      <c r="N49" s="63">
        <f t="shared" si="25"/>
        <v>1.8768601190476133</v>
      </c>
      <c r="O49" s="71">
        <f t="shared" si="25"/>
        <v>10</v>
      </c>
      <c r="P49" s="63">
        <f t="shared" si="25"/>
        <v>10</v>
      </c>
      <c r="Q49" s="71">
        <f t="shared" si="25"/>
        <v>10</v>
      </c>
      <c r="R49" s="63">
        <f t="shared" si="25"/>
        <v>10</v>
      </c>
      <c r="S49" s="71">
        <f t="shared" si="25"/>
        <v>10</v>
      </c>
      <c r="T49" s="63">
        <f t="shared" si="25"/>
        <v>9.4024725274725256</v>
      </c>
      <c r="U49" s="71">
        <f t="shared" si="25"/>
        <v>0</v>
      </c>
      <c r="V49" s="63">
        <f t="shared" si="25"/>
        <v>0</v>
      </c>
      <c r="W49" s="71">
        <f t="shared" si="25"/>
        <v>0.86693548387096797</v>
      </c>
      <c r="X49" s="63">
        <f t="shared" si="25"/>
        <v>5.0470632530120483</v>
      </c>
      <c r="Y49" s="71">
        <f t="shared" si="25"/>
        <v>3.1951687116564358</v>
      </c>
      <c r="Z49" s="63">
        <f t="shared" si="25"/>
        <v>10</v>
      </c>
      <c r="AA49" s="71">
        <f t="shared" si="25"/>
        <v>10</v>
      </c>
      <c r="AB49" s="63">
        <f t="shared" si="25"/>
        <v>10</v>
      </c>
      <c r="AC49" s="71">
        <f t="shared" si="25"/>
        <v>5.6544117647058769</v>
      </c>
      <c r="AD49" s="63">
        <f t="shared" si="25"/>
        <v>5.9537572254335274</v>
      </c>
      <c r="AE49" s="71">
        <f t="shared" si="25"/>
        <v>5.9837278106508833</v>
      </c>
      <c r="AF49" s="63">
        <f t="shared" si="25"/>
        <v>3.7517959770114899</v>
      </c>
      <c r="AG49" s="71">
        <f t="shared" si="25"/>
        <v>0</v>
      </c>
      <c r="AH49" s="63">
        <f t="shared" si="25"/>
        <v>0</v>
      </c>
      <c r="AI49" s="71">
        <f t="shared" si="25"/>
        <v>0</v>
      </c>
      <c r="AJ49" s="63">
        <f t="shared" si="25"/>
        <v>0</v>
      </c>
      <c r="AK49" s="71">
        <f t="shared" si="25"/>
        <v>0</v>
      </c>
      <c r="AL49" s="63">
        <f t="shared" si="25"/>
        <v>2.3204617834394838</v>
      </c>
      <c r="AM49" s="71">
        <f t="shared" si="25"/>
        <v>8.2372611464968131</v>
      </c>
      <c r="AN49" s="63">
        <f t="shared" si="25"/>
        <v>10</v>
      </c>
      <c r="AO49" s="71">
        <f t="shared" si="25"/>
        <v>10</v>
      </c>
      <c r="AP49" s="63">
        <f t="shared" si="25"/>
        <v>8.4027777777777715</v>
      </c>
      <c r="AQ49" s="71">
        <f t="shared" si="25"/>
        <v>7.3792177914110439</v>
      </c>
      <c r="AR49" s="63">
        <f t="shared" si="25"/>
        <v>2.3243243243243228</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9">J20+365.25</f>
        <v>36525.75</v>
      </c>
      <c r="M20" s="178">
        <f t="shared" si="9"/>
        <v>36707</v>
      </c>
      <c r="N20" s="179">
        <f t="shared" si="9"/>
        <v>36891</v>
      </c>
      <c r="O20" s="178">
        <f t="shared" si="9"/>
        <v>37072.25</v>
      </c>
      <c r="P20" s="179">
        <f t="shared" si="9"/>
        <v>37256.25</v>
      </c>
      <c r="Q20" s="178">
        <f t="shared" si="9"/>
        <v>37437.5</v>
      </c>
      <c r="R20" s="179">
        <f t="shared" si="9"/>
        <v>37621.5</v>
      </c>
      <c r="S20" s="178">
        <f t="shared" si="9"/>
        <v>37802.75</v>
      </c>
      <c r="T20" s="179">
        <f t="shared" si="9"/>
        <v>37986.75</v>
      </c>
      <c r="U20" s="178">
        <f t="shared" si="9"/>
        <v>38168</v>
      </c>
      <c r="V20" s="179">
        <f t="shared" si="9"/>
        <v>38352</v>
      </c>
      <c r="W20" s="178">
        <f t="shared" si="9"/>
        <v>38533.25</v>
      </c>
      <c r="X20" s="179">
        <f t="shared" si="9"/>
        <v>38717.25</v>
      </c>
      <c r="Y20" s="178">
        <f t="shared" si="9"/>
        <v>38898.5</v>
      </c>
      <c r="Z20" s="179">
        <f t="shared" si="9"/>
        <v>39082.5</v>
      </c>
      <c r="AA20" s="178">
        <f t="shared" si="9"/>
        <v>39263.75</v>
      </c>
      <c r="AB20" s="179">
        <f t="shared" si="9"/>
        <v>39447.75</v>
      </c>
      <c r="AC20" s="178">
        <f t="shared" si="9"/>
        <v>39629</v>
      </c>
      <c r="AD20" s="179">
        <f t="shared" si="9"/>
        <v>39813</v>
      </c>
      <c r="AE20" s="178">
        <f t="shared" si="9"/>
        <v>39994.25</v>
      </c>
      <c r="AF20" s="179">
        <f t="shared" si="9"/>
        <v>40178.25</v>
      </c>
      <c r="AG20" s="178">
        <f t="shared" si="9"/>
        <v>40359.5</v>
      </c>
      <c r="AH20" s="179">
        <f t="shared" si="9"/>
        <v>40543.5</v>
      </c>
      <c r="AI20" s="178">
        <f t="shared" si="9"/>
        <v>40724.75</v>
      </c>
      <c r="AJ20" s="179">
        <f t="shared" si="9"/>
        <v>40908.75</v>
      </c>
      <c r="AK20" s="178">
        <f t="shared" si="9"/>
        <v>41090</v>
      </c>
      <c r="AL20" s="179">
        <f t="shared" si="9"/>
        <v>41274</v>
      </c>
      <c r="AM20" s="178">
        <f t="shared" si="9"/>
        <v>41455.25</v>
      </c>
      <c r="AN20" s="179">
        <f t="shared" si="9"/>
        <v>41639.25</v>
      </c>
      <c r="AO20" s="178">
        <f t="shared" si="9"/>
        <v>41820.5</v>
      </c>
      <c r="AP20" s="179">
        <f t="shared" si="9"/>
        <v>42004.5</v>
      </c>
      <c r="AQ20" s="178">
        <f t="shared" si="9"/>
        <v>42185.75</v>
      </c>
      <c r="AR20" s="179">
        <f t="shared" si="9"/>
        <v>42369.75</v>
      </c>
      <c r="AS20" s="178">
        <f t="shared" si="9"/>
        <v>42551</v>
      </c>
      <c r="AT20" s="179">
        <f t="shared" si="9"/>
        <v>42735</v>
      </c>
      <c r="AU20" s="178">
        <f t="shared" si="9"/>
        <v>42916.25</v>
      </c>
      <c r="AV20" s="179">
        <f t="shared" si="9"/>
        <v>43100.25</v>
      </c>
      <c r="AW20" s="178">
        <f t="shared" si="9"/>
        <v>43281.5</v>
      </c>
      <c r="AX20" s="179">
        <f t="shared" si="9"/>
        <v>43465.5</v>
      </c>
      <c r="AY20" s="178">
        <f t="shared" si="9"/>
        <v>43646.75</v>
      </c>
      <c r="AZ20" s="179">
        <f t="shared" si="9"/>
        <v>43830.75</v>
      </c>
      <c r="BB20" s="178">
        <f>AY20+365.25</f>
        <v>44012</v>
      </c>
      <c r="BC20" s="179">
        <f>AZ20+365.25</f>
        <v>44196</v>
      </c>
      <c r="BD20" s="178">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4">J32/G26</f>
        <v>3.7435897435897436</v>
      </c>
      <c r="H24" s="113">
        <f t="shared" si="14"/>
        <v>4</v>
      </c>
      <c r="I24" s="114">
        <f t="shared" si="14"/>
        <v>4.0769230769230766</v>
      </c>
      <c r="J24" s="113">
        <f t="shared" si="14"/>
        <v>3.2857142857142856</v>
      </c>
      <c r="K24" s="114">
        <f t="shared" si="14"/>
        <v>3.5744680851063828</v>
      </c>
      <c r="L24" s="113">
        <f t="shared" si="14"/>
        <v>3.14</v>
      </c>
      <c r="M24" s="114">
        <f t="shared" si="14"/>
        <v>3.36</v>
      </c>
      <c r="N24" s="113">
        <f t="shared" si="14"/>
        <v>3.34</v>
      </c>
      <c r="O24" s="114">
        <f t="shared" si="14"/>
        <v>3.58</v>
      </c>
      <c r="P24" s="113">
        <f t="shared" si="14"/>
        <v>3.72</v>
      </c>
      <c r="Q24" s="114">
        <f t="shared" si="14"/>
        <v>3.64</v>
      </c>
      <c r="R24" s="113">
        <f t="shared" si="14"/>
        <v>3.84</v>
      </c>
      <c r="S24" s="114">
        <f t="shared" si="14"/>
        <v>3.82</v>
      </c>
      <c r="T24" s="113">
        <f t="shared" si="14"/>
        <v>3.72</v>
      </c>
      <c r="U24" s="114">
        <f t="shared" si="14"/>
        <v>3.32</v>
      </c>
      <c r="V24" s="113">
        <f t="shared" si="14"/>
        <v>3.26</v>
      </c>
      <c r="W24" s="114">
        <f t="shared" si="14"/>
        <v>3.48</v>
      </c>
      <c r="X24" s="113">
        <f t="shared" si="14"/>
        <v>3.42</v>
      </c>
      <c r="Y24" s="114">
        <f t="shared" si="14"/>
        <v>3.3673469387755102</v>
      </c>
      <c r="Z24" s="113">
        <f t="shared" si="14"/>
        <v>4.7872731872225929</v>
      </c>
      <c r="AA24" s="114">
        <f t="shared" si="14"/>
        <v>4.297636703732385</v>
      </c>
      <c r="AB24" s="113">
        <f t="shared" si="14"/>
        <v>3.8312830518893617</v>
      </c>
      <c r="AC24" s="114">
        <f t="shared" si="14"/>
        <v>3.48</v>
      </c>
      <c r="AD24" s="113">
        <f t="shared" si="14"/>
        <v>3.52</v>
      </c>
      <c r="AE24" s="114">
        <f t="shared" si="14"/>
        <v>3.48</v>
      </c>
      <c r="AF24" s="113">
        <f t="shared" si="14"/>
        <v>3.46</v>
      </c>
      <c r="AG24" s="114">
        <f t="shared" si="14"/>
        <v>3.02</v>
      </c>
      <c r="AH24" s="113">
        <f t="shared" si="14"/>
        <v>2.96</v>
      </c>
      <c r="AI24" s="114">
        <f t="shared" si="14"/>
        <v>3.14</v>
      </c>
      <c r="AJ24" s="113">
        <f t="shared" si="14"/>
        <v>3.14</v>
      </c>
      <c r="AK24" s="114">
        <f t="shared" si="14"/>
        <v>2.92</v>
      </c>
      <c r="AL24" s="113">
        <f t="shared" si="14"/>
        <v>3.3125</v>
      </c>
      <c r="AM24" s="114">
        <f t="shared" si="14"/>
        <v>3.6818181818181817</v>
      </c>
      <c r="AN24" s="113">
        <f t="shared" si="14"/>
        <v>3.7045454545454546</v>
      </c>
      <c r="AO24" s="114">
        <f t="shared" si="14"/>
        <v>3.9397386390757081</v>
      </c>
      <c r="AP24" s="113">
        <f t="shared" si="14"/>
        <v>3.48</v>
      </c>
      <c r="AQ24" s="114">
        <f t="shared" si="14"/>
        <v>3.46</v>
      </c>
      <c r="AR24" s="113">
        <f t="shared" si="14"/>
        <v>3.52</v>
      </c>
      <c r="AS24" s="114">
        <f t="shared" si="14"/>
        <v>3.66</v>
      </c>
      <c r="AT24" s="113">
        <f t="shared" si="14"/>
        <v>3.7</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5">AVERAGE(D24:E24)</f>
        <v>3.3205128205128203</v>
      </c>
      <c r="F25" s="171">
        <f t="shared" si="15"/>
        <v>3.4487179487179489</v>
      </c>
      <c r="G25" s="171">
        <f t="shared" si="15"/>
        <v>3.5769230769230766</v>
      </c>
      <c r="H25" s="122">
        <f>AVERAGE(G24:H24)</f>
        <v>3.8717948717948718</v>
      </c>
      <c r="I25" s="123">
        <f t="shared" ref="I25:AZ25" si="16">AVERAGE(H24:I24)</f>
        <v>4.0384615384615383</v>
      </c>
      <c r="J25" s="122">
        <f t="shared" si="16"/>
        <v>3.6813186813186811</v>
      </c>
      <c r="K25" s="123">
        <f t="shared" si="16"/>
        <v>3.4300911854103342</v>
      </c>
      <c r="L25" s="122">
        <f t="shared" si="16"/>
        <v>3.3572340425531912</v>
      </c>
      <c r="M25" s="123">
        <f t="shared" si="16"/>
        <v>3.25</v>
      </c>
      <c r="N25" s="122">
        <f t="shared" si="16"/>
        <v>3.3499999999999996</v>
      </c>
      <c r="O25" s="123">
        <f t="shared" si="16"/>
        <v>3.46</v>
      </c>
      <c r="P25" s="122">
        <f t="shared" si="16"/>
        <v>3.6500000000000004</v>
      </c>
      <c r="Q25" s="123">
        <f t="shared" si="16"/>
        <v>3.68</v>
      </c>
      <c r="R25" s="122">
        <f t="shared" si="16"/>
        <v>3.74</v>
      </c>
      <c r="S25" s="123">
        <f t="shared" si="16"/>
        <v>3.83</v>
      </c>
      <c r="T25" s="122">
        <f t="shared" si="16"/>
        <v>3.77</v>
      </c>
      <c r="U25" s="123">
        <f t="shared" si="16"/>
        <v>3.52</v>
      </c>
      <c r="V25" s="122">
        <f t="shared" si="16"/>
        <v>3.29</v>
      </c>
      <c r="W25" s="123">
        <f t="shared" si="16"/>
        <v>3.37</v>
      </c>
      <c r="X25" s="122">
        <f t="shared" si="16"/>
        <v>3.45</v>
      </c>
      <c r="Y25" s="123">
        <f t="shared" si="16"/>
        <v>3.393673469387755</v>
      </c>
      <c r="Z25" s="122">
        <f t="shared" si="16"/>
        <v>4.077310062999052</v>
      </c>
      <c r="AA25" s="123">
        <f t="shared" si="16"/>
        <v>4.5424549454774894</v>
      </c>
      <c r="AB25" s="122">
        <f t="shared" si="16"/>
        <v>4.0644598778108731</v>
      </c>
      <c r="AC25" s="123">
        <f t="shared" si="16"/>
        <v>3.6556415259446808</v>
      </c>
      <c r="AD25" s="122">
        <f t="shared" si="16"/>
        <v>3.5</v>
      </c>
      <c r="AE25" s="123">
        <f t="shared" si="16"/>
        <v>3.5</v>
      </c>
      <c r="AF25" s="122">
        <f t="shared" si="16"/>
        <v>3.4699999999999998</v>
      </c>
      <c r="AG25" s="123">
        <f t="shared" si="16"/>
        <v>3.24</v>
      </c>
      <c r="AH25" s="122">
        <f t="shared" si="16"/>
        <v>2.99</v>
      </c>
      <c r="AI25" s="123">
        <f t="shared" si="16"/>
        <v>3.05</v>
      </c>
      <c r="AJ25" s="122">
        <f t="shared" si="16"/>
        <v>3.14</v>
      </c>
      <c r="AK25" s="123">
        <f t="shared" si="16"/>
        <v>3.0300000000000002</v>
      </c>
      <c r="AL25" s="122">
        <f t="shared" si="16"/>
        <v>3.11625</v>
      </c>
      <c r="AM25" s="123">
        <f t="shared" si="16"/>
        <v>3.4971590909090908</v>
      </c>
      <c r="AN25" s="122">
        <f t="shared" si="16"/>
        <v>3.6931818181818183</v>
      </c>
      <c r="AO25" s="123">
        <f t="shared" si="16"/>
        <v>3.8221420468105816</v>
      </c>
      <c r="AP25" s="122">
        <f t="shared" si="16"/>
        <v>3.7098693195378543</v>
      </c>
      <c r="AQ25" s="123">
        <f t="shared" si="16"/>
        <v>3.4699999999999998</v>
      </c>
      <c r="AR25" s="122">
        <f t="shared" si="16"/>
        <v>3.49</v>
      </c>
      <c r="AS25" s="123">
        <f t="shared" si="16"/>
        <v>3.59</v>
      </c>
      <c r="AT25" s="122">
        <f t="shared" si="16"/>
        <v>3.68</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35.510820743160473</v>
      </c>
      <c r="AA26" s="116">
        <f>IF((Z26+Y28+(IF(Z16&gt;0,0,Z16))&gt;'SDR Patient and Stations'!AA8),'SDR Patient and Stations'!AA8,(Z26+Y28+(IF(Z16&gt;0,0,Z16))))</f>
        <v>40.254682265197992</v>
      </c>
      <c r="AB26" s="117">
        <f>IF((AA26+Z28+(IF(AA16&gt;0,0,AA16))&gt;'SDR Patient and Stations'!AB8),'SDR Patient and Stations'!AB8,(AA26+Z28+(IF(AA16&gt;0,0,AA16))))</f>
        <v>44.110549314976666</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44</v>
      </c>
      <c r="AN26" s="117">
        <f>IF((AM26+AL28+(IF(AM16&gt;0,0,AM16))&gt;'SDR Patient and Stations'!AN8),'SDR Patient and Stations'!AN8,(AM26+AL28+(IF(AM16&gt;0,0,AM16))))</f>
        <v>44</v>
      </c>
      <c r="AO26" s="116">
        <f>IF((AN26+AM28+(IF(AN16&gt;0,0,AN16))&gt;'SDR Patient and Stations'!AO8),'SDR Patient and Stations'!AO8,(AN26+AM28+(IF(AN16&gt;0,0,AN16))))</f>
        <v>46.957429654115934</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10</v>
      </c>
      <c r="I28" s="116">
        <f t="shared" si="17"/>
        <v>10</v>
      </c>
      <c r="J28" s="117">
        <f t="shared" si="17"/>
        <v>10</v>
      </c>
      <c r="K28" s="116">
        <f t="shared" si="17"/>
        <v>7.1838911045604306</v>
      </c>
      <c r="L28" s="117">
        <f t="shared" ref="L28:AZ28" si="18">IF(K49&lt;0,0,K49)</f>
        <v>10</v>
      </c>
      <c r="M28" s="116">
        <f t="shared" si="18"/>
        <v>0</v>
      </c>
      <c r="N28" s="117">
        <f t="shared" si="18"/>
        <v>5.4760594386351116</v>
      </c>
      <c r="O28" s="116">
        <f t="shared" si="18"/>
        <v>2.5335292344785998</v>
      </c>
      <c r="P28" s="117">
        <f t="shared" si="18"/>
        <v>10</v>
      </c>
      <c r="Q28" s="116">
        <f t="shared" si="18"/>
        <v>10</v>
      </c>
      <c r="R28" s="117">
        <f t="shared" si="18"/>
        <v>10</v>
      </c>
      <c r="S28" s="116">
        <f t="shared" si="18"/>
        <v>10</v>
      </c>
      <c r="T28" s="117">
        <f t="shared" si="18"/>
        <v>10</v>
      </c>
      <c r="U28" s="116">
        <f t="shared" si="18"/>
        <v>10</v>
      </c>
      <c r="V28" s="117">
        <f t="shared" si="18"/>
        <v>0</v>
      </c>
      <c r="W28" s="116">
        <f t="shared" si="18"/>
        <v>0</v>
      </c>
      <c r="X28" s="117">
        <f t="shared" si="18"/>
        <v>1.5108207431604725</v>
      </c>
      <c r="Y28" s="116">
        <f t="shared" si="18"/>
        <v>5.7438615220375198</v>
      </c>
      <c r="Z28" s="117">
        <f t="shared" si="18"/>
        <v>3.8558670497786736</v>
      </c>
      <c r="AA28" s="116">
        <f t="shared" si="18"/>
        <v>10</v>
      </c>
      <c r="AB28" s="117">
        <f t="shared" si="18"/>
        <v>10</v>
      </c>
      <c r="AC28" s="116">
        <f t="shared" si="18"/>
        <v>10</v>
      </c>
      <c r="AD28" s="117">
        <f t="shared" si="18"/>
        <v>6.3588979895755742</v>
      </c>
      <c r="AE28" s="116">
        <f t="shared" si="18"/>
        <v>6.6620326333504067</v>
      </c>
      <c r="AF28" s="117">
        <f t="shared" si="18"/>
        <v>6.6923825930641883</v>
      </c>
      <c r="AG28" s="116">
        <f t="shared" si="18"/>
        <v>4.4321984577331506</v>
      </c>
      <c r="AH28" s="117">
        <f t="shared" si="18"/>
        <v>0</v>
      </c>
      <c r="AI28" s="116">
        <f t="shared" si="18"/>
        <v>0</v>
      </c>
      <c r="AJ28" s="117">
        <f t="shared" si="18"/>
        <v>0</v>
      </c>
      <c r="AK28" s="116">
        <f t="shared" si="18"/>
        <v>0</v>
      </c>
      <c r="AL28" s="117">
        <f t="shared" si="18"/>
        <v>0</v>
      </c>
      <c r="AM28" s="116">
        <f t="shared" si="18"/>
        <v>2.9574296541159342</v>
      </c>
      <c r="AN28" s="117">
        <f t="shared" si="18"/>
        <v>8.8984923002499414</v>
      </c>
      <c r="AO28" s="116">
        <f t="shared" si="18"/>
        <v>10</v>
      </c>
      <c r="AP28" s="117">
        <f t="shared" si="18"/>
        <v>10</v>
      </c>
      <c r="AQ28" s="116">
        <f t="shared" si="18"/>
        <v>9.1420534458509124</v>
      </c>
      <c r="AR28" s="117">
        <f t="shared" si="18"/>
        <v>8.1055370039605492</v>
      </c>
      <c r="AS28" s="116">
        <f t="shared" si="18"/>
        <v>2.9866575436195646</v>
      </c>
      <c r="AT28" s="117">
        <f t="shared" si="18"/>
        <v>10</v>
      </c>
      <c r="AU28" s="116">
        <f t="shared" si="18"/>
        <v>10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7</v>
      </c>
      <c r="G34" s="69">
        <f t="shared" si="19"/>
        <v>23</v>
      </c>
      <c r="H34" s="61">
        <f t="shared" si="19"/>
        <v>20</v>
      </c>
      <c r="I34" s="69">
        <f t="shared" si="19"/>
        <v>26</v>
      </c>
      <c r="J34" s="61">
        <f t="shared" si="19"/>
        <v>15</v>
      </c>
      <c r="K34" s="69">
        <f t="shared" si="19"/>
        <v>12</v>
      </c>
      <c r="L34" s="61">
        <f t="shared" ref="L34:AZ34" si="20">L30-L32</f>
        <v>-2</v>
      </c>
      <c r="M34" s="69">
        <f t="shared" si="20"/>
        <v>7</v>
      </c>
      <c r="N34" s="61">
        <f t="shared" si="20"/>
        <v>-1</v>
      </c>
      <c r="O34" s="69">
        <f t="shared" si="20"/>
        <v>22</v>
      </c>
      <c r="P34" s="61">
        <f t="shared" si="20"/>
        <v>18</v>
      </c>
      <c r="Q34" s="69">
        <f t="shared" si="20"/>
        <v>15</v>
      </c>
      <c r="R34" s="61">
        <f t="shared" si="20"/>
        <v>13</v>
      </c>
      <c r="S34" s="69">
        <f t="shared" si="20"/>
        <v>5</v>
      </c>
      <c r="T34" s="61">
        <f t="shared" si="20"/>
        <v>4</v>
      </c>
      <c r="U34" s="69">
        <f t="shared" si="20"/>
        <v>-26</v>
      </c>
      <c r="V34" s="61">
        <f t="shared" si="20"/>
        <v>-28</v>
      </c>
      <c r="W34" s="69">
        <f t="shared" si="20"/>
        <v>-12</v>
      </c>
      <c r="X34" s="61">
        <f t="shared" si="20"/>
        <v>5</v>
      </c>
      <c r="Y34" s="69">
        <f t="shared" si="20"/>
        <v>2</v>
      </c>
      <c r="Z34" s="61">
        <f t="shared" si="20"/>
        <v>-4</v>
      </c>
      <c r="AA34" s="69">
        <f t="shared" si="20"/>
        <v>2</v>
      </c>
      <c r="AB34" s="61">
        <f t="shared" si="20"/>
        <v>4</v>
      </c>
      <c r="AC34" s="69">
        <f t="shared" si="20"/>
        <v>4</v>
      </c>
      <c r="AD34" s="61">
        <f t="shared" si="20"/>
        <v>3</v>
      </c>
      <c r="AE34" s="69">
        <f t="shared" si="20"/>
        <v>5</v>
      </c>
      <c r="AF34" s="61">
        <f t="shared" si="20"/>
        <v>-1</v>
      </c>
      <c r="AG34" s="69">
        <f t="shared" si="20"/>
        <v>-25</v>
      </c>
      <c r="AH34" s="61">
        <f t="shared" si="20"/>
        <v>-26</v>
      </c>
      <c r="AI34" s="69">
        <f t="shared" si="20"/>
        <v>-16</v>
      </c>
      <c r="AJ34" s="61">
        <f t="shared" si="20"/>
        <v>6</v>
      </c>
      <c r="AK34" s="69">
        <f t="shared" si="20"/>
        <v>-2</v>
      </c>
      <c r="AL34" s="61">
        <f t="shared" si="20"/>
        <v>2</v>
      </c>
      <c r="AM34" s="69">
        <f t="shared" si="20"/>
        <v>5</v>
      </c>
      <c r="AN34" s="61">
        <f t="shared" si="20"/>
        <v>17</v>
      </c>
      <c r="AO34" s="69">
        <f t="shared" si="20"/>
        <v>26</v>
      </c>
      <c r="AP34" s="61">
        <f t="shared" si="20"/>
        <v>12</v>
      </c>
      <c r="AQ34" s="69">
        <f t="shared" si="20"/>
        <v>10</v>
      </c>
      <c r="AR34" s="61">
        <f t="shared" si="20"/>
        <v>-9</v>
      </c>
      <c r="AS34" s="69">
        <f t="shared" si="20"/>
        <v>9</v>
      </c>
      <c r="AT34" s="61">
        <f t="shared" si="20"/>
        <v>12</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22">IFERROR(G34/G32,0)</f>
        <v>0.18699186991869918</v>
      </c>
      <c r="H36" s="108">
        <f t="shared" si="22"/>
        <v>0.14705882352941177</v>
      </c>
      <c r="I36" s="107">
        <f t="shared" si="22"/>
        <v>0.19548872180451127</v>
      </c>
      <c r="J36" s="108">
        <f t="shared" si="22"/>
        <v>0.10273972602739725</v>
      </c>
      <c r="K36" s="107">
        <f t="shared" si="22"/>
        <v>7.6923076923076927E-2</v>
      </c>
      <c r="L36" s="108">
        <f t="shared" si="22"/>
        <v>-1.2578616352201259E-2</v>
      </c>
      <c r="M36" s="107">
        <f t="shared" si="22"/>
        <v>4.3478260869565216E-2</v>
      </c>
      <c r="N36" s="108">
        <f t="shared" si="22"/>
        <v>-5.9523809523809521E-3</v>
      </c>
      <c r="O36" s="107">
        <f t="shared" si="22"/>
        <v>0.14012738853503184</v>
      </c>
      <c r="P36" s="108">
        <f t="shared" si="22"/>
        <v>0.10714285714285714</v>
      </c>
      <c r="Q36" s="107">
        <f t="shared" si="22"/>
        <v>8.9820359281437126E-2</v>
      </c>
      <c r="R36" s="108">
        <f t="shared" si="22"/>
        <v>7.2625698324022353E-2</v>
      </c>
      <c r="S36" s="107">
        <f t="shared" si="22"/>
        <v>2.6881720430107527E-2</v>
      </c>
      <c r="T36" s="108">
        <f t="shared" si="22"/>
        <v>2.197802197802198E-2</v>
      </c>
      <c r="U36" s="107">
        <f t="shared" si="22"/>
        <v>-0.13541666666666666</v>
      </c>
      <c r="V36" s="108">
        <f t="shared" si="22"/>
        <v>-0.14659685863874344</v>
      </c>
      <c r="W36" s="107">
        <f t="shared" si="22"/>
        <v>-6.4516129032258063E-2</v>
      </c>
      <c r="X36" s="108">
        <f t="shared" si="22"/>
        <v>3.0120481927710843E-2</v>
      </c>
      <c r="Y36" s="107">
        <f t="shared" si="22"/>
        <v>1.2269938650306749E-2</v>
      </c>
      <c r="Z36" s="108">
        <f t="shared" si="22"/>
        <v>-2.2988505747126436E-2</v>
      </c>
      <c r="AA36" s="107">
        <f t="shared" si="22"/>
        <v>1.1695906432748537E-2</v>
      </c>
      <c r="AB36" s="108">
        <f t="shared" si="22"/>
        <v>2.4242424242424242E-2</v>
      </c>
      <c r="AC36" s="107">
        <f t="shared" si="22"/>
        <v>2.3529411764705882E-2</v>
      </c>
      <c r="AD36" s="108">
        <f t="shared" si="22"/>
        <v>1.7341040462427744E-2</v>
      </c>
      <c r="AE36" s="107">
        <f t="shared" si="22"/>
        <v>2.9585798816568046E-2</v>
      </c>
      <c r="AF36" s="108">
        <f t="shared" si="22"/>
        <v>-5.7471264367816091E-3</v>
      </c>
      <c r="AG36" s="107">
        <f t="shared" si="22"/>
        <v>-0.14204545454545456</v>
      </c>
      <c r="AH36" s="108">
        <f t="shared" si="22"/>
        <v>-0.14942528735632185</v>
      </c>
      <c r="AI36" s="107">
        <f t="shared" si="22"/>
        <v>-9.2485549132947972E-2</v>
      </c>
      <c r="AJ36" s="108">
        <f t="shared" si="22"/>
        <v>3.9735099337748346E-2</v>
      </c>
      <c r="AK36" s="107">
        <f t="shared" si="22"/>
        <v>-1.3513513513513514E-2</v>
      </c>
      <c r="AL36" s="108">
        <f t="shared" si="22"/>
        <v>1.2738853503184714E-2</v>
      </c>
      <c r="AM36" s="107">
        <f t="shared" si="22"/>
        <v>3.1847133757961783E-2</v>
      </c>
      <c r="AN36" s="108">
        <f t="shared" si="22"/>
        <v>0.11643835616438356</v>
      </c>
      <c r="AO36" s="107">
        <f t="shared" si="22"/>
        <v>0.16352201257861634</v>
      </c>
      <c r="AP36" s="108">
        <f t="shared" si="22"/>
        <v>7.407407407407407E-2</v>
      </c>
      <c r="AQ36" s="107">
        <f t="shared" si="22"/>
        <v>6.1349693251533742E-2</v>
      </c>
      <c r="AR36" s="108">
        <f t="shared" si="22"/>
        <v>-4.8648648648648651E-2</v>
      </c>
      <c r="AS36" s="107">
        <f t="shared" si="22"/>
        <v>5.1724137931034482E-2</v>
      </c>
      <c r="AT36" s="108">
        <f t="shared" si="22"/>
        <v>6.9364161849710976E-2</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4">G36/18</f>
        <v>1.038843721770551E-2</v>
      </c>
      <c r="H38" s="108">
        <f t="shared" si="24"/>
        <v>8.1699346405228763E-3</v>
      </c>
      <c r="I38" s="107">
        <f t="shared" si="24"/>
        <v>1.086048454469507E-2</v>
      </c>
      <c r="J38" s="108">
        <f t="shared" si="24"/>
        <v>5.7077625570776253E-3</v>
      </c>
      <c r="K38" s="107">
        <f t="shared" si="24"/>
        <v>4.2735042735042739E-3</v>
      </c>
      <c r="L38" s="108">
        <f t="shared" ref="L38:AZ38" si="25">L36/18</f>
        <v>-6.9881201956673662E-4</v>
      </c>
      <c r="M38" s="107">
        <f t="shared" si="25"/>
        <v>2.4154589371980675E-3</v>
      </c>
      <c r="N38" s="108">
        <f t="shared" si="25"/>
        <v>-3.3068783068783067E-4</v>
      </c>
      <c r="O38" s="107">
        <f t="shared" si="25"/>
        <v>7.7848549186128801E-3</v>
      </c>
      <c r="P38" s="108">
        <f t="shared" si="25"/>
        <v>5.9523809523809521E-3</v>
      </c>
      <c r="Q38" s="107">
        <f t="shared" si="25"/>
        <v>4.9900199600798403E-3</v>
      </c>
      <c r="R38" s="108">
        <f t="shared" si="25"/>
        <v>4.0347610180012415E-3</v>
      </c>
      <c r="S38" s="107">
        <f t="shared" si="25"/>
        <v>1.4934289127837516E-3</v>
      </c>
      <c r="T38" s="108">
        <f t="shared" si="25"/>
        <v>1.221001221001221E-3</v>
      </c>
      <c r="U38" s="107">
        <f t="shared" si="25"/>
        <v>-7.5231481481481477E-3</v>
      </c>
      <c r="V38" s="108">
        <f t="shared" si="25"/>
        <v>-8.144269924374635E-3</v>
      </c>
      <c r="W38" s="107">
        <f t="shared" si="25"/>
        <v>-3.5842293906810036E-3</v>
      </c>
      <c r="X38" s="108">
        <f t="shared" si="25"/>
        <v>1.6733601070950468E-3</v>
      </c>
      <c r="Y38" s="107">
        <f t="shared" si="25"/>
        <v>6.8166325835037494E-4</v>
      </c>
      <c r="Z38" s="108">
        <f t="shared" si="25"/>
        <v>-1.277139208173691E-3</v>
      </c>
      <c r="AA38" s="107">
        <f t="shared" si="25"/>
        <v>6.4977257959714096E-4</v>
      </c>
      <c r="AB38" s="108">
        <f t="shared" si="25"/>
        <v>1.3468013468013469E-3</v>
      </c>
      <c r="AC38" s="107">
        <f t="shared" si="25"/>
        <v>1.30718954248366E-3</v>
      </c>
      <c r="AD38" s="108">
        <f t="shared" si="25"/>
        <v>9.6339113680154131E-4</v>
      </c>
      <c r="AE38" s="107">
        <f t="shared" si="25"/>
        <v>1.6436554898093358E-3</v>
      </c>
      <c r="AF38" s="108">
        <f t="shared" si="25"/>
        <v>-3.1928480204342275E-4</v>
      </c>
      <c r="AG38" s="107">
        <f t="shared" si="25"/>
        <v>-7.8914141414141419E-3</v>
      </c>
      <c r="AH38" s="108">
        <f t="shared" si="25"/>
        <v>-8.3014048531289911E-3</v>
      </c>
      <c r="AI38" s="107">
        <f t="shared" si="25"/>
        <v>-5.1380860629415539E-3</v>
      </c>
      <c r="AJ38" s="108">
        <f t="shared" si="25"/>
        <v>2.2075055187637969E-3</v>
      </c>
      <c r="AK38" s="107">
        <f t="shared" si="25"/>
        <v>-7.5075075075075074E-4</v>
      </c>
      <c r="AL38" s="108">
        <f t="shared" si="25"/>
        <v>7.0771408351026188E-4</v>
      </c>
      <c r="AM38" s="107">
        <f t="shared" si="25"/>
        <v>1.7692852087756545E-3</v>
      </c>
      <c r="AN38" s="108">
        <f t="shared" si="25"/>
        <v>6.4687975646879753E-3</v>
      </c>
      <c r="AO38" s="107">
        <f t="shared" si="25"/>
        <v>9.0845562543675745E-3</v>
      </c>
      <c r="AP38" s="108">
        <f t="shared" si="25"/>
        <v>4.1152263374485592E-3</v>
      </c>
      <c r="AQ38" s="107">
        <f t="shared" si="25"/>
        <v>3.4083162917518746E-3</v>
      </c>
      <c r="AR38" s="108">
        <f t="shared" si="25"/>
        <v>-2.7027027027027029E-3</v>
      </c>
      <c r="AS38" s="107">
        <f t="shared" si="25"/>
        <v>2.8735632183908046E-3</v>
      </c>
      <c r="AT38" s="108">
        <f t="shared" si="25"/>
        <v>3.8535645472061652E-3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6">G38*G41</f>
        <v>0.18699186991869918</v>
      </c>
      <c r="H40" s="108">
        <f t="shared" si="26"/>
        <v>0.14705882352941177</v>
      </c>
      <c r="I40" s="107">
        <f t="shared" si="26"/>
        <v>0.19548872180451127</v>
      </c>
      <c r="J40" s="108">
        <f t="shared" si="26"/>
        <v>0.10273972602739725</v>
      </c>
      <c r="K40" s="107">
        <f t="shared" si="26"/>
        <v>7.6923076923076927E-2</v>
      </c>
      <c r="L40" s="108">
        <f t="shared" ref="L40:AZ40" si="27">L38*L41</f>
        <v>-1.2578616352201259E-2</v>
      </c>
      <c r="M40" s="107">
        <f t="shared" si="27"/>
        <v>4.3478260869565216E-2</v>
      </c>
      <c r="N40" s="108">
        <f t="shared" si="27"/>
        <v>-5.9523809523809521E-3</v>
      </c>
      <c r="O40" s="107">
        <f t="shared" si="27"/>
        <v>0.14012738853503184</v>
      </c>
      <c r="P40" s="108">
        <f t="shared" si="27"/>
        <v>0.10714285714285714</v>
      </c>
      <c r="Q40" s="107">
        <f t="shared" si="27"/>
        <v>8.9820359281437126E-2</v>
      </c>
      <c r="R40" s="108">
        <f t="shared" si="27"/>
        <v>7.2625698324022353E-2</v>
      </c>
      <c r="S40" s="107">
        <f t="shared" si="27"/>
        <v>2.6881720430107527E-2</v>
      </c>
      <c r="T40" s="108">
        <f t="shared" si="27"/>
        <v>2.1978021978021976E-2</v>
      </c>
      <c r="U40" s="107">
        <f t="shared" si="27"/>
        <v>-0.13541666666666666</v>
      </c>
      <c r="V40" s="108">
        <f t="shared" si="27"/>
        <v>-0.14659685863874344</v>
      </c>
      <c r="W40" s="107">
        <f t="shared" si="27"/>
        <v>-6.4516129032258063E-2</v>
      </c>
      <c r="X40" s="108">
        <f t="shared" si="27"/>
        <v>3.0120481927710843E-2</v>
      </c>
      <c r="Y40" s="107">
        <f t="shared" si="27"/>
        <v>1.2269938650306749E-2</v>
      </c>
      <c r="Z40" s="108">
        <f t="shared" si="27"/>
        <v>-2.2988505747126436E-2</v>
      </c>
      <c r="AA40" s="107">
        <f t="shared" si="27"/>
        <v>1.1695906432748537E-2</v>
      </c>
      <c r="AB40" s="108">
        <f t="shared" si="27"/>
        <v>2.4242424242424242E-2</v>
      </c>
      <c r="AC40" s="107">
        <f t="shared" si="27"/>
        <v>2.3529411764705882E-2</v>
      </c>
      <c r="AD40" s="108">
        <f t="shared" si="27"/>
        <v>1.7341040462427744E-2</v>
      </c>
      <c r="AE40" s="107">
        <f t="shared" si="27"/>
        <v>2.9585798816568046E-2</v>
      </c>
      <c r="AF40" s="108">
        <f t="shared" si="27"/>
        <v>-5.7471264367816091E-3</v>
      </c>
      <c r="AG40" s="107">
        <f t="shared" si="27"/>
        <v>-0.14204545454545456</v>
      </c>
      <c r="AH40" s="108">
        <f t="shared" si="27"/>
        <v>-0.14942528735632185</v>
      </c>
      <c r="AI40" s="107">
        <f t="shared" si="27"/>
        <v>-9.2485549132947972E-2</v>
      </c>
      <c r="AJ40" s="108">
        <f t="shared" si="27"/>
        <v>3.9735099337748346E-2</v>
      </c>
      <c r="AK40" s="107">
        <f t="shared" si="27"/>
        <v>-1.3513513513513514E-2</v>
      </c>
      <c r="AL40" s="108">
        <f t="shared" si="27"/>
        <v>1.2738853503184714E-2</v>
      </c>
      <c r="AM40" s="107">
        <f t="shared" si="27"/>
        <v>3.1847133757961783E-2</v>
      </c>
      <c r="AN40" s="108">
        <f t="shared" si="27"/>
        <v>0.11643835616438356</v>
      </c>
      <c r="AO40" s="107">
        <f t="shared" si="27"/>
        <v>0.16352201257861634</v>
      </c>
      <c r="AP40" s="108">
        <f t="shared" si="27"/>
        <v>7.407407407407407E-2</v>
      </c>
      <c r="AQ40" s="107">
        <f t="shared" si="27"/>
        <v>6.1349693251533742E-2</v>
      </c>
      <c r="AR40" s="108">
        <f t="shared" si="27"/>
        <v>-4.8648648648648651E-2</v>
      </c>
      <c r="AS40" s="107">
        <f t="shared" si="27"/>
        <v>5.1724137931034482E-2</v>
      </c>
      <c r="AT40" s="108">
        <f t="shared" si="27"/>
        <v>6.9364161849710976E-2</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8">G30+(G30*G40)</f>
        <v>173.30081300813009</v>
      </c>
      <c r="H43" s="110">
        <f t="shared" si="28"/>
        <v>178.94117647058823</v>
      </c>
      <c r="I43" s="109">
        <f t="shared" si="28"/>
        <v>190.08270676691728</v>
      </c>
      <c r="J43" s="110">
        <f t="shared" si="28"/>
        <v>177.54109589041096</v>
      </c>
      <c r="K43" s="109">
        <f t="shared" si="28"/>
        <v>180.92307692307693</v>
      </c>
      <c r="L43" s="110">
        <f t="shared" ref="L43:AZ43" si="29">L30+(L30*L40)</f>
        <v>155.0251572327044</v>
      </c>
      <c r="M43" s="109">
        <f t="shared" si="29"/>
        <v>175.30434782608697</v>
      </c>
      <c r="N43" s="110">
        <f t="shared" si="29"/>
        <v>166.00595238095238</v>
      </c>
      <c r="O43" s="109">
        <f t="shared" si="29"/>
        <v>204.08280254777071</v>
      </c>
      <c r="P43" s="110">
        <f t="shared" si="29"/>
        <v>205.92857142857142</v>
      </c>
      <c r="Q43" s="109">
        <f t="shared" si="29"/>
        <v>198.34730538922156</v>
      </c>
      <c r="R43" s="110">
        <f t="shared" si="29"/>
        <v>205.9441340782123</v>
      </c>
      <c r="S43" s="109">
        <f t="shared" si="29"/>
        <v>196.13440860215053</v>
      </c>
      <c r="T43" s="110">
        <f t="shared" si="29"/>
        <v>190.08791208791209</v>
      </c>
      <c r="U43" s="109">
        <f t="shared" si="29"/>
        <v>143.52083333333334</v>
      </c>
      <c r="V43" s="110">
        <f t="shared" si="29"/>
        <v>139.10471204188482</v>
      </c>
      <c r="W43" s="109">
        <f t="shared" si="29"/>
        <v>162.7741935483871</v>
      </c>
      <c r="X43" s="110">
        <f t="shared" si="29"/>
        <v>176.15060240963857</v>
      </c>
      <c r="Y43" s="109">
        <f t="shared" si="29"/>
        <v>167.02453987730061</v>
      </c>
      <c r="Z43" s="110">
        <f t="shared" si="29"/>
        <v>166.09195402298852</v>
      </c>
      <c r="AA43" s="109">
        <f t="shared" si="29"/>
        <v>175.0233918128655</v>
      </c>
      <c r="AB43" s="110">
        <f t="shared" si="29"/>
        <v>173.09696969696969</v>
      </c>
      <c r="AC43" s="109">
        <f t="shared" si="29"/>
        <v>178.09411764705882</v>
      </c>
      <c r="AD43" s="110">
        <f t="shared" si="29"/>
        <v>179.05202312138729</v>
      </c>
      <c r="AE43" s="109">
        <f t="shared" si="29"/>
        <v>179.14792899408283</v>
      </c>
      <c r="AF43" s="110">
        <f t="shared" si="29"/>
        <v>172.00574712643677</v>
      </c>
      <c r="AG43" s="109">
        <f t="shared" si="29"/>
        <v>129.55113636363637</v>
      </c>
      <c r="AH43" s="110">
        <f t="shared" si="29"/>
        <v>125.88505747126436</v>
      </c>
      <c r="AI43" s="109">
        <f t="shared" si="29"/>
        <v>142.47976878612718</v>
      </c>
      <c r="AJ43" s="110">
        <f t="shared" si="29"/>
        <v>163.23841059602648</v>
      </c>
      <c r="AK43" s="109">
        <f t="shared" si="29"/>
        <v>144.02702702702703</v>
      </c>
      <c r="AL43" s="110">
        <f t="shared" si="29"/>
        <v>161.02547770700636</v>
      </c>
      <c r="AM43" s="109">
        <f t="shared" si="29"/>
        <v>167.15923566878982</v>
      </c>
      <c r="AN43" s="110">
        <f t="shared" si="29"/>
        <v>181.97945205479454</v>
      </c>
      <c r="AO43" s="109">
        <f t="shared" si="29"/>
        <v>215.25157232704402</v>
      </c>
      <c r="AP43" s="110">
        <f t="shared" si="29"/>
        <v>186.88888888888889</v>
      </c>
      <c r="AQ43" s="109">
        <f t="shared" si="29"/>
        <v>183.61349693251535</v>
      </c>
      <c r="AR43" s="110">
        <f t="shared" si="29"/>
        <v>167.43783783783783</v>
      </c>
      <c r="AS43" s="109">
        <f t="shared" si="29"/>
        <v>192.4655172413793</v>
      </c>
      <c r="AT43" s="110">
        <f t="shared" si="29"/>
        <v>197.83236994219652</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44.426863572433192</v>
      </c>
      <c r="G45" s="69">
        <f t="shared" ref="G45:K45" si="30">G43/$F$1</f>
        <v>54.842029432952557</v>
      </c>
      <c r="H45" s="61">
        <f t="shared" si="30"/>
        <v>56.626954579300069</v>
      </c>
      <c r="I45" s="69">
        <f t="shared" si="30"/>
        <v>60.152755305986481</v>
      </c>
      <c r="J45" s="61">
        <f t="shared" si="30"/>
        <v>56.183891104560431</v>
      </c>
      <c r="K45" s="69">
        <f t="shared" si="30"/>
        <v>57.254138266796495</v>
      </c>
      <c r="L45" s="61">
        <f t="shared" ref="L45:AZ45" si="31">L43/$F$1</f>
        <v>49.058594060982401</v>
      </c>
      <c r="M45" s="69">
        <f t="shared" si="31"/>
        <v>55.476059438635112</v>
      </c>
      <c r="N45" s="61">
        <f t="shared" si="31"/>
        <v>52.5335292344786</v>
      </c>
      <c r="O45" s="69">
        <f t="shared" si="31"/>
        <v>64.583165363218583</v>
      </c>
      <c r="P45" s="61">
        <f t="shared" si="31"/>
        <v>65.167269439421332</v>
      </c>
      <c r="Q45" s="69">
        <f t="shared" si="31"/>
        <v>62.768134616842261</v>
      </c>
      <c r="R45" s="61">
        <f t="shared" si="31"/>
        <v>65.172194328548187</v>
      </c>
      <c r="S45" s="69">
        <f t="shared" si="31"/>
        <v>62.067850823465356</v>
      </c>
      <c r="T45" s="61">
        <f t="shared" si="31"/>
        <v>60.154402559465851</v>
      </c>
      <c r="U45" s="69">
        <f t="shared" si="31"/>
        <v>45.417985232067508</v>
      </c>
      <c r="V45" s="61">
        <f t="shared" si="31"/>
        <v>44.020478494267344</v>
      </c>
      <c r="W45" s="69">
        <f t="shared" si="31"/>
        <v>51.510820743160473</v>
      </c>
      <c r="X45" s="61">
        <f t="shared" si="31"/>
        <v>55.74386152203752</v>
      </c>
      <c r="Y45" s="69">
        <f t="shared" si="31"/>
        <v>52.855867049778674</v>
      </c>
      <c r="Z45" s="61">
        <f t="shared" si="31"/>
        <v>52.560744943983707</v>
      </c>
      <c r="AA45" s="69">
        <f t="shared" si="31"/>
        <v>55.387149307868825</v>
      </c>
      <c r="AB45" s="61">
        <f t="shared" si="31"/>
        <v>54.777522056003065</v>
      </c>
      <c r="AC45" s="69">
        <f t="shared" si="31"/>
        <v>56.358897989575574</v>
      </c>
      <c r="AD45" s="61">
        <f t="shared" si="31"/>
        <v>56.662032633350407</v>
      </c>
      <c r="AE45" s="69">
        <f t="shared" si="31"/>
        <v>56.692382593064188</v>
      </c>
      <c r="AF45" s="61">
        <f t="shared" si="31"/>
        <v>54.432198457733151</v>
      </c>
      <c r="AG45" s="69">
        <f t="shared" si="31"/>
        <v>40.997195051783663</v>
      </c>
      <c r="AH45" s="61">
        <f t="shared" si="31"/>
        <v>39.837043503564672</v>
      </c>
      <c r="AI45" s="69">
        <f t="shared" si="31"/>
        <v>45.088534425989614</v>
      </c>
      <c r="AJ45" s="61">
        <f t="shared" si="31"/>
        <v>51.65772487216028</v>
      </c>
      <c r="AK45" s="69">
        <f t="shared" si="31"/>
        <v>45.578173109818678</v>
      </c>
      <c r="AL45" s="61">
        <f t="shared" si="31"/>
        <v>50.957429654115934</v>
      </c>
      <c r="AM45" s="69">
        <f t="shared" si="31"/>
        <v>52.898492300249941</v>
      </c>
      <c r="AN45" s="61">
        <f t="shared" si="31"/>
        <v>57.588434194555234</v>
      </c>
      <c r="AO45" s="69">
        <f t="shared" si="31"/>
        <v>68.117586179444302</v>
      </c>
      <c r="AP45" s="61">
        <f t="shared" si="31"/>
        <v>59.142053445850912</v>
      </c>
      <c r="AQ45" s="69">
        <f t="shared" si="31"/>
        <v>58.105537003960549</v>
      </c>
      <c r="AR45" s="61">
        <f t="shared" si="31"/>
        <v>52.986657543619565</v>
      </c>
      <c r="AS45" s="69">
        <f t="shared" si="31"/>
        <v>60.90680925360104</v>
      </c>
      <c r="AT45" s="61">
        <f t="shared" si="31"/>
        <v>62.605180361454593</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15.842029432952557</v>
      </c>
      <c r="H47" s="118">
        <f>H45-H26</f>
        <v>17.626954579300069</v>
      </c>
      <c r="I47" s="119">
        <f t="shared" ref="I47:AZ47" si="32">I45-I26</f>
        <v>21.152755305986481</v>
      </c>
      <c r="J47" s="118">
        <f t="shared" si="32"/>
        <v>7.1838911045604306</v>
      </c>
      <c r="K47" s="119">
        <f t="shared" si="32"/>
        <v>10.254138266796495</v>
      </c>
      <c r="L47" s="118">
        <f t="shared" si="32"/>
        <v>-0.94140593901759928</v>
      </c>
      <c r="M47" s="119">
        <f t="shared" si="32"/>
        <v>5.4760594386351116</v>
      </c>
      <c r="N47" s="118">
        <f t="shared" si="32"/>
        <v>2.5335292344785998</v>
      </c>
      <c r="O47" s="119">
        <f t="shared" si="32"/>
        <v>14.583165363218583</v>
      </c>
      <c r="P47" s="118">
        <f t="shared" si="32"/>
        <v>15.167269439421332</v>
      </c>
      <c r="Q47" s="119">
        <f t="shared" si="32"/>
        <v>12.768134616842261</v>
      </c>
      <c r="R47" s="118">
        <f t="shared" si="32"/>
        <v>15.172194328548187</v>
      </c>
      <c r="S47" s="119">
        <f t="shared" si="32"/>
        <v>12.067850823465356</v>
      </c>
      <c r="T47" s="118">
        <f t="shared" si="32"/>
        <v>10.154402559465851</v>
      </c>
      <c r="U47" s="119">
        <f t="shared" si="32"/>
        <v>-4.5820147679324918</v>
      </c>
      <c r="V47" s="118">
        <f t="shared" si="32"/>
        <v>-5.9795215057326558</v>
      </c>
      <c r="W47" s="119">
        <f t="shared" si="32"/>
        <v>1.5108207431604725</v>
      </c>
      <c r="X47" s="118">
        <f t="shared" si="32"/>
        <v>5.7438615220375198</v>
      </c>
      <c r="Y47" s="119">
        <f t="shared" si="32"/>
        <v>3.8558670497786736</v>
      </c>
      <c r="Z47" s="118">
        <f t="shared" si="32"/>
        <v>17.049924200823234</v>
      </c>
      <c r="AA47" s="119">
        <f t="shared" si="32"/>
        <v>15.132467042670832</v>
      </c>
      <c r="AB47" s="118">
        <f t="shared" si="32"/>
        <v>10.666972741026399</v>
      </c>
      <c r="AC47" s="119">
        <f t="shared" si="32"/>
        <v>6.3588979895755742</v>
      </c>
      <c r="AD47" s="118">
        <f t="shared" si="32"/>
        <v>6.6620326333504067</v>
      </c>
      <c r="AE47" s="119">
        <f t="shared" si="32"/>
        <v>6.6923825930641883</v>
      </c>
      <c r="AF47" s="118">
        <f t="shared" si="32"/>
        <v>4.4321984577331506</v>
      </c>
      <c r="AG47" s="119">
        <f t="shared" si="32"/>
        <v>-9.0028049482163368</v>
      </c>
      <c r="AH47" s="118">
        <f t="shared" si="32"/>
        <v>-10.162956496435328</v>
      </c>
      <c r="AI47" s="119">
        <f t="shared" si="32"/>
        <v>-4.9114655740103856</v>
      </c>
      <c r="AJ47" s="118">
        <f t="shared" si="32"/>
        <v>1.65772487216028</v>
      </c>
      <c r="AK47" s="119">
        <f t="shared" si="32"/>
        <v>-4.4218268901813218</v>
      </c>
      <c r="AL47" s="118">
        <f t="shared" si="32"/>
        <v>2.9574296541159342</v>
      </c>
      <c r="AM47" s="119">
        <f t="shared" si="32"/>
        <v>8.8984923002499414</v>
      </c>
      <c r="AN47" s="118">
        <f t="shared" si="32"/>
        <v>13.588434194555234</v>
      </c>
      <c r="AO47" s="119">
        <f t="shared" si="32"/>
        <v>21.160156525328368</v>
      </c>
      <c r="AP47" s="118">
        <f t="shared" si="32"/>
        <v>9.1420534458509124</v>
      </c>
      <c r="AQ47" s="119">
        <f t="shared" si="32"/>
        <v>8.1055370039605492</v>
      </c>
      <c r="AR47" s="118">
        <f t="shared" si="32"/>
        <v>2.9866575436195646</v>
      </c>
      <c r="AS47" s="119">
        <f t="shared" si="32"/>
        <v>10.90680925360104</v>
      </c>
      <c r="AT47" s="118">
        <f t="shared" si="32"/>
        <v>12.605180361454593</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33">IF((((IF(AND(I24&gt;($F$1-0.00001),((I45-I26)&gt;0)),(I45-I26),0)))&gt;=10),10,(IF(AND(I24&gt;($F$1-0.00001),((I45-I26)&gt;0)),(I45-I26),0)))</f>
        <v>10</v>
      </c>
      <c r="J49" s="63">
        <f t="shared" si="33"/>
        <v>7.1838911045604306</v>
      </c>
      <c r="K49" s="71">
        <f t="shared" si="33"/>
        <v>10</v>
      </c>
      <c r="L49" s="63">
        <f t="shared" si="33"/>
        <v>0</v>
      </c>
      <c r="M49" s="71">
        <f t="shared" si="33"/>
        <v>5.4760594386351116</v>
      </c>
      <c r="N49" s="63">
        <f t="shared" si="33"/>
        <v>2.5335292344785998</v>
      </c>
      <c r="O49" s="71">
        <f t="shared" si="33"/>
        <v>10</v>
      </c>
      <c r="P49" s="63">
        <f t="shared" si="33"/>
        <v>10</v>
      </c>
      <c r="Q49" s="71">
        <f t="shared" si="33"/>
        <v>10</v>
      </c>
      <c r="R49" s="63">
        <f t="shared" si="33"/>
        <v>10</v>
      </c>
      <c r="S49" s="71">
        <f t="shared" si="33"/>
        <v>10</v>
      </c>
      <c r="T49" s="63">
        <f t="shared" si="33"/>
        <v>10</v>
      </c>
      <c r="U49" s="71">
        <f t="shared" si="33"/>
        <v>0</v>
      </c>
      <c r="V49" s="63">
        <f t="shared" si="33"/>
        <v>0</v>
      </c>
      <c r="W49" s="71">
        <f t="shared" si="33"/>
        <v>1.5108207431604725</v>
      </c>
      <c r="X49" s="63">
        <f t="shared" si="33"/>
        <v>5.7438615220375198</v>
      </c>
      <c r="Y49" s="71">
        <f t="shared" si="33"/>
        <v>3.8558670497786736</v>
      </c>
      <c r="Z49" s="63">
        <f t="shared" si="33"/>
        <v>10</v>
      </c>
      <c r="AA49" s="71">
        <f t="shared" si="33"/>
        <v>10</v>
      </c>
      <c r="AB49" s="63">
        <f t="shared" si="33"/>
        <v>10</v>
      </c>
      <c r="AC49" s="71">
        <f t="shared" si="33"/>
        <v>6.3588979895755742</v>
      </c>
      <c r="AD49" s="63">
        <f t="shared" si="33"/>
        <v>6.6620326333504067</v>
      </c>
      <c r="AE49" s="71">
        <f t="shared" si="33"/>
        <v>6.6923825930641883</v>
      </c>
      <c r="AF49" s="63">
        <f t="shared" si="33"/>
        <v>4.4321984577331506</v>
      </c>
      <c r="AG49" s="71">
        <f t="shared" si="33"/>
        <v>0</v>
      </c>
      <c r="AH49" s="63">
        <f t="shared" si="33"/>
        <v>0</v>
      </c>
      <c r="AI49" s="71">
        <f t="shared" si="33"/>
        <v>0</v>
      </c>
      <c r="AJ49" s="63">
        <f t="shared" si="33"/>
        <v>0</v>
      </c>
      <c r="AK49" s="71">
        <f t="shared" si="33"/>
        <v>0</v>
      </c>
      <c r="AL49" s="63">
        <f t="shared" si="33"/>
        <v>2.9574296541159342</v>
      </c>
      <c r="AM49" s="71">
        <f t="shared" si="33"/>
        <v>8.8984923002499414</v>
      </c>
      <c r="AN49" s="63">
        <f t="shared" si="33"/>
        <v>10</v>
      </c>
      <c r="AO49" s="71">
        <f t="shared" si="33"/>
        <v>10</v>
      </c>
      <c r="AP49" s="63">
        <f t="shared" si="33"/>
        <v>9.1420534458509124</v>
      </c>
      <c r="AQ49" s="71">
        <f t="shared" si="33"/>
        <v>8.1055370039605492</v>
      </c>
      <c r="AR49" s="63">
        <f t="shared" si="33"/>
        <v>2.9866575436195646</v>
      </c>
      <c r="AS49" s="71">
        <f t="shared" si="33"/>
        <v>10</v>
      </c>
      <c r="AT49" s="63">
        <f t="shared" si="33"/>
        <v>10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4.6998696576799066</v>
      </c>
      <c r="AA24" s="114">
        <f t="shared" si="12"/>
        <v>4.1556827034199753</v>
      </c>
      <c r="AB24" s="113">
        <f t="shared" si="12"/>
        <v>3.6609208599202145</v>
      </c>
      <c r="AC24" s="114">
        <f t="shared" si="12"/>
        <v>3.48</v>
      </c>
      <c r="AD24" s="113">
        <f t="shared" si="12"/>
        <v>3.52</v>
      </c>
      <c r="AE24" s="114">
        <f t="shared" si="12"/>
        <v>3.48</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3.4974090699963525</v>
      </c>
      <c r="AN24" s="113">
        <f t="shared" si="12"/>
        <v>3.518998014872873</v>
      </c>
      <c r="AO24" s="114">
        <f t="shared" si="12"/>
        <v>3.705132836825995</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4.0336082982277084</v>
      </c>
      <c r="AA25" s="123">
        <f t="shared" si="14"/>
        <v>4.4277761805499409</v>
      </c>
      <c r="AB25" s="122">
        <f t="shared" si="14"/>
        <v>3.9083017816700947</v>
      </c>
      <c r="AC25" s="123">
        <f t="shared" si="14"/>
        <v>3.5704604299601073</v>
      </c>
      <c r="AD25" s="122">
        <f t="shared" si="14"/>
        <v>3.5</v>
      </c>
      <c r="AE25" s="123">
        <f t="shared" si="14"/>
        <v>3.5</v>
      </c>
      <c r="AF25" s="122">
        <f t="shared" si="14"/>
        <v>3.4699999999999998</v>
      </c>
      <c r="AG25" s="123">
        <f t="shared" si="14"/>
        <v>3.24</v>
      </c>
      <c r="AH25" s="122">
        <f t="shared" si="14"/>
        <v>2.99</v>
      </c>
      <c r="AI25" s="123">
        <f t="shared" si="14"/>
        <v>3.05</v>
      </c>
      <c r="AJ25" s="122">
        <f t="shared" si="14"/>
        <v>3.14</v>
      </c>
      <c r="AK25" s="123">
        <f t="shared" si="14"/>
        <v>3.0300000000000002</v>
      </c>
      <c r="AL25" s="122">
        <f t="shared" si="14"/>
        <v>3.11625</v>
      </c>
      <c r="AM25" s="123">
        <f t="shared" si="14"/>
        <v>3.4049545349981765</v>
      </c>
      <c r="AN25" s="122">
        <f t="shared" si="14"/>
        <v>3.5082035424346127</v>
      </c>
      <c r="AO25" s="123">
        <f t="shared" si="14"/>
        <v>3.6120654258494342</v>
      </c>
      <c r="AP25" s="122">
        <f t="shared" si="14"/>
        <v>3.5925664184129973</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36.1712158808933</v>
      </c>
      <c r="AA26" s="116">
        <f>IF((Z26+Y28+(IF(Z16&gt;0,0,Z16))&gt;'SDR Patient and Stations'!AA8),'SDR Patient and Stations'!AA8,(Z26+Y28+(IF(Z16&gt;0,0,Z16))))</f>
        <v>41.629742294238994</v>
      </c>
      <c r="AB26" s="117">
        <f>IF((AA26+Z28+(IF(AA16&gt;0,0,AA16))&gt;'SDR Patient and Stations'!AB8),'SDR Patient and Stations'!AB8,(AA26+Z28+(IF(AA16&gt;0,0,AA16))))</f>
        <v>46.163248665168673</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46.320003396162335</v>
      </c>
      <c r="AN26" s="117">
        <f>IF((AM26+AL28+(IF(AM16&gt;0,0,AM16))&gt;'SDR Patient and Stations'!AN8),'SDR Patient and Stations'!AN8,(AM26+AL28+(IF(AM16&gt;0,0,AM16))))</f>
        <v>46.320003396162335</v>
      </c>
      <c r="AO26" s="116">
        <f>IF((AN26+AM28+(IF(AN16&gt;0,0,AN16))&gt;'SDR Patient and Stations'!AO8),'SDR Patient and Stations'!AO8,(AN26+AM28+(IF(AN16&gt;0,0,AN16))))</f>
        <v>49.930733430459242</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7.9041974007727376</v>
      </c>
      <c r="L28" s="117">
        <f t="shared" si="15"/>
        <v>10</v>
      </c>
      <c r="M28" s="116">
        <f t="shared" si="15"/>
        <v>0</v>
      </c>
      <c r="N28" s="117">
        <f t="shared" si="15"/>
        <v>6.1872909698996637</v>
      </c>
      <c r="O28" s="116">
        <f t="shared" si="15"/>
        <v>3.2070360195360195</v>
      </c>
      <c r="P28" s="117">
        <f t="shared" si="15"/>
        <v>10</v>
      </c>
      <c r="Q28" s="116">
        <f t="shared" si="15"/>
        <v>10</v>
      </c>
      <c r="R28" s="117">
        <f t="shared" si="15"/>
        <v>10</v>
      </c>
      <c r="S28" s="116">
        <f t="shared" si="15"/>
        <v>10</v>
      </c>
      <c r="T28" s="117">
        <f t="shared" si="15"/>
        <v>10</v>
      </c>
      <c r="U28" s="116">
        <f t="shared" si="15"/>
        <v>10</v>
      </c>
      <c r="V28" s="117">
        <f t="shared" si="15"/>
        <v>0</v>
      </c>
      <c r="W28" s="116">
        <f t="shared" si="15"/>
        <v>0</v>
      </c>
      <c r="X28" s="117">
        <f t="shared" si="15"/>
        <v>2.1712158808932998</v>
      </c>
      <c r="Y28" s="116">
        <f t="shared" si="15"/>
        <v>6.4585264133456946</v>
      </c>
      <c r="Z28" s="117">
        <f t="shared" si="15"/>
        <v>4.533506370929679</v>
      </c>
      <c r="AA28" s="116">
        <f t="shared" si="15"/>
        <v>10</v>
      </c>
      <c r="AB28" s="117">
        <f t="shared" si="15"/>
        <v>10</v>
      </c>
      <c r="AC28" s="116">
        <f t="shared" si="15"/>
        <v>9.3165493146293059</v>
      </c>
      <c r="AD28" s="117">
        <f t="shared" si="15"/>
        <v>7.0814479638009047</v>
      </c>
      <c r="AE28" s="116">
        <f t="shared" si="15"/>
        <v>7.3884689491625934</v>
      </c>
      <c r="AF28" s="117">
        <f t="shared" si="15"/>
        <v>7.4192080109239811</v>
      </c>
      <c r="AG28" s="116">
        <f t="shared" si="15"/>
        <v>5.1300471559092173</v>
      </c>
      <c r="AH28" s="117">
        <f t="shared" si="15"/>
        <v>0</v>
      </c>
      <c r="AI28" s="116">
        <f t="shared" si="15"/>
        <v>0</v>
      </c>
      <c r="AJ28" s="117">
        <f t="shared" si="15"/>
        <v>0</v>
      </c>
      <c r="AK28" s="116">
        <f t="shared" si="15"/>
        <v>2.3200033961623348</v>
      </c>
      <c r="AL28" s="117">
        <f t="shared" si="15"/>
        <v>0</v>
      </c>
      <c r="AM28" s="116">
        <f t="shared" si="15"/>
        <v>3.6107300342969069</v>
      </c>
      <c r="AN28" s="117">
        <f t="shared" si="15"/>
        <v>7.256674702808759</v>
      </c>
      <c r="AO28" s="116">
        <f t="shared" si="15"/>
        <v>10</v>
      </c>
      <c r="AP28" s="117">
        <f t="shared" si="15"/>
        <v>10</v>
      </c>
      <c r="AQ28" s="116">
        <f t="shared" si="15"/>
        <v>9.9002849002848947</v>
      </c>
      <c r="AR28" s="117">
        <f t="shared" si="15"/>
        <v>8.850479786062607</v>
      </c>
      <c r="AS28" s="116">
        <f t="shared" si="15"/>
        <v>3.6659736659736595</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44.996438746438741</v>
      </c>
      <c r="G45" s="69">
        <f t="shared" ref="G45:AZ45" si="23">G43/$F$1</f>
        <v>55.545132374400666</v>
      </c>
      <c r="H45" s="61">
        <f t="shared" si="23"/>
        <v>57.352941176470587</v>
      </c>
      <c r="I45" s="69">
        <f t="shared" si="23"/>
        <v>60.923944476576054</v>
      </c>
      <c r="J45" s="61">
        <f t="shared" si="23"/>
        <v>56.904197400772738</v>
      </c>
      <c r="K45" s="69">
        <f t="shared" si="23"/>
        <v>57.988165680473372</v>
      </c>
      <c r="L45" s="61">
        <f t="shared" si="23"/>
        <v>49.68755039509756</v>
      </c>
      <c r="M45" s="69">
        <f t="shared" si="23"/>
        <v>56.187290969899664</v>
      </c>
      <c r="N45" s="61">
        <f t="shared" si="23"/>
        <v>53.207036019536019</v>
      </c>
      <c r="O45" s="69">
        <f t="shared" si="23"/>
        <v>65.411154662747023</v>
      </c>
      <c r="P45" s="61">
        <f t="shared" si="23"/>
        <v>66.002747252747241</v>
      </c>
      <c r="Q45" s="69">
        <f t="shared" si="23"/>
        <v>63.572854291417165</v>
      </c>
      <c r="R45" s="61">
        <f t="shared" si="23"/>
        <v>66.007735281478304</v>
      </c>
      <c r="S45" s="69">
        <f t="shared" si="23"/>
        <v>62.863592500689272</v>
      </c>
      <c r="T45" s="61">
        <f t="shared" si="23"/>
        <v>60.925612848689767</v>
      </c>
      <c r="U45" s="69">
        <f t="shared" si="23"/>
        <v>46.000267094017097</v>
      </c>
      <c r="V45" s="61">
        <f t="shared" si="23"/>
        <v>44.58484360316821</v>
      </c>
      <c r="W45" s="69">
        <f t="shared" si="23"/>
        <v>52.1712158808933</v>
      </c>
      <c r="X45" s="61">
        <f t="shared" si="23"/>
        <v>56.458526413345695</v>
      </c>
      <c r="Y45" s="69">
        <f t="shared" si="23"/>
        <v>53.533506370929679</v>
      </c>
      <c r="Z45" s="61">
        <f t="shared" si="23"/>
        <v>53.234600648393751</v>
      </c>
      <c r="AA45" s="69">
        <f t="shared" si="23"/>
        <v>56.097240965662017</v>
      </c>
      <c r="AB45" s="61">
        <f t="shared" si="23"/>
        <v>55.479797979797979</v>
      </c>
      <c r="AC45" s="69">
        <f t="shared" si="23"/>
        <v>57.081447963800905</v>
      </c>
      <c r="AD45" s="61">
        <f t="shared" si="23"/>
        <v>57.388468949162593</v>
      </c>
      <c r="AE45" s="69">
        <f t="shared" si="23"/>
        <v>57.419208010923981</v>
      </c>
      <c r="AF45" s="61">
        <f t="shared" si="23"/>
        <v>55.130047155909217</v>
      </c>
      <c r="AG45" s="69">
        <f t="shared" si="23"/>
        <v>41.522800116550115</v>
      </c>
      <c r="AH45" s="61">
        <f t="shared" si="23"/>
        <v>40.347774830533446</v>
      </c>
      <c r="AI45" s="69">
        <f t="shared" si="23"/>
        <v>45.666592559656145</v>
      </c>
      <c r="AJ45" s="61">
        <f t="shared" si="23"/>
        <v>52.320003396162335</v>
      </c>
      <c r="AK45" s="69">
        <f t="shared" si="23"/>
        <v>46.162508662508664</v>
      </c>
      <c r="AL45" s="61">
        <f t="shared" si="23"/>
        <v>51.610730034296907</v>
      </c>
      <c r="AM45" s="69">
        <f t="shared" si="23"/>
        <v>53.576678098971094</v>
      </c>
      <c r="AN45" s="61">
        <f t="shared" si="23"/>
        <v>58.326747453459788</v>
      </c>
      <c r="AO45" s="69">
        <f t="shared" si="23"/>
        <v>68.990888566360255</v>
      </c>
      <c r="AP45" s="61">
        <f t="shared" si="23"/>
        <v>59.900284900284895</v>
      </c>
      <c r="AQ45" s="69">
        <f t="shared" si="23"/>
        <v>58.850479786062607</v>
      </c>
      <c r="AR45" s="61">
        <f t="shared" si="23"/>
        <v>53.665973665973659</v>
      </c>
      <c r="AS45" s="69">
        <f t="shared" si="23"/>
        <v>61.687665782493362</v>
      </c>
      <c r="AT45" s="61">
        <f t="shared" si="23"/>
        <v>63.407810878909139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16.545132374400666</v>
      </c>
      <c r="H47" s="118">
        <f>H45-H26</f>
        <v>18.352941176470587</v>
      </c>
      <c r="I47" s="119">
        <f t="shared" ref="I47:AZ47" si="24">I45-I26</f>
        <v>21.923944476576054</v>
      </c>
      <c r="J47" s="118">
        <f t="shared" si="24"/>
        <v>7.9041974007727376</v>
      </c>
      <c r="K47" s="119">
        <f t="shared" si="24"/>
        <v>10.988165680473372</v>
      </c>
      <c r="L47" s="118">
        <f t="shared" si="24"/>
        <v>-0.31244960490244011</v>
      </c>
      <c r="M47" s="119">
        <f t="shared" si="24"/>
        <v>6.1872909698996637</v>
      </c>
      <c r="N47" s="118">
        <f t="shared" si="24"/>
        <v>3.2070360195360195</v>
      </c>
      <c r="O47" s="119">
        <f t="shared" si="24"/>
        <v>15.411154662747023</v>
      </c>
      <c r="P47" s="118">
        <f t="shared" si="24"/>
        <v>16.002747252747241</v>
      </c>
      <c r="Q47" s="119">
        <f t="shared" si="24"/>
        <v>13.572854291417165</v>
      </c>
      <c r="R47" s="118">
        <f t="shared" si="24"/>
        <v>16.007735281478304</v>
      </c>
      <c r="S47" s="119">
        <f t="shared" si="24"/>
        <v>12.863592500689272</v>
      </c>
      <c r="T47" s="118">
        <f t="shared" si="24"/>
        <v>10.925612848689767</v>
      </c>
      <c r="U47" s="119">
        <f t="shared" si="24"/>
        <v>-3.9997329059829028</v>
      </c>
      <c r="V47" s="118">
        <f t="shared" si="24"/>
        <v>-5.4151563968317902</v>
      </c>
      <c r="W47" s="119">
        <f t="shared" si="24"/>
        <v>2.1712158808932998</v>
      </c>
      <c r="X47" s="118">
        <f t="shared" si="24"/>
        <v>6.4585264133456946</v>
      </c>
      <c r="Y47" s="119">
        <f t="shared" si="24"/>
        <v>4.533506370929679</v>
      </c>
      <c r="Z47" s="118">
        <f t="shared" si="24"/>
        <v>17.063384767500452</v>
      </c>
      <c r="AA47" s="119">
        <f t="shared" si="24"/>
        <v>14.467498671423023</v>
      </c>
      <c r="AB47" s="118">
        <f t="shared" si="24"/>
        <v>9.3165493146293059</v>
      </c>
      <c r="AC47" s="119">
        <f t="shared" si="24"/>
        <v>7.0814479638009047</v>
      </c>
      <c r="AD47" s="118">
        <f t="shared" si="24"/>
        <v>7.3884689491625934</v>
      </c>
      <c r="AE47" s="119">
        <f t="shared" si="24"/>
        <v>7.4192080109239811</v>
      </c>
      <c r="AF47" s="118">
        <f t="shared" si="24"/>
        <v>5.1300471559092173</v>
      </c>
      <c r="AG47" s="119">
        <f t="shared" si="24"/>
        <v>-8.4771998834498845</v>
      </c>
      <c r="AH47" s="118">
        <f t="shared" si="24"/>
        <v>-9.6522251694665542</v>
      </c>
      <c r="AI47" s="119">
        <f t="shared" si="24"/>
        <v>-4.3334074403438549</v>
      </c>
      <c r="AJ47" s="118">
        <f t="shared" si="24"/>
        <v>2.3200033961623348</v>
      </c>
      <c r="AK47" s="119">
        <f t="shared" si="24"/>
        <v>-3.8374913374913362</v>
      </c>
      <c r="AL47" s="118">
        <f t="shared" si="24"/>
        <v>3.6107300342969069</v>
      </c>
      <c r="AM47" s="119">
        <f t="shared" si="24"/>
        <v>7.256674702808759</v>
      </c>
      <c r="AN47" s="118">
        <f t="shared" si="24"/>
        <v>12.006744057297453</v>
      </c>
      <c r="AO47" s="119">
        <f t="shared" si="24"/>
        <v>19.060155135901013</v>
      </c>
      <c r="AP47" s="118">
        <f t="shared" si="24"/>
        <v>9.9002849002848947</v>
      </c>
      <c r="AQ47" s="119">
        <f t="shared" si="24"/>
        <v>8.850479786062607</v>
      </c>
      <c r="AR47" s="118">
        <f t="shared" si="24"/>
        <v>3.6659736659736595</v>
      </c>
      <c r="AS47" s="119">
        <f t="shared" si="24"/>
        <v>11.687665782493362</v>
      </c>
      <c r="AT47" s="118">
        <f t="shared" si="24"/>
        <v>13.407810878909139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7.9041974007727376</v>
      </c>
      <c r="K49" s="71">
        <f t="shared" si="25"/>
        <v>10</v>
      </c>
      <c r="L49" s="63">
        <f t="shared" si="25"/>
        <v>0</v>
      </c>
      <c r="M49" s="71">
        <f t="shared" si="25"/>
        <v>6.1872909698996637</v>
      </c>
      <c r="N49" s="63">
        <f t="shared" si="25"/>
        <v>3.2070360195360195</v>
      </c>
      <c r="O49" s="71">
        <f t="shared" si="25"/>
        <v>10</v>
      </c>
      <c r="P49" s="63">
        <f t="shared" si="25"/>
        <v>10</v>
      </c>
      <c r="Q49" s="71">
        <f t="shared" si="25"/>
        <v>10</v>
      </c>
      <c r="R49" s="63">
        <f t="shared" si="25"/>
        <v>10</v>
      </c>
      <c r="S49" s="71">
        <f t="shared" si="25"/>
        <v>10</v>
      </c>
      <c r="T49" s="63">
        <f t="shared" si="25"/>
        <v>10</v>
      </c>
      <c r="U49" s="71">
        <f t="shared" si="25"/>
        <v>0</v>
      </c>
      <c r="V49" s="63">
        <f t="shared" si="25"/>
        <v>0</v>
      </c>
      <c r="W49" s="71">
        <f t="shared" si="25"/>
        <v>2.1712158808932998</v>
      </c>
      <c r="X49" s="63">
        <f t="shared" si="25"/>
        <v>6.4585264133456946</v>
      </c>
      <c r="Y49" s="71">
        <f t="shared" si="25"/>
        <v>4.533506370929679</v>
      </c>
      <c r="Z49" s="63">
        <f t="shared" si="25"/>
        <v>10</v>
      </c>
      <c r="AA49" s="71">
        <f t="shared" si="25"/>
        <v>10</v>
      </c>
      <c r="AB49" s="63">
        <f t="shared" si="25"/>
        <v>9.3165493146293059</v>
      </c>
      <c r="AC49" s="71">
        <f t="shared" si="25"/>
        <v>7.0814479638009047</v>
      </c>
      <c r="AD49" s="63">
        <f t="shared" si="25"/>
        <v>7.3884689491625934</v>
      </c>
      <c r="AE49" s="71">
        <f t="shared" si="25"/>
        <v>7.4192080109239811</v>
      </c>
      <c r="AF49" s="63">
        <f t="shared" si="25"/>
        <v>5.1300471559092173</v>
      </c>
      <c r="AG49" s="71">
        <f t="shared" si="25"/>
        <v>0</v>
      </c>
      <c r="AH49" s="63">
        <f t="shared" si="25"/>
        <v>0</v>
      </c>
      <c r="AI49" s="71">
        <f t="shared" si="25"/>
        <v>0</v>
      </c>
      <c r="AJ49" s="63">
        <f t="shared" si="25"/>
        <v>2.3200033961623348</v>
      </c>
      <c r="AK49" s="71">
        <f t="shared" si="25"/>
        <v>0</v>
      </c>
      <c r="AL49" s="63">
        <f t="shared" si="25"/>
        <v>3.6107300342969069</v>
      </c>
      <c r="AM49" s="71">
        <f t="shared" si="25"/>
        <v>7.256674702808759</v>
      </c>
      <c r="AN49" s="63">
        <f t="shared" si="25"/>
        <v>10</v>
      </c>
      <c r="AO49" s="71">
        <f t="shared" si="25"/>
        <v>10</v>
      </c>
      <c r="AP49" s="63">
        <f t="shared" si="25"/>
        <v>9.9002849002848947</v>
      </c>
      <c r="AQ49" s="71">
        <f t="shared" si="25"/>
        <v>8.850479786062607</v>
      </c>
      <c r="AR49" s="63">
        <f t="shared" si="25"/>
        <v>3.6659736659736595</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4.6134518747584075</v>
      </c>
      <c r="AA24" s="114">
        <f t="shared" si="12"/>
        <v>4.0194683373458711</v>
      </c>
      <c r="AB24" s="113">
        <f t="shared" si="12"/>
        <v>3.5011927447940878</v>
      </c>
      <c r="AC24" s="114">
        <f t="shared" si="12"/>
        <v>3.48</v>
      </c>
      <c r="AD24" s="113">
        <f t="shared" si="12"/>
        <v>3.52</v>
      </c>
      <c r="AE24" s="114">
        <f t="shared" si="12"/>
        <v>3.5560242455402045</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3.4468463555629567</v>
      </c>
      <c r="AN24" s="113">
        <f t="shared" si="12"/>
        <v>3.4681231849182836</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3.9903994067669588</v>
      </c>
      <c r="AA25" s="123">
        <f t="shared" si="14"/>
        <v>4.3164601060521388</v>
      </c>
      <c r="AB25" s="122">
        <f t="shared" si="14"/>
        <v>3.7603305410699797</v>
      </c>
      <c r="AC25" s="123">
        <f t="shared" si="14"/>
        <v>3.4905963723970439</v>
      </c>
      <c r="AD25" s="122">
        <f t="shared" si="14"/>
        <v>3.5</v>
      </c>
      <c r="AE25" s="123">
        <f t="shared" si="14"/>
        <v>3.5380121227701022</v>
      </c>
      <c r="AF25" s="122">
        <f t="shared" si="14"/>
        <v>3.5080121227701024</v>
      </c>
      <c r="AG25" s="123">
        <f t="shared" si="14"/>
        <v>3.24</v>
      </c>
      <c r="AH25" s="122">
        <f t="shared" si="14"/>
        <v>2.99</v>
      </c>
      <c r="AI25" s="123">
        <f t="shared" si="14"/>
        <v>3.05</v>
      </c>
      <c r="AJ25" s="122">
        <f t="shared" si="14"/>
        <v>3.14</v>
      </c>
      <c r="AK25" s="123">
        <f t="shared" si="14"/>
        <v>3.0300000000000002</v>
      </c>
      <c r="AL25" s="122">
        <f t="shared" si="14"/>
        <v>3.11625</v>
      </c>
      <c r="AM25" s="123">
        <f t="shared" si="14"/>
        <v>3.3796731777814784</v>
      </c>
      <c r="AN25" s="122">
        <f t="shared" si="14"/>
        <v>3.4574847702406202</v>
      </c>
      <c r="AO25" s="123">
        <f t="shared" si="14"/>
        <v>3.5840615924591419</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36.848764139086718</v>
      </c>
      <c r="AA26" s="116">
        <f>IF((Z26+Y28+(IF(Z16&gt;0,0,Z16))&gt;'SDR Patient and Stations'!AA8),'SDR Patient and Stations'!AA8,(Z26+Y28+(IF(Z16&gt;0,0,Z16))))</f>
        <v>43.040518168190147</v>
      </c>
      <c r="AB26" s="117">
        <f>IF((AA26+Z28+(IF(AA16&gt;0,0,AA16))&gt;'SDR Patient and Stations'!AB8),'SDR Patient and Stations'!AB8,(AA26+Z28+(IF(AA16&gt;0,0,AA16))))</f>
        <v>48.269264881599433</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48.93104995507904</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46.999483959748858</v>
      </c>
      <c r="AN26" s="117">
        <f>IF((AM26+AL28+(IF(AM16&gt;0,0,AM16))&gt;'SDR Patient and Stations'!AN8),'SDR Patient and Stations'!AN8,(AM26+AL28+(IF(AM16&gt;0,0,AM16))))</f>
        <v>46.999483959748858</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8.6432129514321261</v>
      </c>
      <c r="L28" s="117">
        <f t="shared" si="15"/>
        <v>10</v>
      </c>
      <c r="M28" s="116">
        <f t="shared" si="15"/>
        <v>0.3328432573715574</v>
      </c>
      <c r="N28" s="117">
        <f t="shared" si="15"/>
        <v>6.9169960474308354</v>
      </c>
      <c r="O28" s="116">
        <f t="shared" si="15"/>
        <v>3.8980364873222015</v>
      </c>
      <c r="P28" s="117">
        <f t="shared" si="15"/>
        <v>10</v>
      </c>
      <c r="Q28" s="116">
        <f t="shared" si="15"/>
        <v>10</v>
      </c>
      <c r="R28" s="117">
        <f t="shared" si="15"/>
        <v>10</v>
      </c>
      <c r="S28" s="116">
        <f t="shared" si="15"/>
        <v>10</v>
      </c>
      <c r="T28" s="117">
        <f t="shared" si="15"/>
        <v>10</v>
      </c>
      <c r="U28" s="116">
        <f t="shared" si="15"/>
        <v>10</v>
      </c>
      <c r="V28" s="117">
        <f t="shared" si="15"/>
        <v>0</v>
      </c>
      <c r="W28" s="116">
        <f t="shared" si="15"/>
        <v>0</v>
      </c>
      <c r="X28" s="117">
        <f t="shared" si="15"/>
        <v>2.8487641390867182</v>
      </c>
      <c r="Y28" s="116">
        <f t="shared" si="15"/>
        <v>7.1917540291034285</v>
      </c>
      <c r="Z28" s="117">
        <f t="shared" si="15"/>
        <v>5.2287467134092864</v>
      </c>
      <c r="AA28" s="116">
        <f t="shared" si="15"/>
        <v>10</v>
      </c>
      <c r="AB28" s="117">
        <f t="shared" si="15"/>
        <v>10</v>
      </c>
      <c r="AC28" s="116">
        <f t="shared" si="15"/>
        <v>7.9310499550790396</v>
      </c>
      <c r="AD28" s="117">
        <f t="shared" si="15"/>
        <v>7.8227654698242901</v>
      </c>
      <c r="AE28" s="116">
        <f t="shared" si="15"/>
        <v>8.1337737407101613</v>
      </c>
      <c r="AF28" s="117">
        <f t="shared" si="15"/>
        <v>9.2338620559868119</v>
      </c>
      <c r="AG28" s="116">
        <f t="shared" si="15"/>
        <v>5.8460217942976556</v>
      </c>
      <c r="AH28" s="117">
        <f t="shared" si="15"/>
        <v>0</v>
      </c>
      <c r="AI28" s="116">
        <f t="shared" si="15"/>
        <v>0</v>
      </c>
      <c r="AJ28" s="117">
        <f t="shared" si="15"/>
        <v>0</v>
      </c>
      <c r="AK28" s="116">
        <f t="shared" si="15"/>
        <v>2.9994839597488578</v>
      </c>
      <c r="AL28" s="117">
        <f t="shared" si="15"/>
        <v>0</v>
      </c>
      <c r="AM28" s="116">
        <f t="shared" si="15"/>
        <v>4.280999255521543</v>
      </c>
      <c r="AN28" s="117">
        <f t="shared" si="15"/>
        <v>7.2729951534945911</v>
      </c>
      <c r="AO28" s="116">
        <f t="shared" si="15"/>
        <v>10</v>
      </c>
      <c r="AP28" s="117">
        <f t="shared" si="15"/>
        <v>10</v>
      </c>
      <c r="AQ28" s="116">
        <f t="shared" si="15"/>
        <v>10</v>
      </c>
      <c r="AR28" s="117">
        <f t="shared" si="15"/>
        <v>9.6147717313361483</v>
      </c>
      <c r="AS28" s="116">
        <f t="shared" si="15"/>
        <v>4.3629343629343609</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45.580808080808076</v>
      </c>
      <c r="G45" s="69">
        <f t="shared" ref="G45:AZ45" si="23">G43/$F$1</f>
        <v>56.266497729912366</v>
      </c>
      <c r="H45" s="61">
        <f t="shared" si="23"/>
        <v>58.097784568372802</v>
      </c>
      <c r="I45" s="69">
        <f t="shared" si="23"/>
        <v>61.715164534713402</v>
      </c>
      <c r="J45" s="61">
        <f t="shared" si="23"/>
        <v>57.643212951432126</v>
      </c>
      <c r="K45" s="69">
        <f t="shared" si="23"/>
        <v>58.74125874125874</v>
      </c>
      <c r="L45" s="61">
        <f t="shared" si="23"/>
        <v>50.332843257371557</v>
      </c>
      <c r="M45" s="69">
        <f t="shared" si="23"/>
        <v>56.916996047430835</v>
      </c>
      <c r="N45" s="61">
        <f t="shared" si="23"/>
        <v>53.898036487322202</v>
      </c>
      <c r="O45" s="69">
        <f t="shared" si="23"/>
        <v>66.260650177847637</v>
      </c>
      <c r="P45" s="61">
        <f t="shared" si="23"/>
        <v>66.859925788497208</v>
      </c>
      <c r="Q45" s="69">
        <f t="shared" si="23"/>
        <v>64.39847577572128</v>
      </c>
      <c r="R45" s="61">
        <f t="shared" si="23"/>
        <v>66.864978596822169</v>
      </c>
      <c r="S45" s="69">
        <f t="shared" si="23"/>
        <v>63.680002792906016</v>
      </c>
      <c r="T45" s="61">
        <f t="shared" si="23"/>
        <v>61.716854573997431</v>
      </c>
      <c r="U45" s="69">
        <f t="shared" si="23"/>
        <v>46.597673160173159</v>
      </c>
      <c r="V45" s="61">
        <f t="shared" si="23"/>
        <v>45.163867546066498</v>
      </c>
      <c r="W45" s="69">
        <f t="shared" si="23"/>
        <v>52.848764139086718</v>
      </c>
      <c r="X45" s="61">
        <f t="shared" si="23"/>
        <v>57.191754029103429</v>
      </c>
      <c r="Y45" s="69">
        <f t="shared" si="23"/>
        <v>54.228746713409286</v>
      </c>
      <c r="Z45" s="61">
        <f t="shared" si="23"/>
        <v>53.925959098372893</v>
      </c>
      <c r="AA45" s="69">
        <f t="shared" si="23"/>
        <v>56.825776562618664</v>
      </c>
      <c r="AB45" s="61">
        <f t="shared" si="23"/>
        <v>56.200314836678473</v>
      </c>
      <c r="AC45" s="69">
        <f t="shared" si="23"/>
        <v>57.82276546982429</v>
      </c>
      <c r="AD45" s="61">
        <f t="shared" si="23"/>
        <v>58.133773740710161</v>
      </c>
      <c r="AE45" s="69">
        <f t="shared" si="23"/>
        <v>58.164912011065852</v>
      </c>
      <c r="AF45" s="61">
        <f t="shared" si="23"/>
        <v>55.846021794297656</v>
      </c>
      <c r="AG45" s="69">
        <f t="shared" si="23"/>
        <v>42.062057260920902</v>
      </c>
      <c r="AH45" s="61">
        <f t="shared" si="23"/>
        <v>40.871771906254665</v>
      </c>
      <c r="AI45" s="69">
        <f t="shared" si="23"/>
        <v>46.259665190301028</v>
      </c>
      <c r="AJ45" s="61">
        <f t="shared" si="23"/>
        <v>52.999483959748858</v>
      </c>
      <c r="AK45" s="69">
        <f t="shared" si="23"/>
        <v>46.76202176202176</v>
      </c>
      <c r="AL45" s="61">
        <f t="shared" si="23"/>
        <v>52.280999255521543</v>
      </c>
      <c r="AM45" s="69">
        <f t="shared" si="23"/>
        <v>54.272479113243449</v>
      </c>
      <c r="AN45" s="61">
        <f t="shared" si="23"/>
        <v>59.084237680128098</v>
      </c>
      <c r="AO45" s="69">
        <f t="shared" si="23"/>
        <v>69.886874132157146</v>
      </c>
      <c r="AP45" s="61">
        <f t="shared" si="23"/>
        <v>60.678210678210675</v>
      </c>
      <c r="AQ45" s="69">
        <f t="shared" si="23"/>
        <v>59.614771731336148</v>
      </c>
      <c r="AR45" s="61">
        <f t="shared" si="23"/>
        <v>54.362934362934361</v>
      </c>
      <c r="AS45" s="69">
        <f t="shared" si="23"/>
        <v>62.488804299149123</v>
      </c>
      <c r="AT45" s="61">
        <f t="shared" si="23"/>
        <v>64.23128894227159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17.266497729912366</v>
      </c>
      <c r="H47" s="118">
        <f>H45-H26</f>
        <v>19.097784568372802</v>
      </c>
      <c r="I47" s="119">
        <f t="shared" ref="I47:AZ47" si="24">I45-I26</f>
        <v>22.715164534713402</v>
      </c>
      <c r="J47" s="118">
        <f t="shared" si="24"/>
        <v>8.6432129514321261</v>
      </c>
      <c r="K47" s="119">
        <f t="shared" si="24"/>
        <v>11.74125874125874</v>
      </c>
      <c r="L47" s="118">
        <f t="shared" si="24"/>
        <v>0.3328432573715574</v>
      </c>
      <c r="M47" s="119">
        <f t="shared" si="24"/>
        <v>6.9169960474308354</v>
      </c>
      <c r="N47" s="118">
        <f t="shared" si="24"/>
        <v>3.8980364873222015</v>
      </c>
      <c r="O47" s="119">
        <f t="shared" si="24"/>
        <v>16.260650177847637</v>
      </c>
      <c r="P47" s="118">
        <f t="shared" si="24"/>
        <v>16.859925788497208</v>
      </c>
      <c r="Q47" s="119">
        <f t="shared" si="24"/>
        <v>14.39847577572128</v>
      </c>
      <c r="R47" s="118">
        <f t="shared" si="24"/>
        <v>16.864978596822169</v>
      </c>
      <c r="S47" s="119">
        <f t="shared" si="24"/>
        <v>13.680002792906016</v>
      </c>
      <c r="T47" s="118">
        <f t="shared" si="24"/>
        <v>11.716854573997431</v>
      </c>
      <c r="U47" s="119">
        <f t="shared" si="24"/>
        <v>-3.4023268398268414</v>
      </c>
      <c r="V47" s="118">
        <f t="shared" si="24"/>
        <v>-4.8361324539335016</v>
      </c>
      <c r="W47" s="119">
        <f t="shared" si="24"/>
        <v>2.8487641390867182</v>
      </c>
      <c r="X47" s="118">
        <f t="shared" si="24"/>
        <v>7.1917540291034285</v>
      </c>
      <c r="Y47" s="119">
        <f t="shared" si="24"/>
        <v>5.2287467134092864</v>
      </c>
      <c r="Z47" s="118">
        <f t="shared" si="24"/>
        <v>17.077194959286174</v>
      </c>
      <c r="AA47" s="119">
        <f t="shared" si="24"/>
        <v>13.785258394428517</v>
      </c>
      <c r="AB47" s="118">
        <f t="shared" si="24"/>
        <v>7.9310499550790396</v>
      </c>
      <c r="AC47" s="119">
        <f t="shared" si="24"/>
        <v>7.8227654698242901</v>
      </c>
      <c r="AD47" s="118">
        <f t="shared" si="24"/>
        <v>8.1337737407101613</v>
      </c>
      <c r="AE47" s="119">
        <f t="shared" si="24"/>
        <v>9.2338620559868119</v>
      </c>
      <c r="AF47" s="118">
        <f t="shared" si="24"/>
        <v>5.8460217942976556</v>
      </c>
      <c r="AG47" s="119">
        <f t="shared" si="24"/>
        <v>-7.937942739079098</v>
      </c>
      <c r="AH47" s="118">
        <f t="shared" si="24"/>
        <v>-9.1282280937453351</v>
      </c>
      <c r="AI47" s="119">
        <f t="shared" si="24"/>
        <v>-3.7403348096989717</v>
      </c>
      <c r="AJ47" s="118">
        <f t="shared" si="24"/>
        <v>2.9994839597488578</v>
      </c>
      <c r="AK47" s="119">
        <f t="shared" si="24"/>
        <v>-3.2379782379782398</v>
      </c>
      <c r="AL47" s="118">
        <f t="shared" si="24"/>
        <v>4.280999255521543</v>
      </c>
      <c r="AM47" s="119">
        <f t="shared" si="24"/>
        <v>7.2729951534945911</v>
      </c>
      <c r="AN47" s="118">
        <f t="shared" si="24"/>
        <v>12.08475372037924</v>
      </c>
      <c r="AO47" s="119">
        <f t="shared" si="24"/>
        <v>19.886874132157146</v>
      </c>
      <c r="AP47" s="118">
        <f t="shared" si="24"/>
        <v>10.678210678210675</v>
      </c>
      <c r="AQ47" s="119">
        <f t="shared" si="24"/>
        <v>9.6147717313361483</v>
      </c>
      <c r="AR47" s="118">
        <f t="shared" si="24"/>
        <v>4.3629343629343609</v>
      </c>
      <c r="AS47" s="119">
        <f t="shared" si="24"/>
        <v>12.488804299149123</v>
      </c>
      <c r="AT47" s="118">
        <f t="shared" si="24"/>
        <v>14.23128894227159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8.6432129514321261</v>
      </c>
      <c r="K49" s="71">
        <f t="shared" si="25"/>
        <v>10</v>
      </c>
      <c r="L49" s="63">
        <f t="shared" si="25"/>
        <v>0.3328432573715574</v>
      </c>
      <c r="M49" s="71">
        <f t="shared" si="25"/>
        <v>6.9169960474308354</v>
      </c>
      <c r="N49" s="63">
        <f t="shared" si="25"/>
        <v>3.8980364873222015</v>
      </c>
      <c r="O49" s="71">
        <f t="shared" si="25"/>
        <v>10</v>
      </c>
      <c r="P49" s="63">
        <f t="shared" si="25"/>
        <v>10</v>
      </c>
      <c r="Q49" s="71">
        <f t="shared" si="25"/>
        <v>10</v>
      </c>
      <c r="R49" s="63">
        <f t="shared" si="25"/>
        <v>10</v>
      </c>
      <c r="S49" s="71">
        <f t="shared" si="25"/>
        <v>10</v>
      </c>
      <c r="T49" s="63">
        <f t="shared" si="25"/>
        <v>10</v>
      </c>
      <c r="U49" s="71">
        <f t="shared" si="25"/>
        <v>0</v>
      </c>
      <c r="V49" s="63">
        <f t="shared" si="25"/>
        <v>0</v>
      </c>
      <c r="W49" s="71">
        <f t="shared" si="25"/>
        <v>2.8487641390867182</v>
      </c>
      <c r="X49" s="63">
        <f t="shared" si="25"/>
        <v>7.1917540291034285</v>
      </c>
      <c r="Y49" s="71">
        <f t="shared" si="25"/>
        <v>5.2287467134092864</v>
      </c>
      <c r="Z49" s="63">
        <f t="shared" si="25"/>
        <v>10</v>
      </c>
      <c r="AA49" s="71">
        <f t="shared" si="25"/>
        <v>10</v>
      </c>
      <c r="AB49" s="63">
        <f t="shared" si="25"/>
        <v>7.9310499550790396</v>
      </c>
      <c r="AC49" s="71">
        <f t="shared" si="25"/>
        <v>7.8227654698242901</v>
      </c>
      <c r="AD49" s="63">
        <f t="shared" si="25"/>
        <v>8.1337737407101613</v>
      </c>
      <c r="AE49" s="71">
        <f t="shared" si="25"/>
        <v>9.2338620559868119</v>
      </c>
      <c r="AF49" s="63">
        <f t="shared" si="25"/>
        <v>5.8460217942976556</v>
      </c>
      <c r="AG49" s="71">
        <f t="shared" si="25"/>
        <v>0</v>
      </c>
      <c r="AH49" s="63">
        <f t="shared" si="25"/>
        <v>0</v>
      </c>
      <c r="AI49" s="71">
        <f t="shared" si="25"/>
        <v>0</v>
      </c>
      <c r="AJ49" s="63">
        <f t="shared" si="25"/>
        <v>2.9994839597488578</v>
      </c>
      <c r="AK49" s="71">
        <f t="shared" si="25"/>
        <v>0</v>
      </c>
      <c r="AL49" s="63">
        <f t="shared" si="25"/>
        <v>4.280999255521543</v>
      </c>
      <c r="AM49" s="71">
        <f t="shared" si="25"/>
        <v>7.2729951534945911</v>
      </c>
      <c r="AN49" s="63">
        <f t="shared" si="25"/>
        <v>10</v>
      </c>
      <c r="AO49" s="71">
        <f t="shared" si="25"/>
        <v>10</v>
      </c>
      <c r="AP49" s="63">
        <f t="shared" si="25"/>
        <v>10</v>
      </c>
      <c r="AQ49" s="71">
        <f t="shared" si="25"/>
        <v>9.6147717313361483</v>
      </c>
      <c r="AR49" s="63">
        <f t="shared" si="25"/>
        <v>4.3629343629343609</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0.78846153846153844</v>
      </c>
      <c r="E13" s="55">
        <f>'SDR Patient and Stations'!D12</f>
        <v>0.87179487179487181</v>
      </c>
      <c r="F13" s="54">
        <f>'SDR Patient and Stations'!E12</f>
        <v>0.85256410256410253</v>
      </c>
      <c r="G13" s="55">
        <f>'SDR Patient and Stations'!F12</f>
        <v>0.82954545454545459</v>
      </c>
      <c r="H13" s="54">
        <f>'SDR Patient and Stations'!G12</f>
        <v>0.88636363636363635</v>
      </c>
      <c r="I13" s="55">
        <f>'SDR Patient and Stations'!H12</f>
        <v>0.81122448979591832</v>
      </c>
      <c r="J13" s="54">
        <f>'SDR Patient and Stations'!I12</f>
        <v>0.8214285714285714</v>
      </c>
      <c r="K13" s="55">
        <f>'SDR Patient and Stations'!J12</f>
        <v>0.8571428571428571</v>
      </c>
      <c r="L13" s="54">
        <f>'SDR Patient and Stations'!K12</f>
        <v>0.91279069767441856</v>
      </c>
      <c r="M13" s="55">
        <f>'SDR Patient and Stations'!L12</f>
        <v>0.97674418604651159</v>
      </c>
      <c r="N13" s="54">
        <f>'SDR Patient and Stations'!M12</f>
        <v>0.97093023255813948</v>
      </c>
      <c r="O13" s="55">
        <f>'SDR Patient and Stations'!N12</f>
        <v>1.0406976744186047</v>
      </c>
      <c r="P13" s="54">
        <f>'SDR Patient and Stations'!O12</f>
        <v>1.0813953488372092</v>
      </c>
      <c r="Q13" s="55">
        <f>'SDR Patient and Stations'!P12</f>
        <v>1.058139534883721</v>
      </c>
      <c r="R13" s="54">
        <f>'SDR Patient and Stations'!Q12</f>
        <v>1.1162790697674418</v>
      </c>
      <c r="S13" s="55">
        <f>'SDR Patient and Stations'!R12</f>
        <v>1.1104651162790697</v>
      </c>
      <c r="T13" s="54">
        <f>'SDR Patient and Stations'!S12</f>
        <v>1.0813953488372092</v>
      </c>
      <c r="U13" s="55">
        <f>'SDR Patient and Stations'!T12</f>
        <v>0.96511627906976749</v>
      </c>
      <c r="V13" s="54">
        <f>'SDR Patient and Stations'!U12</f>
        <v>0.94767441860465118</v>
      </c>
      <c r="W13" s="55">
        <f>'SDR Patient and Stations'!V12</f>
        <v>1.0116279069767442</v>
      </c>
      <c r="X13" s="54">
        <f>'SDR Patient and Stations'!W12</f>
        <v>1.0178571428571428</v>
      </c>
      <c r="Y13" s="55">
        <f>'SDR Patient and Stations'!X12</f>
        <v>0.9821428571428571</v>
      </c>
      <c r="Z13" s="54">
        <f>'SDR Patient and Stations'!Y12</f>
        <v>0.88541666666666663</v>
      </c>
      <c r="AA13" s="55">
        <f>'SDR Patient and Stations'!Z12</f>
        <v>0.90104166666666663</v>
      </c>
      <c r="AB13" s="54">
        <f>'SDR Patient and Stations'!AA12</f>
        <v>0.88020833333333337</v>
      </c>
      <c r="AC13" s="55">
        <f>'SDR Patient and Stations'!AB12</f>
        <v>0.90625</v>
      </c>
      <c r="AD13" s="54">
        <f>'SDR Patient and Stations'!AC12</f>
        <v>0.91666666666666663</v>
      </c>
      <c r="AE13" s="55">
        <f>'SDR Patient and Stations'!AD12</f>
        <v>0.90625</v>
      </c>
      <c r="AF13" s="54">
        <f>'SDR Patient and Stations'!AE12</f>
        <v>0.90104166666666663</v>
      </c>
      <c r="AG13" s="55">
        <f>'SDR Patient and Stations'!AF12</f>
        <v>0.77040816326530615</v>
      </c>
      <c r="AH13" s="54">
        <f>'SDR Patient and Stations'!AG12</f>
        <v>0.75510204081632648</v>
      </c>
      <c r="AI13" s="55">
        <f>'SDR Patient and Stations'!AH12</f>
        <v>0.83510638297872342</v>
      </c>
      <c r="AJ13" s="54">
        <f>'SDR Patient and Stations'!AI12</f>
        <v>0.83510638297872342</v>
      </c>
      <c r="AK13" s="55">
        <f>'SDR Patient and Stations'!AJ12</f>
        <v>0.84883720930232553</v>
      </c>
      <c r="AL13" s="54">
        <f>'SDR Patient and Stations'!AK12</f>
        <v>0.79500000000000004</v>
      </c>
      <c r="AM13" s="55">
        <f>'SDR Patient and Stations'!AL12</f>
        <v>0.81</v>
      </c>
      <c r="AN13" s="54">
        <f>'SDR Patient and Stations'!AM12</f>
        <v>0.81499999999999995</v>
      </c>
      <c r="AO13" s="55">
        <f>'SDR Patient and Stations'!AN12</f>
        <v>0.92500000000000004</v>
      </c>
      <c r="AP13" s="54">
        <f>'SDR Patient and Stations'!AO12</f>
        <v>0.87</v>
      </c>
      <c r="AQ13" s="55">
        <f>'SDR Patient and Stations'!AP12</f>
        <v>0.86499999999999999</v>
      </c>
      <c r="AR13" s="54">
        <f>'SDR Patient and Stations'!AQ12</f>
        <v>0.88</v>
      </c>
      <c r="AS13" s="55">
        <f>'SDR Patient and Stations'!AR12</f>
        <v>0.91500000000000004</v>
      </c>
      <c r="AT13" s="54">
        <f>'SDR Patient and Stations'!AS12</f>
        <v>0.92500000000000004</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10</v>
      </c>
      <c r="D14" s="163">
        <f>'SDR Patient and Stations'!C14</f>
        <v>0</v>
      </c>
      <c r="E14" s="164">
        <f>'SDR Patient and Stations'!D14</f>
        <v>0</v>
      </c>
      <c r="F14" s="163">
        <f>'SDR Patient and Stations'!E14</f>
        <v>-12</v>
      </c>
      <c r="G14" s="164">
        <f>'SDR Patient and Stations'!F14</f>
        <v>5</v>
      </c>
      <c r="H14" s="163">
        <f>'SDR Patient and Stations'!G14</f>
        <v>1</v>
      </c>
      <c r="I14" s="164">
        <f>'SDR Patient and Stations'!H14</f>
        <v>0</v>
      </c>
      <c r="J14" s="163">
        <f>'SDR Patient and Stations'!I14</f>
        <v>0</v>
      </c>
      <c r="K14" s="164">
        <f>'SDR Patient and Stations'!J14</f>
        <v>0</v>
      </c>
      <c r="L14" s="163">
        <f>'SDR Patient and Stations'!K14</f>
        <v>0</v>
      </c>
      <c r="M14" s="164">
        <f>'SDR Patient and Stations'!L14</f>
        <v>0</v>
      </c>
      <c r="N14" s="163">
        <f>'SDR Patient and Stations'!M14</f>
        <v>-10</v>
      </c>
      <c r="O14" s="164">
        <f>'SDR Patient and Stations'!N14</f>
        <v>0</v>
      </c>
      <c r="P14" s="163">
        <f>'SDR Patient and Stations'!O14</f>
        <v>10</v>
      </c>
      <c r="Q14" s="164">
        <f>'SDR Patient and Stations'!P14</f>
        <v>0</v>
      </c>
      <c r="R14" s="163">
        <f>'SDR Patient and Stations'!Q14</f>
        <v>0</v>
      </c>
      <c r="S14" s="164">
        <f>'SDR Patient and Stations'!R14</f>
        <v>0</v>
      </c>
      <c r="T14" s="163">
        <f>'SDR Patient and Stations'!S14</f>
        <v>-1</v>
      </c>
      <c r="U14" s="164">
        <f>'SDR Patient and Stations'!T14</f>
        <v>-15</v>
      </c>
      <c r="V14" s="163">
        <f>'SDR Patient and Stations'!U14</f>
        <v>-1</v>
      </c>
      <c r="W14" s="164">
        <f>'SDR Patient and Stations'!V14</f>
        <v>2</v>
      </c>
      <c r="X14" s="163">
        <f>'SDR Patient and Stations'!W14</f>
        <v>6</v>
      </c>
      <c r="Y14" s="164">
        <f>'SDR Patient and Stations'!X14</f>
        <v>0</v>
      </c>
      <c r="Z14" s="163">
        <f>'SDR Patient and Stations'!Y14</f>
        <v>-9</v>
      </c>
      <c r="AA14" s="164">
        <f>'SDR Patient and Stations'!Z14</f>
        <v>7</v>
      </c>
      <c r="AB14" s="163">
        <f>'SDR Patient and Stations'!AA14</f>
        <v>-1</v>
      </c>
      <c r="AC14" s="164">
        <f>'SDR Patient and Stations'!AB14</f>
        <v>0</v>
      </c>
      <c r="AD14" s="163">
        <f>'SDR Patient and Stations'!AC14</f>
        <v>1</v>
      </c>
      <c r="AE14" s="164">
        <f>'SDR Patient and Stations'!AD14</f>
        <v>1</v>
      </c>
      <c r="AF14" s="163">
        <f>'SDR Patient and Stations'!AE14</f>
        <v>0</v>
      </c>
      <c r="AG14" s="164">
        <f>'SDR Patient and Stations'!AF14</f>
        <v>-2</v>
      </c>
      <c r="AH14" s="163">
        <f>'SDR Patient and Stations'!AG14</f>
        <v>-4</v>
      </c>
      <c r="AI14" s="164">
        <f>'SDR Patient and Stations'!AH14</f>
        <v>7</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0</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-12</v>
      </c>
      <c r="J15" s="164">
        <f>'SDR Patient and Stations'!I15</f>
        <v>5</v>
      </c>
      <c r="K15" s="163">
        <f>'SDR Patient and Stations'!J15</f>
        <v>1</v>
      </c>
      <c r="L15" s="164">
        <f>'SDR Patient and Stations'!K15</f>
        <v>0</v>
      </c>
      <c r="M15" s="163">
        <f>'SDR Patient and Stations'!L15</f>
        <v>0</v>
      </c>
      <c r="N15" s="164">
        <f>'SDR Patient and Stations'!M15</f>
        <v>0</v>
      </c>
      <c r="O15" s="163">
        <f>'SDR Patient and Stations'!N15</f>
        <v>0</v>
      </c>
      <c r="P15" s="164">
        <f>'SDR Patient and Stations'!O15</f>
        <v>0</v>
      </c>
      <c r="Q15" s="163">
        <f>'SDR Patient and Stations'!P15</f>
        <v>-10</v>
      </c>
      <c r="R15" s="164">
        <f>'SDR Patient and Stations'!Q15</f>
        <v>0</v>
      </c>
      <c r="S15" s="163">
        <f>'SDR Patient and Stations'!R15</f>
        <v>10</v>
      </c>
      <c r="T15" s="164">
        <f>'SDR Patient and Stations'!S15</f>
        <v>0</v>
      </c>
      <c r="U15" s="163">
        <f>'SDR Patient and Stations'!T15</f>
        <v>0</v>
      </c>
      <c r="V15" s="164">
        <f>'SDR Patient and Stations'!U15</f>
        <v>0</v>
      </c>
      <c r="W15" s="163">
        <f>'SDR Patient and Stations'!V15</f>
        <v>-1</v>
      </c>
      <c r="X15" s="164">
        <f>'SDR Patient and Stations'!W15</f>
        <v>-15</v>
      </c>
      <c r="Y15" s="163">
        <f>'SDR Patient and Stations'!X15</f>
        <v>-1</v>
      </c>
      <c r="Z15" s="164">
        <f>'SDR Patient and Stations'!Y15</f>
        <v>2</v>
      </c>
      <c r="AA15" s="163">
        <f>'SDR Patient and Stations'!Z15</f>
        <v>6</v>
      </c>
      <c r="AB15" s="164">
        <f>'SDR Patient and Stations'!AA15</f>
        <v>0</v>
      </c>
      <c r="AC15" s="163">
        <f>'SDR Patient and Stations'!AB15</f>
        <v>-9</v>
      </c>
      <c r="AD15" s="164">
        <f>'SDR Patient and Stations'!AC15</f>
        <v>7</v>
      </c>
      <c r="AE15" s="163">
        <f>'SDR Patient and Stations'!AD15</f>
        <v>-1</v>
      </c>
      <c r="AF15" s="164">
        <f>'SDR Patient and Stations'!AE15</f>
        <v>0</v>
      </c>
      <c r="AG15" s="163">
        <f>'SDR Patient and Stations'!AF15</f>
        <v>1</v>
      </c>
      <c r="AH15" s="164">
        <f>'SDR Patient and Stations'!AG15</f>
        <v>1</v>
      </c>
      <c r="AI15" s="163">
        <f>'SDR Patient and Stations'!AH15</f>
        <v>0</v>
      </c>
      <c r="AJ15" s="164">
        <f>'SDR Patient and Stations'!AI15</f>
        <v>-2</v>
      </c>
      <c r="AK15" s="163">
        <f>'SDR Patient and Stations'!AJ15</f>
        <v>-4</v>
      </c>
      <c r="AL15" s="164">
        <f>'SDR Patient and Stations'!AK15</f>
        <v>7</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0</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-12</v>
      </c>
      <c r="K16" s="52">
        <f>'SDR Patient and Stations'!J16</f>
        <v>5</v>
      </c>
      <c r="L16" s="49">
        <f>'SDR Patient and Stations'!K16</f>
        <v>1</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-10</v>
      </c>
      <c r="S16" s="52">
        <f>'SDR Patient and Stations'!R16</f>
        <v>0</v>
      </c>
      <c r="T16" s="49">
        <f>'SDR Patient and Stations'!S16</f>
        <v>10</v>
      </c>
      <c r="U16" s="52">
        <f>'SDR Patient and Stations'!T16</f>
        <v>0</v>
      </c>
      <c r="V16" s="49">
        <f>'SDR Patient and Stations'!U16</f>
        <v>0</v>
      </c>
      <c r="W16" s="52">
        <f>'SDR Patient and Stations'!V16</f>
        <v>0</v>
      </c>
      <c r="X16" s="49">
        <f>'SDR Patient and Stations'!W16</f>
        <v>-1</v>
      </c>
      <c r="Y16" s="52">
        <f>'SDR Patient and Stations'!X16</f>
        <v>-15</v>
      </c>
      <c r="Z16" s="49">
        <f>'SDR Patient and Stations'!Y16</f>
        <v>-1</v>
      </c>
      <c r="AA16" s="52">
        <f>'SDR Patient and Stations'!Z16</f>
        <v>2</v>
      </c>
      <c r="AB16" s="49">
        <f>'SDR Patient and Stations'!AA16</f>
        <v>6</v>
      </c>
      <c r="AC16" s="52">
        <f>'SDR Patient and Stations'!AB16</f>
        <v>0</v>
      </c>
      <c r="AD16" s="49">
        <f>'SDR Patient and Stations'!AC16</f>
        <v>-9</v>
      </c>
      <c r="AE16" s="52">
        <f>'SDR Patient and Stations'!AD16</f>
        <v>7</v>
      </c>
      <c r="AF16" s="49">
        <f>'SDR Patient and Stations'!AE16</f>
        <v>-1</v>
      </c>
      <c r="AG16" s="52">
        <f>'SDR Patient and Stations'!AF16</f>
        <v>0</v>
      </c>
      <c r="AH16" s="49">
        <f>'SDR Patient and Stations'!AG16</f>
        <v>1</v>
      </c>
      <c r="AI16" s="52">
        <f>'SDR Patient and Stations'!AH16</f>
        <v>1</v>
      </c>
      <c r="AJ16" s="49">
        <f>'SDR Patient and Stations'!AI16</f>
        <v>0</v>
      </c>
      <c r="AK16" s="52">
        <f>'SDR Patient and Stations'!AJ16</f>
        <v>-2</v>
      </c>
      <c r="AL16" s="49">
        <f>'SDR Patient and Stations'!AK16</f>
        <v>-4</v>
      </c>
      <c r="AM16" s="52">
        <f>'SDR Patient and Stations'!AL16</f>
        <v>7</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1.0862068965517242</v>
      </c>
      <c r="D22">
        <f>'SDR Patient and Stations'!C12</f>
        <v>0.78846153846153844</v>
      </c>
      <c r="E22">
        <f>'SDR Patient and Stations'!D12</f>
        <v>0.87179487179487181</v>
      </c>
      <c r="F22" s="5">
        <f>'SDR Patient and Stations'!E12</f>
        <v>0.85256410256410253</v>
      </c>
      <c r="G22" s="66">
        <f>'SDR Patient and Stations'!F12</f>
        <v>0.82954545454545459</v>
      </c>
      <c r="H22" s="58">
        <f>'SDR Patient and Stations'!G12</f>
        <v>0.88636363636363635</v>
      </c>
      <c r="I22" s="66">
        <f>'SDR Patient and Stations'!H12</f>
        <v>0.81122448979591832</v>
      </c>
      <c r="J22" s="58">
        <f>'SDR Patient and Stations'!I12</f>
        <v>0.8214285714285714</v>
      </c>
      <c r="K22" s="66">
        <f>'SDR Patient and Stations'!J12</f>
        <v>0.8571428571428571</v>
      </c>
      <c r="L22" s="58">
        <f>'SDR Patient and Stations'!K12</f>
        <v>0.91279069767441856</v>
      </c>
      <c r="M22" s="66">
        <f>'SDR Patient and Stations'!M12</f>
        <v>0.97093023255813948</v>
      </c>
      <c r="N22" s="58">
        <f>'SDR Patient and Stations'!N12</f>
        <v>1.0406976744186047</v>
      </c>
      <c r="O22" s="66">
        <f>'SDR Patient and Stations'!O12</f>
        <v>1.0813953488372092</v>
      </c>
      <c r="P22" s="58">
        <f>'SDR Patient and Stations'!P12</f>
        <v>1.058139534883721</v>
      </c>
      <c r="Q22" s="66">
        <f>'SDR Patient and Stations'!Q12</f>
        <v>1.1162790697674418</v>
      </c>
      <c r="R22" s="58">
        <f>'SDR Patient and Stations'!R12</f>
        <v>1.1104651162790697</v>
      </c>
      <c r="S22" s="66">
        <f>'SDR Patient and Stations'!S12</f>
        <v>1.0813953488372092</v>
      </c>
      <c r="T22" s="58">
        <f>'SDR Patient and Stations'!T12</f>
        <v>0.96511627906976749</v>
      </c>
      <c r="U22" s="66">
        <f>'SDR Patient and Stations'!U12</f>
        <v>0.94767441860465118</v>
      </c>
      <c r="V22" s="58">
        <f>'SDR Patient and Stations'!V12</f>
        <v>1.0116279069767442</v>
      </c>
      <c r="W22" s="66">
        <f>'SDR Patient and Stations'!W12</f>
        <v>1.0178571428571428</v>
      </c>
      <c r="X22" s="58">
        <f>'SDR Patient and Stations'!X12</f>
        <v>0.9821428571428571</v>
      </c>
      <c r="Y22" s="66">
        <f>'SDR Patient and Stations'!Y12</f>
        <v>0.88541666666666663</v>
      </c>
      <c r="Z22" s="58">
        <f>'SDR Patient and Stations'!Z12</f>
        <v>0.90104166666666663</v>
      </c>
      <c r="AA22" s="66">
        <f>'SDR Patient and Stations'!AA12</f>
        <v>0.88020833333333337</v>
      </c>
      <c r="AB22" s="58">
        <f>'SDR Patient and Stations'!AB12</f>
        <v>0.90625</v>
      </c>
      <c r="AC22" s="66">
        <f>'SDR Patient and Stations'!AC12</f>
        <v>0.91666666666666663</v>
      </c>
      <c r="AD22" s="58">
        <f>'SDR Patient and Stations'!AD12</f>
        <v>0.90625</v>
      </c>
      <c r="AE22" s="66">
        <f>'SDR Patient and Stations'!AE12</f>
        <v>0.90104166666666663</v>
      </c>
      <c r="AF22" s="58">
        <f>'SDR Patient and Stations'!AF12</f>
        <v>0.77040816326530615</v>
      </c>
      <c r="AG22" s="66">
        <f>'SDR Patient and Stations'!AG12</f>
        <v>0.75510204081632648</v>
      </c>
      <c r="AH22" s="58">
        <f>'SDR Patient and Stations'!AH12</f>
        <v>0.83510638297872342</v>
      </c>
      <c r="AI22" s="66">
        <f>'SDR Patient and Stations'!AI12</f>
        <v>0.83510638297872342</v>
      </c>
      <c r="AJ22" s="58">
        <f>'SDR Patient and Stations'!AJ12</f>
        <v>0.84883720930232553</v>
      </c>
      <c r="AK22" s="66">
        <f>'SDR Patient and Stations'!AK12</f>
        <v>0.79500000000000004</v>
      </c>
      <c r="AL22" s="58">
        <f>'SDR Patient and Stations'!AL12</f>
        <v>0.81</v>
      </c>
      <c r="AM22" s="66">
        <f>'SDR Patient and Stations'!AM12</f>
        <v>0.81499999999999995</v>
      </c>
      <c r="AN22" s="58">
        <f>'SDR Patient and Stations'!AN12</f>
        <v>0.92500000000000004</v>
      </c>
      <c r="AO22" s="66">
        <f>'SDR Patient and Stations'!AO12</f>
        <v>0.87</v>
      </c>
      <c r="AP22" s="58">
        <f>'SDR Patient and Stations'!AP12</f>
        <v>0.86499999999999999</v>
      </c>
      <c r="AQ22" s="66">
        <f>'SDR Patient and Stations'!AQ12</f>
        <v>0.88</v>
      </c>
      <c r="AR22" s="58">
        <f>'SDR Patient and Stations'!AR12</f>
        <v>0.91500000000000004</v>
      </c>
      <c r="AS22" s="66">
        <f>'SDR Patient and Stations'!AS12</f>
        <v>0.92500000000000004</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4.3448275862068968</v>
      </c>
      <c r="D24" s="105">
        <f>'SDR Patient and Stations'!C11</f>
        <v>3.1538461538461537</v>
      </c>
      <c r="E24" s="105">
        <f>'SDR Patient and Stations'!D11</f>
        <v>3.4871794871794872</v>
      </c>
      <c r="F24" s="115">
        <f>'SDR Patient and Stations'!E11</f>
        <v>3.4102564102564101</v>
      </c>
      <c r="G24" s="114">
        <f t="shared" ref="G24:AZ24" si="12">J32/G26</f>
        <v>3.7435897435897436</v>
      </c>
      <c r="H24" s="113">
        <f t="shared" si="12"/>
        <v>4</v>
      </c>
      <c r="I24" s="114">
        <f t="shared" si="12"/>
        <v>4.0769230769230766</v>
      </c>
      <c r="J24" s="113">
        <f t="shared" si="12"/>
        <v>3.2857142857142856</v>
      </c>
      <c r="K24" s="114">
        <f t="shared" si="12"/>
        <v>3.5744680851063828</v>
      </c>
      <c r="L24" s="113">
        <f t="shared" si="12"/>
        <v>3.14</v>
      </c>
      <c r="M24" s="114">
        <f t="shared" si="12"/>
        <v>3.36</v>
      </c>
      <c r="N24" s="113">
        <f t="shared" si="12"/>
        <v>3.34</v>
      </c>
      <c r="O24" s="114">
        <f t="shared" si="12"/>
        <v>3.58</v>
      </c>
      <c r="P24" s="113">
        <f t="shared" si="12"/>
        <v>3.72</v>
      </c>
      <c r="Q24" s="114">
        <f t="shared" si="12"/>
        <v>3.64</v>
      </c>
      <c r="R24" s="113">
        <f t="shared" si="12"/>
        <v>3.84</v>
      </c>
      <c r="S24" s="114">
        <f t="shared" si="12"/>
        <v>3.82</v>
      </c>
      <c r="T24" s="113">
        <f t="shared" si="12"/>
        <v>3.72</v>
      </c>
      <c r="U24" s="114">
        <f t="shared" si="12"/>
        <v>3.32</v>
      </c>
      <c r="V24" s="113">
        <f t="shared" si="12"/>
        <v>3.26</v>
      </c>
      <c r="W24" s="114">
        <f t="shared" si="12"/>
        <v>3.48</v>
      </c>
      <c r="X24" s="113">
        <f t="shared" si="12"/>
        <v>3.42</v>
      </c>
      <c r="Y24" s="114">
        <f t="shared" si="12"/>
        <v>3.3673469387755102</v>
      </c>
      <c r="Z24" s="113">
        <f t="shared" si="12"/>
        <v>4.5280032559296357</v>
      </c>
      <c r="AA24" s="114">
        <f t="shared" si="12"/>
        <v>3.8886523971186557</v>
      </c>
      <c r="AB24" s="113">
        <f t="shared" si="12"/>
        <v>3.38</v>
      </c>
      <c r="AC24" s="114">
        <f t="shared" si="12"/>
        <v>3.48</v>
      </c>
      <c r="AD24" s="113">
        <f t="shared" si="12"/>
        <v>3.52</v>
      </c>
      <c r="AE24" s="114">
        <f t="shared" si="12"/>
        <v>3.6295526186654246</v>
      </c>
      <c r="AF24" s="113">
        <f t="shared" si="12"/>
        <v>3.46</v>
      </c>
      <c r="AG24" s="114">
        <f t="shared" si="12"/>
        <v>3.02</v>
      </c>
      <c r="AH24" s="113">
        <f t="shared" si="12"/>
        <v>2.96</v>
      </c>
      <c r="AI24" s="114">
        <f t="shared" si="12"/>
        <v>3.14</v>
      </c>
      <c r="AJ24" s="113">
        <f t="shared" si="12"/>
        <v>3.14</v>
      </c>
      <c r="AK24" s="114">
        <f t="shared" si="12"/>
        <v>2.92</v>
      </c>
      <c r="AL24" s="113">
        <f t="shared" si="12"/>
        <v>3.3125</v>
      </c>
      <c r="AM24" s="114">
        <f t="shared" si="12"/>
        <v>3.3964510229844951</v>
      </c>
      <c r="AN24" s="113">
        <f t="shared" si="12"/>
        <v>3.4174167700399551</v>
      </c>
      <c r="AO24" s="114">
        <f t="shared" si="12"/>
        <v>3.7</v>
      </c>
      <c r="AP24" s="113">
        <f t="shared" si="12"/>
        <v>3.48</v>
      </c>
      <c r="AQ24" s="114">
        <f t="shared" si="12"/>
        <v>3.46</v>
      </c>
      <c r="AR24" s="113">
        <f t="shared" si="12"/>
        <v>3.52</v>
      </c>
      <c r="AS24" s="114">
        <f t="shared" si="12"/>
        <v>3.66</v>
      </c>
      <c r="AT24" s="113">
        <f t="shared" si="12"/>
        <v>3.7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3.749336870026525</v>
      </c>
      <c r="E25" s="171">
        <f t="shared" ref="E25:G25" si="13">AVERAGE(D24:E24)</f>
        <v>3.3205128205128203</v>
      </c>
      <c r="F25" s="171">
        <f t="shared" si="13"/>
        <v>3.4487179487179489</v>
      </c>
      <c r="G25" s="171">
        <f t="shared" si="13"/>
        <v>3.5769230769230766</v>
      </c>
      <c r="H25" s="122">
        <f>AVERAGE(G24:H24)</f>
        <v>3.8717948717948718</v>
      </c>
      <c r="I25" s="123">
        <f t="shared" ref="I25:AZ25" si="14">AVERAGE(H24:I24)</f>
        <v>4.0384615384615383</v>
      </c>
      <c r="J25" s="122">
        <f t="shared" si="14"/>
        <v>3.6813186813186811</v>
      </c>
      <c r="K25" s="123">
        <f t="shared" si="14"/>
        <v>3.4300911854103342</v>
      </c>
      <c r="L25" s="122">
        <f t="shared" si="14"/>
        <v>3.3572340425531912</v>
      </c>
      <c r="M25" s="123">
        <f t="shared" si="14"/>
        <v>3.25</v>
      </c>
      <c r="N25" s="122">
        <f t="shared" si="14"/>
        <v>3.3499999999999996</v>
      </c>
      <c r="O25" s="123">
        <f t="shared" si="14"/>
        <v>3.46</v>
      </c>
      <c r="P25" s="122">
        <f t="shared" si="14"/>
        <v>3.6500000000000004</v>
      </c>
      <c r="Q25" s="123">
        <f t="shared" si="14"/>
        <v>3.68</v>
      </c>
      <c r="R25" s="122">
        <f t="shared" si="14"/>
        <v>3.74</v>
      </c>
      <c r="S25" s="123">
        <f t="shared" si="14"/>
        <v>3.83</v>
      </c>
      <c r="T25" s="122">
        <f t="shared" si="14"/>
        <v>3.77</v>
      </c>
      <c r="U25" s="123">
        <f t="shared" si="14"/>
        <v>3.52</v>
      </c>
      <c r="V25" s="122">
        <f t="shared" si="14"/>
        <v>3.29</v>
      </c>
      <c r="W25" s="123">
        <f t="shared" si="14"/>
        <v>3.37</v>
      </c>
      <c r="X25" s="122">
        <f t="shared" si="14"/>
        <v>3.45</v>
      </c>
      <c r="Y25" s="123">
        <f t="shared" si="14"/>
        <v>3.393673469387755</v>
      </c>
      <c r="Z25" s="122">
        <f t="shared" si="14"/>
        <v>3.9476750973525729</v>
      </c>
      <c r="AA25" s="123">
        <f t="shared" si="14"/>
        <v>4.2083278265241457</v>
      </c>
      <c r="AB25" s="122">
        <f t="shared" si="14"/>
        <v>3.6343261985593278</v>
      </c>
      <c r="AC25" s="123">
        <f t="shared" si="14"/>
        <v>3.4299999999999997</v>
      </c>
      <c r="AD25" s="122">
        <f t="shared" si="14"/>
        <v>3.5</v>
      </c>
      <c r="AE25" s="123">
        <f t="shared" si="14"/>
        <v>3.5747763093327123</v>
      </c>
      <c r="AF25" s="122">
        <f t="shared" si="14"/>
        <v>3.544776309332712</v>
      </c>
      <c r="AG25" s="123">
        <f t="shared" si="14"/>
        <v>3.24</v>
      </c>
      <c r="AH25" s="122">
        <f t="shared" si="14"/>
        <v>2.99</v>
      </c>
      <c r="AI25" s="123">
        <f t="shared" si="14"/>
        <v>3.05</v>
      </c>
      <c r="AJ25" s="122">
        <f t="shared" si="14"/>
        <v>3.14</v>
      </c>
      <c r="AK25" s="123">
        <f t="shared" si="14"/>
        <v>3.0300000000000002</v>
      </c>
      <c r="AL25" s="122">
        <f t="shared" si="14"/>
        <v>3.11625</v>
      </c>
      <c r="AM25" s="123">
        <f t="shared" si="14"/>
        <v>3.3544755114922475</v>
      </c>
      <c r="AN25" s="122">
        <f t="shared" si="14"/>
        <v>3.4069338965122249</v>
      </c>
      <c r="AO25" s="123">
        <f t="shared" si="14"/>
        <v>3.5587083850199779</v>
      </c>
      <c r="AP25" s="122">
        <f t="shared" si="14"/>
        <v>3.59</v>
      </c>
      <c r="AQ25" s="123">
        <f t="shared" si="14"/>
        <v>3.4699999999999998</v>
      </c>
      <c r="AR25" s="122">
        <f t="shared" si="14"/>
        <v>3.49</v>
      </c>
      <c r="AS25" s="123">
        <f t="shared" si="14"/>
        <v>3.59</v>
      </c>
      <c r="AT25" s="122">
        <f t="shared" si="14"/>
        <v>3.68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39</v>
      </c>
      <c r="G26" s="49">
        <f>IF((F26+E28+(IF(F16&gt;0,0,F16))&gt;'SDR Patient and Stations'!G8),'SDR Patient and Stations'!G8,(F26+E28+(IF(F16&gt;0,0,F16))))</f>
        <v>39</v>
      </c>
      <c r="H26" s="52">
        <f>IF((G26+F28+(IF(G16&gt;0,0,G16))&gt;'SDR Patient and Stations'!H8),'SDR Patient and Stations'!H8,(G26+F28+(IF(G16&gt;0,0,G16))))</f>
        <v>39</v>
      </c>
      <c r="I26" s="116">
        <f>IF((H26+G28+(IF(H16&gt;0,0,H16))&gt;'SDR Patient and Stations'!I8),'SDR Patient and Stations'!I8,(H26+G28+(IF(H16&gt;0,0,H16))))</f>
        <v>39</v>
      </c>
      <c r="J26" s="117">
        <f>IF((I26+H28+(IF(I16&gt;0,0,I16))&gt;'SDR Patient and Stations'!J8),'SDR Patient and Stations'!J8,(I26+H28+(IF(I16&gt;0,0,I16))))</f>
        <v>49</v>
      </c>
      <c r="K26" s="116">
        <f>IF((J26+I28+(IF(J16&gt;0,0,J16))&gt;'SDR Patient and Stations'!K8),'SDR Patient and Stations'!K8,(J26+I28+(IF(J16&gt;0,0,J16))))</f>
        <v>47</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49</v>
      </c>
      <c r="Z26" s="117">
        <f>IF((Y26+X28+(IF(Y16&gt;0,0,Y16))&gt;'SDR Patient and Stations'!Z8),'SDR Patient and Stations'!Z8,(Y26+X28+(IF(Y16&gt;0,0,Y16))))</f>
        <v>37.544142614601022</v>
      </c>
      <c r="AA26" s="116">
        <f>IF((Z26+Y28+(IF(Z16&gt;0,0,Z16))&gt;'SDR Patient and Stations'!AA8),'SDR Patient and Stations'!AA8,(Z26+Y28+(IF(Z16&gt;0,0,Z16))))</f>
        <v>44.48841972303476</v>
      </c>
      <c r="AB26" s="117">
        <f>IF((AA26+Z28+(IF(AA16&gt;0,0,AA16))&gt;'SDR Patient and Stations'!AB8),'SDR Patient and Stations'!AB8,(AA26+Z28+(IF(AA16&gt;0,0,AA16))))</f>
        <v>50</v>
      </c>
      <c r="AC26" s="116">
        <f>IF((AB26+AA28+(IF(AB16&gt;0,0,AB16))&gt;'SDR Patient and Stations'!AC8),'SDR Patient and Stations'!AC8,(AB26+AA28+(IF(AB16&gt;0,0,AB16))))</f>
        <v>50</v>
      </c>
      <c r="AD26" s="117">
        <f>IF((AC26+AB28+(IF(AC16&gt;0,0,AC16))&gt;'SDR Patient and Stations'!AD8),'SDR Patient and Stations'!AD8,(AC26+AB28+(IF(AC16&gt;0,0,AC16))))</f>
        <v>50</v>
      </c>
      <c r="AE26" s="116">
        <f>IF((AD26+AC28+(IF(AD16&gt;0,0,AD16))&gt;'SDR Patient and Stations'!AE8),'SDR Patient and Stations'!AE8,(AD26+AC28+(IF(AD16&gt;0,0,AD16))))</f>
        <v>47.939792663476872</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48</v>
      </c>
      <c r="AM26" s="116">
        <f>IF((AL26+AK28+(IF(AL16&gt;0,0,AL16))&gt;'SDR Patient and Stations'!AM8),'SDR Patient and Stations'!AM8,(AL26+AK28+(IF(AL16&gt;0,0,AL16))))</f>
        <v>47.696845590798183</v>
      </c>
      <c r="AN26" s="117">
        <f>IF((AM26+AL28+(IF(AM16&gt;0,0,AM16))&gt;'SDR Patient and Stations'!AN8),'SDR Patient and Stations'!AN8,(AM26+AL28+(IF(AM16&gt;0,0,AM16))))</f>
        <v>47.696845590798183</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9.4016762797404425</v>
      </c>
      <c r="L28" s="117">
        <f t="shared" si="15"/>
        <v>10</v>
      </c>
      <c r="M28" s="116">
        <f t="shared" si="15"/>
        <v>0.99511751075802835</v>
      </c>
      <c r="N28" s="117">
        <f t="shared" si="15"/>
        <v>7.6659038901601875</v>
      </c>
      <c r="O28" s="116">
        <f t="shared" si="15"/>
        <v>4.607221177944858</v>
      </c>
      <c r="P28" s="117">
        <f t="shared" si="15"/>
        <v>10</v>
      </c>
      <c r="Q28" s="116">
        <f t="shared" si="15"/>
        <v>10</v>
      </c>
      <c r="R28" s="117">
        <f t="shared" si="15"/>
        <v>10</v>
      </c>
      <c r="S28" s="116">
        <f t="shared" si="15"/>
        <v>10</v>
      </c>
      <c r="T28" s="117">
        <f t="shared" si="15"/>
        <v>10</v>
      </c>
      <c r="U28" s="116">
        <f t="shared" si="15"/>
        <v>10</v>
      </c>
      <c r="V28" s="117">
        <f t="shared" si="15"/>
        <v>0</v>
      </c>
      <c r="W28" s="116">
        <f t="shared" si="15"/>
        <v>0</v>
      </c>
      <c r="X28" s="117">
        <f t="shared" si="15"/>
        <v>3.5441426146010215</v>
      </c>
      <c r="Y28" s="116">
        <f t="shared" si="15"/>
        <v>7.944277108433738</v>
      </c>
      <c r="Z28" s="117">
        <f t="shared" si="15"/>
        <v>5.9422828543752004</v>
      </c>
      <c r="AA28" s="116">
        <f t="shared" si="15"/>
        <v>10</v>
      </c>
      <c r="AB28" s="117">
        <f t="shared" si="15"/>
        <v>10</v>
      </c>
      <c r="AC28" s="116">
        <f t="shared" si="15"/>
        <v>6.9397926634768723</v>
      </c>
      <c r="AD28" s="117">
        <f t="shared" si="15"/>
        <v>8.5835913312693464</v>
      </c>
      <c r="AE28" s="116">
        <f t="shared" si="15"/>
        <v>8.8986918162458224</v>
      </c>
      <c r="AF28" s="117">
        <f t="shared" si="15"/>
        <v>10</v>
      </c>
      <c r="AG28" s="116">
        <f t="shared" si="15"/>
        <v>6.5808378705384101</v>
      </c>
      <c r="AH28" s="117">
        <f t="shared" si="15"/>
        <v>0</v>
      </c>
      <c r="AI28" s="116">
        <f t="shared" si="15"/>
        <v>0</v>
      </c>
      <c r="AJ28" s="117">
        <f t="shared" si="15"/>
        <v>0</v>
      </c>
      <c r="AK28" s="116">
        <f t="shared" si="15"/>
        <v>3.6968455907981834</v>
      </c>
      <c r="AL28" s="117">
        <f t="shared" si="15"/>
        <v>0</v>
      </c>
      <c r="AM28" s="116">
        <f t="shared" si="15"/>
        <v>4.9689071404626191</v>
      </c>
      <c r="AN28" s="117">
        <f t="shared" si="15"/>
        <v>7.2897450897247822</v>
      </c>
      <c r="AO28" s="116">
        <f t="shared" si="15"/>
        <v>10</v>
      </c>
      <c r="AP28" s="117">
        <f t="shared" si="15"/>
        <v>10</v>
      </c>
      <c r="AQ28" s="116">
        <f t="shared" si="15"/>
        <v>10</v>
      </c>
      <c r="AR28" s="117">
        <f t="shared" si="15"/>
        <v>10</v>
      </c>
      <c r="AS28" s="116">
        <f t="shared" si="15"/>
        <v>5.0782361308677082</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133</v>
      </c>
      <c r="G30" s="68">
        <f>HLOOKUP(G19,'SDR Patient and Stations'!$B$6:$AT$14,4,FALSE)</f>
        <v>146</v>
      </c>
      <c r="H30" s="60">
        <f>HLOOKUP(H19,'SDR Patient and Stations'!$B$6:$AT$14,4,FALSE)</f>
        <v>156</v>
      </c>
      <c r="I30" s="68">
        <f>HLOOKUP(I19,'SDR Patient and Stations'!$B$6:$AT$14,4,FALSE)</f>
        <v>159</v>
      </c>
      <c r="J30" s="60">
        <f>HLOOKUP(J19,'SDR Patient and Stations'!$B$6:$AT$14,4,FALSE)</f>
        <v>161</v>
      </c>
      <c r="K30" s="68">
        <f>HLOOKUP(K19,'SDR Patient and Stations'!$B$6:$AT$14,4,FALSE)</f>
        <v>168</v>
      </c>
      <c r="L30" s="60">
        <f>HLOOKUP(L19,'SDR Patient and Stations'!$B$6:$AT$14,4,FALSE)</f>
        <v>157</v>
      </c>
      <c r="M30" s="68">
        <f>HLOOKUP(M19,'SDR Patient and Stations'!$B$6:$AT$14,4,FALSE)</f>
        <v>168</v>
      </c>
      <c r="N30" s="60">
        <f>HLOOKUP(N19,'SDR Patient and Stations'!$B$6:$AT$14,4,FALSE)</f>
        <v>167</v>
      </c>
      <c r="O30" s="68">
        <f>HLOOKUP(O19,'SDR Patient and Stations'!$B$6:$AT$14,4,FALSE)</f>
        <v>179</v>
      </c>
      <c r="P30" s="60">
        <f>HLOOKUP(P19,'SDR Patient and Stations'!$B$6:$AT$14,4,FALSE)</f>
        <v>186</v>
      </c>
      <c r="Q30" s="68">
        <f>HLOOKUP(Q19,'SDR Patient and Stations'!$B$6:$AT$14,4,FALSE)</f>
        <v>182</v>
      </c>
      <c r="R30" s="60">
        <f>HLOOKUP(R19,'SDR Patient and Stations'!$B$6:$AT$14,4,FALSE)</f>
        <v>192</v>
      </c>
      <c r="S30" s="68">
        <f>HLOOKUP(S19,'SDR Patient and Stations'!$B$6:$AT$14,4,FALSE)</f>
        <v>191</v>
      </c>
      <c r="T30" s="60">
        <f>HLOOKUP(T19,'SDR Patient and Stations'!$B$6:$AT$14,4,FALSE)</f>
        <v>186</v>
      </c>
      <c r="U30" s="68">
        <f>HLOOKUP(U19,'SDR Patient and Stations'!$B$6:$AT$14,4,FALSE)</f>
        <v>166</v>
      </c>
      <c r="V30" s="60">
        <f>HLOOKUP(V19,'SDR Patient and Stations'!$B$6:$AT$14,4,FALSE)</f>
        <v>163</v>
      </c>
      <c r="W30" s="68">
        <f>HLOOKUP(W19,'SDR Patient and Stations'!$B$6:$AT$14,4,FALSE)</f>
        <v>174</v>
      </c>
      <c r="X30" s="60">
        <f>HLOOKUP(X19,'SDR Patient and Stations'!$B$6:$AT$14,4,FALSE)</f>
        <v>171</v>
      </c>
      <c r="Y30" s="68">
        <f>HLOOKUP(Y19,'SDR Patient and Stations'!$B$6:$AT$14,4,FALSE)</f>
        <v>165</v>
      </c>
      <c r="Z30" s="60">
        <f>HLOOKUP(Z19,'SDR Patient and Stations'!$B$6:$AT$14,4,FALSE)</f>
        <v>170</v>
      </c>
      <c r="AA30" s="68">
        <f>HLOOKUP(AA19,'SDR Patient and Stations'!$B$6:$AT$14,4,FALSE)</f>
        <v>173</v>
      </c>
      <c r="AB30" s="60">
        <f>HLOOKUP(AB19,'SDR Patient and Stations'!$B$6:$AT$14,4,FALSE)</f>
        <v>169</v>
      </c>
      <c r="AC30" s="68">
        <f>HLOOKUP(AC19,'SDR Patient and Stations'!$B$6:$AT$14,4,FALSE)</f>
        <v>174</v>
      </c>
      <c r="AD30" s="60">
        <f>HLOOKUP(AD19,'SDR Patient and Stations'!$B$6:$AT$14,4,FALSE)</f>
        <v>176</v>
      </c>
      <c r="AE30" s="68">
        <f>HLOOKUP(AE19,'SDR Patient and Stations'!$B$6:$AT$14,4,FALSE)</f>
        <v>174</v>
      </c>
      <c r="AF30" s="60">
        <f>HLOOKUP(AF19,'SDR Patient and Stations'!$B$6:$AT$14,4,FALSE)</f>
        <v>173</v>
      </c>
      <c r="AG30" s="68">
        <f>HLOOKUP(AG19,'SDR Patient and Stations'!$B$6:$AT$14,4,FALSE)</f>
        <v>151</v>
      </c>
      <c r="AH30" s="60">
        <f>HLOOKUP(AH19,'SDR Patient and Stations'!$B$6:$AT$14,4,FALSE)</f>
        <v>148</v>
      </c>
      <c r="AI30" s="68">
        <f>HLOOKUP(AI19,'SDR Patient and Stations'!$B$6:$AT$14,4,FALSE)</f>
        <v>157</v>
      </c>
      <c r="AJ30" s="60">
        <f>HLOOKUP(AJ19,'SDR Patient and Stations'!$B$6:$AT$14,4,FALSE)</f>
        <v>157</v>
      </c>
      <c r="AK30" s="68">
        <f>HLOOKUP(AK19,'SDR Patient and Stations'!$B$6:$AT$14,4,FALSE)</f>
        <v>146</v>
      </c>
      <c r="AL30" s="60">
        <f>HLOOKUP(AL19,'SDR Patient and Stations'!$B$6:$AT$14,4,FALSE)</f>
        <v>159</v>
      </c>
      <c r="AM30" s="68">
        <f>HLOOKUP(AM19,'SDR Patient and Stations'!$B$6:$AT$14,4,FALSE)</f>
        <v>162</v>
      </c>
      <c r="AN30" s="60">
        <f>HLOOKUP(AN19,'SDR Patient and Stations'!$B$6:$AT$14,4,FALSE)</f>
        <v>163</v>
      </c>
      <c r="AO30" s="68">
        <f>HLOOKUP(AO19,'SDR Patient and Stations'!$B$6:$AT$14,4,FALSE)</f>
        <v>185</v>
      </c>
      <c r="AP30" s="60">
        <f>HLOOKUP(AP19,'SDR Patient and Stations'!$B$6:$AT$14,4,FALSE)</f>
        <v>174</v>
      </c>
      <c r="AQ30" s="68">
        <f>HLOOKUP(AQ19,'SDR Patient and Stations'!$B$6:$AT$14,4,FALSE)</f>
        <v>173</v>
      </c>
      <c r="AR30" s="60">
        <f>HLOOKUP(AR19,'SDR Patient and Stations'!$B$6:$AT$14,4,FALSE)</f>
        <v>176</v>
      </c>
      <c r="AS30" s="68">
        <f>HLOOKUP(AS19,'SDR Patient and Stations'!$B$6:$AT$14,4,FALSE)</f>
        <v>183</v>
      </c>
      <c r="AT30" s="60">
        <f>HLOOKUP(AT19,'SDR Patient and Stations'!$B$6:$AT$14,4,FALSE)</f>
        <v>185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126</v>
      </c>
      <c r="G32" s="68">
        <f>HLOOKUP(G20,'SDR Patient and Stations'!$B$6:$AT$14,4,FALSE)</f>
        <v>123</v>
      </c>
      <c r="H32" s="60">
        <f>HLOOKUP(H20,'SDR Patient and Stations'!$B$6:$AT$14,4,FALSE)</f>
        <v>136</v>
      </c>
      <c r="I32" s="68">
        <f>HLOOKUP(I20,'SDR Patient and Stations'!$B$6:$AT$14,4,FALSE)</f>
        <v>133</v>
      </c>
      <c r="J32" s="60">
        <f>HLOOKUP(J20,'SDR Patient and Stations'!$B$6:$AT$14,4,FALSE)</f>
        <v>146</v>
      </c>
      <c r="K32" s="68">
        <f>HLOOKUP(K20,'SDR Patient and Stations'!$B$6:$AT$14,4,FALSE)</f>
        <v>156</v>
      </c>
      <c r="L32" s="60">
        <f>HLOOKUP(L20,'SDR Patient and Stations'!$B$6:$AT$14,4,FALSE)</f>
        <v>159</v>
      </c>
      <c r="M32" s="68">
        <f>HLOOKUP(M20,'SDR Patient and Stations'!$B$6:$AT$14,4,FALSE)</f>
        <v>161</v>
      </c>
      <c r="N32" s="60">
        <f>HLOOKUP(N20,'SDR Patient and Stations'!$B$6:$AT$14,4,FALSE)</f>
        <v>168</v>
      </c>
      <c r="O32" s="68">
        <f>HLOOKUP(O20,'SDR Patient and Stations'!$B$6:$AT$14,4,FALSE)</f>
        <v>157</v>
      </c>
      <c r="P32" s="60">
        <f>HLOOKUP(P20,'SDR Patient and Stations'!$B$6:$AT$14,4,FALSE)</f>
        <v>168</v>
      </c>
      <c r="Q32" s="68">
        <f>HLOOKUP(Q20,'SDR Patient and Stations'!$B$6:$AT$14,4,FALSE)</f>
        <v>167</v>
      </c>
      <c r="R32" s="60">
        <f>HLOOKUP(R20,'SDR Patient and Stations'!$B$6:$AT$14,4,FALSE)</f>
        <v>179</v>
      </c>
      <c r="S32" s="68">
        <f>HLOOKUP(S20,'SDR Patient and Stations'!$B$6:$AT$14,4,FALSE)</f>
        <v>186</v>
      </c>
      <c r="T32" s="60">
        <f>HLOOKUP(T20,'SDR Patient and Stations'!$B$6:$AT$14,4,FALSE)</f>
        <v>182</v>
      </c>
      <c r="U32" s="68">
        <f>HLOOKUP(U20,'SDR Patient and Stations'!$B$6:$AT$14,4,FALSE)</f>
        <v>192</v>
      </c>
      <c r="V32" s="60">
        <f>HLOOKUP(V20,'SDR Patient and Stations'!$B$6:$AT$14,4,FALSE)</f>
        <v>191</v>
      </c>
      <c r="W32" s="68">
        <f>HLOOKUP(W20,'SDR Patient and Stations'!$B$6:$AT$14,4,FALSE)</f>
        <v>186</v>
      </c>
      <c r="X32" s="60">
        <f>HLOOKUP(X20,'SDR Patient and Stations'!$B$6:$AT$14,4,FALSE)</f>
        <v>166</v>
      </c>
      <c r="Y32" s="68">
        <f>HLOOKUP(Y20,'SDR Patient and Stations'!$B$6:$AT$14,4,FALSE)</f>
        <v>163</v>
      </c>
      <c r="Z32" s="60">
        <f>HLOOKUP(Z20,'SDR Patient and Stations'!$B$6:$AT$14,4,FALSE)</f>
        <v>174</v>
      </c>
      <c r="AA32" s="68">
        <f>HLOOKUP(AA20,'SDR Patient and Stations'!$B$6:$AT$14,4,FALSE)</f>
        <v>171</v>
      </c>
      <c r="AB32" s="60">
        <f>HLOOKUP(AB20,'SDR Patient and Stations'!$B$6:$AT$14,4,FALSE)</f>
        <v>165</v>
      </c>
      <c r="AC32" s="68">
        <f>HLOOKUP(AC20,'SDR Patient and Stations'!$B$6:$AT$14,4,FALSE)</f>
        <v>170</v>
      </c>
      <c r="AD32" s="60">
        <f>HLOOKUP(AD20,'SDR Patient and Stations'!$B$6:$AT$14,4,FALSE)</f>
        <v>173</v>
      </c>
      <c r="AE32" s="68">
        <f>HLOOKUP(AE20,'SDR Patient and Stations'!$B$6:$AT$14,4,FALSE)</f>
        <v>169</v>
      </c>
      <c r="AF32" s="60">
        <f>HLOOKUP(AF20,'SDR Patient and Stations'!$B$6:$AT$14,4,FALSE)</f>
        <v>174</v>
      </c>
      <c r="AG32" s="68">
        <f>HLOOKUP(AG20,'SDR Patient and Stations'!$B$6:$AT$14,4,FALSE)</f>
        <v>176</v>
      </c>
      <c r="AH32" s="60">
        <f>HLOOKUP(AH20,'SDR Patient and Stations'!$B$6:$AT$14,4,FALSE)</f>
        <v>174</v>
      </c>
      <c r="AI32" s="68">
        <f>HLOOKUP(AI20,'SDR Patient and Stations'!$B$6:$AT$14,4,FALSE)</f>
        <v>173</v>
      </c>
      <c r="AJ32" s="60">
        <f>HLOOKUP(AJ20,'SDR Patient and Stations'!$B$6:$AT$14,4,FALSE)</f>
        <v>151</v>
      </c>
      <c r="AK32" s="68">
        <f>HLOOKUP(AK20,'SDR Patient and Stations'!$B$6:$AT$14,4,FALSE)</f>
        <v>148</v>
      </c>
      <c r="AL32" s="60">
        <f>HLOOKUP(AL20,'SDR Patient and Stations'!$B$6:$AT$14,4,FALSE)</f>
        <v>157</v>
      </c>
      <c r="AM32" s="68">
        <f>HLOOKUP(AM20,'SDR Patient and Stations'!$B$6:$AT$14,4,FALSE)</f>
        <v>157</v>
      </c>
      <c r="AN32" s="60">
        <f>HLOOKUP(AN20,'SDR Patient and Stations'!$B$6:$AT$14,4,FALSE)</f>
        <v>146</v>
      </c>
      <c r="AO32" s="68">
        <f>HLOOKUP(AO20,'SDR Patient and Stations'!$B$6:$AT$14,4,FALSE)</f>
        <v>159</v>
      </c>
      <c r="AP32" s="60">
        <f>HLOOKUP(AP20,'SDR Patient and Stations'!$B$6:$AT$14,4,FALSE)</f>
        <v>162</v>
      </c>
      <c r="AQ32" s="68">
        <f>HLOOKUP(AQ20,'SDR Patient and Stations'!$B$6:$AT$14,4,FALSE)</f>
        <v>163</v>
      </c>
      <c r="AR32" s="60">
        <f>HLOOKUP(AR20,'SDR Patient and Stations'!$B$6:$AT$14,4,FALSE)</f>
        <v>185</v>
      </c>
      <c r="AS32" s="68">
        <f>HLOOKUP(AS20,'SDR Patient and Stations'!$B$6:$AT$14,4,FALSE)</f>
        <v>174</v>
      </c>
      <c r="AT32" s="60">
        <f>HLOOKUP(AT20,'SDR Patient and Stations'!$B$6:$AT$14,4,FALSE)</f>
        <v>173</v>
      </c>
      <c r="AU32" s="68">
        <f>HLOOKUP(AU20,'SDR Patient and Stations'!$B$6:$AT$14,4,FALSE)</f>
        <v>176</v>
      </c>
      <c r="AV32" s="60">
        <f>HLOOKUP(AV20,'SDR Patient and Stations'!$B$6:$AT$14,4,FALSE)</f>
        <v>183</v>
      </c>
      <c r="AW32" s="68">
        <f>HLOOKUP(AW20,'SDR Patient and Stations'!$B$6:$AT$14,4,FALSE)</f>
        <v>185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7</v>
      </c>
      <c r="G34" s="69">
        <f t="shared" si="16"/>
        <v>23</v>
      </c>
      <c r="H34" s="61">
        <f t="shared" si="16"/>
        <v>20</v>
      </c>
      <c r="I34" s="69">
        <f t="shared" si="16"/>
        <v>26</v>
      </c>
      <c r="J34" s="61">
        <f t="shared" si="16"/>
        <v>15</v>
      </c>
      <c r="K34" s="69">
        <f t="shared" si="16"/>
        <v>12</v>
      </c>
      <c r="L34" s="61">
        <f t="shared" si="16"/>
        <v>-2</v>
      </c>
      <c r="M34" s="69">
        <f t="shared" si="16"/>
        <v>7</v>
      </c>
      <c r="N34" s="61">
        <f t="shared" si="16"/>
        <v>-1</v>
      </c>
      <c r="O34" s="69">
        <f t="shared" si="16"/>
        <v>22</v>
      </c>
      <c r="P34" s="61">
        <f t="shared" si="16"/>
        <v>18</v>
      </c>
      <c r="Q34" s="69">
        <f t="shared" si="16"/>
        <v>15</v>
      </c>
      <c r="R34" s="61">
        <f t="shared" si="16"/>
        <v>13</v>
      </c>
      <c r="S34" s="69">
        <f t="shared" si="16"/>
        <v>5</v>
      </c>
      <c r="T34" s="61">
        <f t="shared" si="16"/>
        <v>4</v>
      </c>
      <c r="U34" s="69">
        <f t="shared" si="16"/>
        <v>-26</v>
      </c>
      <c r="V34" s="61">
        <f t="shared" si="16"/>
        <v>-28</v>
      </c>
      <c r="W34" s="69">
        <f t="shared" si="16"/>
        <v>-12</v>
      </c>
      <c r="X34" s="61">
        <f t="shared" si="16"/>
        <v>5</v>
      </c>
      <c r="Y34" s="69">
        <f t="shared" si="16"/>
        <v>2</v>
      </c>
      <c r="Z34" s="61">
        <f t="shared" si="16"/>
        <v>-4</v>
      </c>
      <c r="AA34" s="69">
        <f t="shared" si="16"/>
        <v>2</v>
      </c>
      <c r="AB34" s="61">
        <f t="shared" si="16"/>
        <v>4</v>
      </c>
      <c r="AC34" s="69">
        <f t="shared" si="16"/>
        <v>4</v>
      </c>
      <c r="AD34" s="61">
        <f t="shared" si="16"/>
        <v>3</v>
      </c>
      <c r="AE34" s="69">
        <f t="shared" si="16"/>
        <v>5</v>
      </c>
      <c r="AF34" s="61">
        <f t="shared" si="16"/>
        <v>-1</v>
      </c>
      <c r="AG34" s="69">
        <f t="shared" si="16"/>
        <v>-25</v>
      </c>
      <c r="AH34" s="61">
        <f t="shared" si="16"/>
        <v>-26</v>
      </c>
      <c r="AI34" s="69">
        <f t="shared" si="16"/>
        <v>-16</v>
      </c>
      <c r="AJ34" s="61">
        <f t="shared" si="16"/>
        <v>6</v>
      </c>
      <c r="AK34" s="69">
        <f t="shared" si="16"/>
        <v>-2</v>
      </c>
      <c r="AL34" s="61">
        <f t="shared" si="16"/>
        <v>2</v>
      </c>
      <c r="AM34" s="69">
        <f t="shared" si="16"/>
        <v>5</v>
      </c>
      <c r="AN34" s="61">
        <f t="shared" si="16"/>
        <v>17</v>
      </c>
      <c r="AO34" s="69">
        <f t="shared" si="16"/>
        <v>26</v>
      </c>
      <c r="AP34" s="61">
        <f t="shared" si="16"/>
        <v>12</v>
      </c>
      <c r="AQ34" s="69">
        <f t="shared" si="16"/>
        <v>10</v>
      </c>
      <c r="AR34" s="61">
        <f t="shared" si="16"/>
        <v>-9</v>
      </c>
      <c r="AS34" s="69">
        <f t="shared" si="16"/>
        <v>9</v>
      </c>
      <c r="AT34" s="61">
        <f t="shared" si="16"/>
        <v>12</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5.5555555555555552E-2</v>
      </c>
      <c r="G36" s="107">
        <f t="shared" ref="G36:AZ36" si="18">IFERROR(G34/G32,0)</f>
        <v>0.18699186991869918</v>
      </c>
      <c r="H36" s="108">
        <f t="shared" si="18"/>
        <v>0.14705882352941177</v>
      </c>
      <c r="I36" s="107">
        <f t="shared" si="18"/>
        <v>0.19548872180451127</v>
      </c>
      <c r="J36" s="108">
        <f t="shared" si="18"/>
        <v>0.10273972602739725</v>
      </c>
      <c r="K36" s="107">
        <f t="shared" si="18"/>
        <v>7.6923076923076927E-2</v>
      </c>
      <c r="L36" s="108">
        <f t="shared" si="18"/>
        <v>-1.2578616352201259E-2</v>
      </c>
      <c r="M36" s="107">
        <f t="shared" si="18"/>
        <v>4.3478260869565216E-2</v>
      </c>
      <c r="N36" s="108">
        <f t="shared" si="18"/>
        <v>-5.9523809523809521E-3</v>
      </c>
      <c r="O36" s="107">
        <f t="shared" si="18"/>
        <v>0.14012738853503184</v>
      </c>
      <c r="P36" s="108">
        <f t="shared" si="18"/>
        <v>0.10714285714285714</v>
      </c>
      <c r="Q36" s="107">
        <f t="shared" si="18"/>
        <v>8.9820359281437126E-2</v>
      </c>
      <c r="R36" s="108">
        <f t="shared" si="18"/>
        <v>7.2625698324022353E-2</v>
      </c>
      <c r="S36" s="107">
        <f t="shared" si="18"/>
        <v>2.6881720430107527E-2</v>
      </c>
      <c r="T36" s="108">
        <f t="shared" si="18"/>
        <v>2.197802197802198E-2</v>
      </c>
      <c r="U36" s="107">
        <f t="shared" si="18"/>
        <v>-0.13541666666666666</v>
      </c>
      <c r="V36" s="108">
        <f t="shared" si="18"/>
        <v>-0.14659685863874344</v>
      </c>
      <c r="W36" s="107">
        <f t="shared" si="18"/>
        <v>-6.4516129032258063E-2</v>
      </c>
      <c r="X36" s="108">
        <f t="shared" si="18"/>
        <v>3.0120481927710843E-2</v>
      </c>
      <c r="Y36" s="107">
        <f t="shared" si="18"/>
        <v>1.2269938650306749E-2</v>
      </c>
      <c r="Z36" s="108">
        <f t="shared" si="18"/>
        <v>-2.2988505747126436E-2</v>
      </c>
      <c r="AA36" s="107">
        <f t="shared" si="18"/>
        <v>1.1695906432748537E-2</v>
      </c>
      <c r="AB36" s="108">
        <f t="shared" si="18"/>
        <v>2.4242424242424242E-2</v>
      </c>
      <c r="AC36" s="107">
        <f t="shared" si="18"/>
        <v>2.3529411764705882E-2</v>
      </c>
      <c r="AD36" s="108">
        <f t="shared" si="18"/>
        <v>1.7341040462427744E-2</v>
      </c>
      <c r="AE36" s="107">
        <f t="shared" si="18"/>
        <v>2.9585798816568046E-2</v>
      </c>
      <c r="AF36" s="108">
        <f t="shared" si="18"/>
        <v>-5.7471264367816091E-3</v>
      </c>
      <c r="AG36" s="107">
        <f t="shared" si="18"/>
        <v>-0.14204545454545456</v>
      </c>
      <c r="AH36" s="108">
        <f t="shared" si="18"/>
        <v>-0.14942528735632185</v>
      </c>
      <c r="AI36" s="107">
        <f t="shared" si="18"/>
        <v>-9.2485549132947972E-2</v>
      </c>
      <c r="AJ36" s="108">
        <f t="shared" si="18"/>
        <v>3.9735099337748346E-2</v>
      </c>
      <c r="AK36" s="107">
        <f t="shared" si="18"/>
        <v>-1.3513513513513514E-2</v>
      </c>
      <c r="AL36" s="108">
        <f t="shared" si="18"/>
        <v>1.2738853503184714E-2</v>
      </c>
      <c r="AM36" s="107">
        <f t="shared" si="18"/>
        <v>3.1847133757961783E-2</v>
      </c>
      <c r="AN36" s="108">
        <f t="shared" si="18"/>
        <v>0.11643835616438356</v>
      </c>
      <c r="AO36" s="107">
        <f t="shared" si="18"/>
        <v>0.16352201257861634</v>
      </c>
      <c r="AP36" s="108">
        <f t="shared" si="18"/>
        <v>7.407407407407407E-2</v>
      </c>
      <c r="AQ36" s="107">
        <f t="shared" si="18"/>
        <v>6.1349693251533742E-2</v>
      </c>
      <c r="AR36" s="108">
        <f t="shared" si="18"/>
        <v>-4.8648648648648651E-2</v>
      </c>
      <c r="AS36" s="107">
        <f t="shared" si="18"/>
        <v>5.1724137931034482E-2</v>
      </c>
      <c r="AT36" s="108">
        <f t="shared" si="18"/>
        <v>6.9364161849710976E-2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3.0864197530864196E-3</v>
      </c>
      <c r="G38" s="107">
        <f t="shared" ref="G38:BD38" si="20">G36/18</f>
        <v>1.038843721770551E-2</v>
      </c>
      <c r="H38" s="108">
        <f t="shared" si="20"/>
        <v>8.1699346405228763E-3</v>
      </c>
      <c r="I38" s="107">
        <f t="shared" si="20"/>
        <v>1.086048454469507E-2</v>
      </c>
      <c r="J38" s="108">
        <f t="shared" si="20"/>
        <v>5.7077625570776253E-3</v>
      </c>
      <c r="K38" s="107">
        <f t="shared" si="20"/>
        <v>4.2735042735042739E-3</v>
      </c>
      <c r="L38" s="108">
        <f t="shared" si="20"/>
        <v>-6.9881201956673662E-4</v>
      </c>
      <c r="M38" s="107">
        <f t="shared" si="20"/>
        <v>2.4154589371980675E-3</v>
      </c>
      <c r="N38" s="108">
        <f t="shared" si="20"/>
        <v>-3.3068783068783067E-4</v>
      </c>
      <c r="O38" s="107">
        <f t="shared" si="20"/>
        <v>7.7848549186128801E-3</v>
      </c>
      <c r="P38" s="108">
        <f t="shared" si="20"/>
        <v>5.9523809523809521E-3</v>
      </c>
      <c r="Q38" s="107">
        <f t="shared" si="20"/>
        <v>4.9900199600798403E-3</v>
      </c>
      <c r="R38" s="108">
        <f t="shared" si="20"/>
        <v>4.0347610180012415E-3</v>
      </c>
      <c r="S38" s="107">
        <f t="shared" si="20"/>
        <v>1.4934289127837516E-3</v>
      </c>
      <c r="T38" s="108">
        <f t="shared" si="20"/>
        <v>1.221001221001221E-3</v>
      </c>
      <c r="U38" s="107">
        <f t="shared" si="20"/>
        <v>-7.5231481481481477E-3</v>
      </c>
      <c r="V38" s="108">
        <f t="shared" si="20"/>
        <v>-8.144269924374635E-3</v>
      </c>
      <c r="W38" s="107">
        <f t="shared" si="20"/>
        <v>-3.5842293906810036E-3</v>
      </c>
      <c r="X38" s="108">
        <f t="shared" si="20"/>
        <v>1.6733601070950468E-3</v>
      </c>
      <c r="Y38" s="107">
        <f t="shared" si="20"/>
        <v>6.8166325835037494E-4</v>
      </c>
      <c r="Z38" s="108">
        <f t="shared" si="20"/>
        <v>-1.277139208173691E-3</v>
      </c>
      <c r="AA38" s="107">
        <f t="shared" si="20"/>
        <v>6.4977257959714096E-4</v>
      </c>
      <c r="AB38" s="108">
        <f t="shared" si="20"/>
        <v>1.3468013468013469E-3</v>
      </c>
      <c r="AC38" s="107">
        <f t="shared" si="20"/>
        <v>1.30718954248366E-3</v>
      </c>
      <c r="AD38" s="108">
        <f t="shared" si="20"/>
        <v>9.6339113680154131E-4</v>
      </c>
      <c r="AE38" s="107">
        <f t="shared" si="20"/>
        <v>1.6436554898093358E-3</v>
      </c>
      <c r="AF38" s="108">
        <f t="shared" si="20"/>
        <v>-3.1928480204342275E-4</v>
      </c>
      <c r="AG38" s="107">
        <f t="shared" si="20"/>
        <v>-7.8914141414141419E-3</v>
      </c>
      <c r="AH38" s="108">
        <f t="shared" si="20"/>
        <v>-8.3014048531289911E-3</v>
      </c>
      <c r="AI38" s="107">
        <f t="shared" si="20"/>
        <v>-5.1380860629415539E-3</v>
      </c>
      <c r="AJ38" s="108">
        <f t="shared" si="20"/>
        <v>2.2075055187637969E-3</v>
      </c>
      <c r="AK38" s="107">
        <f t="shared" si="20"/>
        <v>-7.5075075075075074E-4</v>
      </c>
      <c r="AL38" s="108">
        <f t="shared" si="20"/>
        <v>7.0771408351026188E-4</v>
      </c>
      <c r="AM38" s="107">
        <f t="shared" si="20"/>
        <v>1.7692852087756545E-3</v>
      </c>
      <c r="AN38" s="108">
        <f t="shared" si="20"/>
        <v>6.4687975646879753E-3</v>
      </c>
      <c r="AO38" s="107">
        <f t="shared" si="20"/>
        <v>9.0845562543675745E-3</v>
      </c>
      <c r="AP38" s="108">
        <f t="shared" si="20"/>
        <v>4.1152263374485592E-3</v>
      </c>
      <c r="AQ38" s="107">
        <f t="shared" si="20"/>
        <v>3.4083162917518746E-3</v>
      </c>
      <c r="AR38" s="108">
        <f t="shared" si="20"/>
        <v>-2.7027027027027029E-3</v>
      </c>
      <c r="AS38" s="107">
        <f t="shared" si="20"/>
        <v>2.8735632183908046E-3</v>
      </c>
      <c r="AT38" s="108">
        <f t="shared" si="20"/>
        <v>3.8535645472061652E-3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5.5555555555555552E-2</v>
      </c>
      <c r="G40" s="120">
        <f t="shared" ref="G40:BD40" si="21">G38*G41</f>
        <v>0.18699186991869918</v>
      </c>
      <c r="H40" s="108">
        <f t="shared" si="21"/>
        <v>0.14705882352941177</v>
      </c>
      <c r="I40" s="107">
        <f t="shared" si="21"/>
        <v>0.19548872180451127</v>
      </c>
      <c r="J40" s="108">
        <f t="shared" si="21"/>
        <v>0.10273972602739725</v>
      </c>
      <c r="K40" s="107">
        <f t="shared" si="21"/>
        <v>7.6923076923076927E-2</v>
      </c>
      <c r="L40" s="108">
        <f t="shared" si="21"/>
        <v>-1.2578616352201259E-2</v>
      </c>
      <c r="M40" s="107">
        <f t="shared" si="21"/>
        <v>4.3478260869565216E-2</v>
      </c>
      <c r="N40" s="108">
        <f t="shared" si="21"/>
        <v>-5.9523809523809521E-3</v>
      </c>
      <c r="O40" s="107">
        <f t="shared" si="21"/>
        <v>0.14012738853503184</v>
      </c>
      <c r="P40" s="108">
        <f t="shared" si="21"/>
        <v>0.10714285714285714</v>
      </c>
      <c r="Q40" s="107">
        <f t="shared" si="21"/>
        <v>8.9820359281437126E-2</v>
      </c>
      <c r="R40" s="108">
        <f t="shared" si="21"/>
        <v>7.2625698324022353E-2</v>
      </c>
      <c r="S40" s="107">
        <f t="shared" si="21"/>
        <v>2.6881720430107527E-2</v>
      </c>
      <c r="T40" s="108">
        <f t="shared" si="21"/>
        <v>2.1978021978021976E-2</v>
      </c>
      <c r="U40" s="107">
        <f t="shared" si="21"/>
        <v>-0.13541666666666666</v>
      </c>
      <c r="V40" s="108">
        <f t="shared" si="21"/>
        <v>-0.14659685863874344</v>
      </c>
      <c r="W40" s="107">
        <f t="shared" si="21"/>
        <v>-6.4516129032258063E-2</v>
      </c>
      <c r="X40" s="108">
        <f t="shared" si="21"/>
        <v>3.0120481927710843E-2</v>
      </c>
      <c r="Y40" s="107">
        <f t="shared" si="21"/>
        <v>1.2269938650306749E-2</v>
      </c>
      <c r="Z40" s="108">
        <f t="shared" si="21"/>
        <v>-2.2988505747126436E-2</v>
      </c>
      <c r="AA40" s="107">
        <f t="shared" si="21"/>
        <v>1.1695906432748537E-2</v>
      </c>
      <c r="AB40" s="108">
        <f t="shared" si="21"/>
        <v>2.4242424242424242E-2</v>
      </c>
      <c r="AC40" s="107">
        <f t="shared" si="21"/>
        <v>2.3529411764705882E-2</v>
      </c>
      <c r="AD40" s="108">
        <f t="shared" si="21"/>
        <v>1.7341040462427744E-2</v>
      </c>
      <c r="AE40" s="107">
        <f t="shared" si="21"/>
        <v>2.9585798816568046E-2</v>
      </c>
      <c r="AF40" s="108">
        <f t="shared" si="21"/>
        <v>-5.7471264367816091E-3</v>
      </c>
      <c r="AG40" s="107">
        <f t="shared" si="21"/>
        <v>-0.14204545454545456</v>
      </c>
      <c r="AH40" s="108">
        <f t="shared" si="21"/>
        <v>-0.14942528735632185</v>
      </c>
      <c r="AI40" s="107">
        <f t="shared" si="21"/>
        <v>-9.2485549132947972E-2</v>
      </c>
      <c r="AJ40" s="108">
        <f t="shared" si="21"/>
        <v>3.9735099337748346E-2</v>
      </c>
      <c r="AK40" s="107">
        <f t="shared" si="21"/>
        <v>-1.3513513513513514E-2</v>
      </c>
      <c r="AL40" s="108">
        <f t="shared" si="21"/>
        <v>1.2738853503184714E-2</v>
      </c>
      <c r="AM40" s="107">
        <f t="shared" si="21"/>
        <v>3.1847133757961783E-2</v>
      </c>
      <c r="AN40" s="108">
        <f t="shared" si="21"/>
        <v>0.11643835616438356</v>
      </c>
      <c r="AO40" s="107">
        <f t="shared" si="21"/>
        <v>0.16352201257861634</v>
      </c>
      <c r="AP40" s="108">
        <f t="shared" si="21"/>
        <v>7.407407407407407E-2</v>
      </c>
      <c r="AQ40" s="107">
        <f t="shared" si="21"/>
        <v>6.1349693251533742E-2</v>
      </c>
      <c r="AR40" s="108">
        <f t="shared" si="21"/>
        <v>-4.8648648648648651E-2</v>
      </c>
      <c r="AS40" s="107">
        <f t="shared" si="21"/>
        <v>5.1724137931034482E-2</v>
      </c>
      <c r="AT40" s="108">
        <f t="shared" si="21"/>
        <v>6.9364161849710976E-2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140.38888888888889</v>
      </c>
      <c r="G43" s="109">
        <f t="shared" ref="G43:BD43" si="22">G30+(G30*G40)</f>
        <v>173.30081300813009</v>
      </c>
      <c r="H43" s="110">
        <f t="shared" si="22"/>
        <v>178.94117647058823</v>
      </c>
      <c r="I43" s="109">
        <f t="shared" si="22"/>
        <v>190.08270676691728</v>
      </c>
      <c r="J43" s="110">
        <f t="shared" si="22"/>
        <v>177.54109589041096</v>
      </c>
      <c r="K43" s="109">
        <f t="shared" si="22"/>
        <v>180.92307692307693</v>
      </c>
      <c r="L43" s="110">
        <f t="shared" si="22"/>
        <v>155.0251572327044</v>
      </c>
      <c r="M43" s="109">
        <f t="shared" si="22"/>
        <v>175.30434782608697</v>
      </c>
      <c r="N43" s="110">
        <f t="shared" si="22"/>
        <v>166.00595238095238</v>
      </c>
      <c r="O43" s="109">
        <f t="shared" si="22"/>
        <v>204.08280254777071</v>
      </c>
      <c r="P43" s="110">
        <f t="shared" si="22"/>
        <v>205.92857142857142</v>
      </c>
      <c r="Q43" s="109">
        <f t="shared" si="22"/>
        <v>198.34730538922156</v>
      </c>
      <c r="R43" s="110">
        <f t="shared" si="22"/>
        <v>205.9441340782123</v>
      </c>
      <c r="S43" s="109">
        <f t="shared" si="22"/>
        <v>196.13440860215053</v>
      </c>
      <c r="T43" s="110">
        <f t="shared" si="22"/>
        <v>190.08791208791209</v>
      </c>
      <c r="U43" s="109">
        <f t="shared" si="22"/>
        <v>143.52083333333334</v>
      </c>
      <c r="V43" s="110">
        <f t="shared" si="22"/>
        <v>139.10471204188482</v>
      </c>
      <c r="W43" s="109">
        <f t="shared" si="22"/>
        <v>162.7741935483871</v>
      </c>
      <c r="X43" s="110">
        <f t="shared" si="22"/>
        <v>176.15060240963857</v>
      </c>
      <c r="Y43" s="109">
        <f t="shared" si="22"/>
        <v>167.02453987730061</v>
      </c>
      <c r="Z43" s="110">
        <f t="shared" si="22"/>
        <v>166.09195402298852</v>
      </c>
      <c r="AA43" s="109">
        <f t="shared" si="22"/>
        <v>175.0233918128655</v>
      </c>
      <c r="AB43" s="110">
        <f t="shared" si="22"/>
        <v>173.09696969696969</v>
      </c>
      <c r="AC43" s="109">
        <f t="shared" si="22"/>
        <v>178.09411764705882</v>
      </c>
      <c r="AD43" s="110">
        <f t="shared" si="22"/>
        <v>179.05202312138729</v>
      </c>
      <c r="AE43" s="109">
        <f t="shared" si="22"/>
        <v>179.14792899408283</v>
      </c>
      <c r="AF43" s="110">
        <f t="shared" si="22"/>
        <v>172.00574712643677</v>
      </c>
      <c r="AG43" s="109">
        <f t="shared" si="22"/>
        <v>129.55113636363637</v>
      </c>
      <c r="AH43" s="110">
        <f t="shared" si="22"/>
        <v>125.88505747126436</v>
      </c>
      <c r="AI43" s="109">
        <f t="shared" si="22"/>
        <v>142.47976878612718</v>
      </c>
      <c r="AJ43" s="110">
        <f t="shared" si="22"/>
        <v>163.23841059602648</v>
      </c>
      <c r="AK43" s="109">
        <f t="shared" si="22"/>
        <v>144.02702702702703</v>
      </c>
      <c r="AL43" s="110">
        <f t="shared" si="22"/>
        <v>161.02547770700636</v>
      </c>
      <c r="AM43" s="109">
        <f t="shared" si="22"/>
        <v>167.15923566878982</v>
      </c>
      <c r="AN43" s="110">
        <f t="shared" si="22"/>
        <v>181.97945205479454</v>
      </c>
      <c r="AO43" s="109">
        <f t="shared" si="22"/>
        <v>215.25157232704402</v>
      </c>
      <c r="AP43" s="110">
        <f t="shared" si="22"/>
        <v>186.88888888888889</v>
      </c>
      <c r="AQ43" s="109">
        <f t="shared" si="22"/>
        <v>183.61349693251535</v>
      </c>
      <c r="AR43" s="110">
        <f t="shared" si="22"/>
        <v>167.43783783783783</v>
      </c>
      <c r="AS43" s="109">
        <f t="shared" si="22"/>
        <v>192.4655172413793</v>
      </c>
      <c r="AT43" s="110">
        <f t="shared" si="22"/>
        <v>197.83236994219652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46.180555555555557</v>
      </c>
      <c r="G45" s="69">
        <f t="shared" ref="G45:AZ45" si="23">G43/$F$1</f>
        <v>57.006846384253322</v>
      </c>
      <c r="H45" s="61">
        <f t="shared" si="23"/>
        <v>58.862229102167184</v>
      </c>
      <c r="I45" s="69">
        <f t="shared" si="23"/>
        <v>62.527206173328054</v>
      </c>
      <c r="J45" s="61">
        <f t="shared" si="23"/>
        <v>58.401676279740443</v>
      </c>
      <c r="K45" s="69">
        <f t="shared" si="23"/>
        <v>59.51417004048583</v>
      </c>
      <c r="L45" s="61">
        <f t="shared" si="23"/>
        <v>50.995117510758028</v>
      </c>
      <c r="M45" s="69">
        <f t="shared" si="23"/>
        <v>57.665903890160187</v>
      </c>
      <c r="N45" s="61">
        <f t="shared" si="23"/>
        <v>54.607221177944858</v>
      </c>
      <c r="O45" s="69">
        <f t="shared" si="23"/>
        <v>67.132500838082464</v>
      </c>
      <c r="P45" s="61">
        <f t="shared" si="23"/>
        <v>67.739661654135332</v>
      </c>
      <c r="Q45" s="69">
        <f t="shared" si="23"/>
        <v>65.245824141191306</v>
      </c>
      <c r="R45" s="61">
        <f t="shared" si="23"/>
        <v>67.744780946780367</v>
      </c>
      <c r="S45" s="69">
        <f t="shared" si="23"/>
        <v>64.517897566496885</v>
      </c>
      <c r="T45" s="61">
        <f t="shared" si="23"/>
        <v>62.52891844997108</v>
      </c>
      <c r="U45" s="69">
        <f t="shared" si="23"/>
        <v>47.210800438596493</v>
      </c>
      <c r="V45" s="61">
        <f t="shared" si="23"/>
        <v>45.758128961146326</v>
      </c>
      <c r="W45" s="69">
        <f t="shared" si="23"/>
        <v>53.544142614601022</v>
      </c>
      <c r="X45" s="61">
        <f t="shared" si="23"/>
        <v>57.944277108433738</v>
      </c>
      <c r="Y45" s="69">
        <f t="shared" si="23"/>
        <v>54.9422828543752</v>
      </c>
      <c r="Z45" s="61">
        <f t="shared" si="23"/>
        <v>54.635511191772537</v>
      </c>
      <c r="AA45" s="69">
        <f t="shared" si="23"/>
        <v>57.573484148968916</v>
      </c>
      <c r="AB45" s="61">
        <f t="shared" si="23"/>
        <v>56.939792663476872</v>
      </c>
      <c r="AC45" s="69">
        <f t="shared" si="23"/>
        <v>58.583591331269346</v>
      </c>
      <c r="AD45" s="61">
        <f t="shared" si="23"/>
        <v>58.898691816245822</v>
      </c>
      <c r="AE45" s="69">
        <f t="shared" si="23"/>
        <v>58.930239800685143</v>
      </c>
      <c r="AF45" s="61">
        <f t="shared" si="23"/>
        <v>56.58083787053841</v>
      </c>
      <c r="AG45" s="69">
        <f t="shared" si="23"/>
        <v>42.615505382775126</v>
      </c>
      <c r="AH45" s="61">
        <f t="shared" si="23"/>
        <v>41.409558378705384</v>
      </c>
      <c r="AI45" s="69">
        <f t="shared" si="23"/>
        <v>46.868344995436573</v>
      </c>
      <c r="AJ45" s="61">
        <f t="shared" si="23"/>
        <v>53.696845590798183</v>
      </c>
      <c r="AK45" s="69">
        <f t="shared" si="23"/>
        <v>47.377311522048366</v>
      </c>
      <c r="AL45" s="61">
        <f t="shared" si="23"/>
        <v>52.968907140462619</v>
      </c>
      <c r="AM45" s="69">
        <f t="shared" si="23"/>
        <v>54.986590680522966</v>
      </c>
      <c r="AN45" s="61">
        <f t="shared" si="23"/>
        <v>59.861661860129779</v>
      </c>
      <c r="AO45" s="69">
        <f t="shared" si="23"/>
        <v>70.806438265475009</v>
      </c>
      <c r="AP45" s="61">
        <f t="shared" si="23"/>
        <v>61.476608187134502</v>
      </c>
      <c r="AQ45" s="69">
        <f t="shared" si="23"/>
        <v>60.399176622537944</v>
      </c>
      <c r="AR45" s="61">
        <f t="shared" si="23"/>
        <v>55.078236130867708</v>
      </c>
      <c r="AS45" s="69">
        <f t="shared" si="23"/>
        <v>63.311025408348456</v>
      </c>
      <c r="AT45" s="61">
        <f t="shared" si="23"/>
        <v>65.076437480985703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39</v>
      </c>
      <c r="G47" s="167">
        <f>G45-G26</f>
        <v>18.006846384253322</v>
      </c>
      <c r="H47" s="118">
        <f>H45-H26</f>
        <v>19.862229102167184</v>
      </c>
      <c r="I47" s="119">
        <f t="shared" ref="I47:AZ47" si="24">I45-I26</f>
        <v>23.527206173328054</v>
      </c>
      <c r="J47" s="118">
        <f t="shared" si="24"/>
        <v>9.4016762797404425</v>
      </c>
      <c r="K47" s="119">
        <f t="shared" si="24"/>
        <v>12.51417004048583</v>
      </c>
      <c r="L47" s="118">
        <f t="shared" si="24"/>
        <v>0.99511751075802835</v>
      </c>
      <c r="M47" s="119">
        <f t="shared" si="24"/>
        <v>7.6659038901601875</v>
      </c>
      <c r="N47" s="118">
        <f t="shared" si="24"/>
        <v>4.607221177944858</v>
      </c>
      <c r="O47" s="119">
        <f t="shared" si="24"/>
        <v>17.132500838082464</v>
      </c>
      <c r="P47" s="118">
        <f t="shared" si="24"/>
        <v>17.739661654135332</v>
      </c>
      <c r="Q47" s="119">
        <f t="shared" si="24"/>
        <v>15.245824141191306</v>
      </c>
      <c r="R47" s="118">
        <f t="shared" si="24"/>
        <v>17.744780946780367</v>
      </c>
      <c r="S47" s="119">
        <f t="shared" si="24"/>
        <v>14.517897566496885</v>
      </c>
      <c r="T47" s="118">
        <f t="shared" si="24"/>
        <v>12.52891844997108</v>
      </c>
      <c r="U47" s="119">
        <f t="shared" si="24"/>
        <v>-2.7891995614035068</v>
      </c>
      <c r="V47" s="118">
        <f t="shared" si="24"/>
        <v>-4.2418710388536738</v>
      </c>
      <c r="W47" s="119">
        <f t="shared" si="24"/>
        <v>3.5441426146010215</v>
      </c>
      <c r="X47" s="118">
        <f t="shared" si="24"/>
        <v>7.944277108433738</v>
      </c>
      <c r="Y47" s="119">
        <f t="shared" si="24"/>
        <v>5.9422828543752004</v>
      </c>
      <c r="Z47" s="118">
        <f t="shared" si="24"/>
        <v>17.091368577171515</v>
      </c>
      <c r="AA47" s="119">
        <f t="shared" si="24"/>
        <v>13.085064425934156</v>
      </c>
      <c r="AB47" s="118">
        <f t="shared" si="24"/>
        <v>6.9397926634768723</v>
      </c>
      <c r="AC47" s="119">
        <f t="shared" si="24"/>
        <v>8.5835913312693464</v>
      </c>
      <c r="AD47" s="118">
        <f t="shared" si="24"/>
        <v>8.8986918162458224</v>
      </c>
      <c r="AE47" s="119">
        <f t="shared" si="24"/>
        <v>10.990447137208271</v>
      </c>
      <c r="AF47" s="118">
        <f t="shared" si="24"/>
        <v>6.5808378705384101</v>
      </c>
      <c r="AG47" s="119">
        <f t="shared" si="24"/>
        <v>-7.384494617224874</v>
      </c>
      <c r="AH47" s="118">
        <f t="shared" si="24"/>
        <v>-8.590441621294616</v>
      </c>
      <c r="AI47" s="119">
        <f t="shared" si="24"/>
        <v>-3.1316550045634273</v>
      </c>
      <c r="AJ47" s="118">
        <f t="shared" si="24"/>
        <v>3.6968455907981834</v>
      </c>
      <c r="AK47" s="119">
        <f t="shared" si="24"/>
        <v>-2.622688477951634</v>
      </c>
      <c r="AL47" s="118">
        <f t="shared" si="24"/>
        <v>4.9689071404626191</v>
      </c>
      <c r="AM47" s="119">
        <f t="shared" si="24"/>
        <v>7.2897450897247822</v>
      </c>
      <c r="AN47" s="118">
        <f t="shared" si="24"/>
        <v>12.164816269331595</v>
      </c>
      <c r="AO47" s="119">
        <f t="shared" si="24"/>
        <v>20.806438265475009</v>
      </c>
      <c r="AP47" s="118">
        <f t="shared" si="24"/>
        <v>11.476608187134502</v>
      </c>
      <c r="AQ47" s="119">
        <f t="shared" si="24"/>
        <v>10.399176622537944</v>
      </c>
      <c r="AR47" s="118">
        <f t="shared" si="24"/>
        <v>5.0782361308677082</v>
      </c>
      <c r="AS47" s="119">
        <f t="shared" si="24"/>
        <v>13.311025408348456</v>
      </c>
      <c r="AT47" s="118">
        <f t="shared" si="24"/>
        <v>15.076437480985703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9.4016762797404425</v>
      </c>
      <c r="K49" s="71">
        <f t="shared" si="25"/>
        <v>10</v>
      </c>
      <c r="L49" s="63">
        <f t="shared" si="25"/>
        <v>0.99511751075802835</v>
      </c>
      <c r="M49" s="71">
        <f t="shared" si="25"/>
        <v>7.6659038901601875</v>
      </c>
      <c r="N49" s="63">
        <f t="shared" si="25"/>
        <v>4.607221177944858</v>
      </c>
      <c r="O49" s="71">
        <f t="shared" si="25"/>
        <v>10</v>
      </c>
      <c r="P49" s="63">
        <f t="shared" si="25"/>
        <v>10</v>
      </c>
      <c r="Q49" s="71">
        <f t="shared" si="25"/>
        <v>10</v>
      </c>
      <c r="R49" s="63">
        <f t="shared" si="25"/>
        <v>10</v>
      </c>
      <c r="S49" s="71">
        <f t="shared" si="25"/>
        <v>10</v>
      </c>
      <c r="T49" s="63">
        <f t="shared" si="25"/>
        <v>10</v>
      </c>
      <c r="U49" s="71">
        <f t="shared" si="25"/>
        <v>0</v>
      </c>
      <c r="V49" s="63">
        <f t="shared" si="25"/>
        <v>0</v>
      </c>
      <c r="W49" s="71">
        <f t="shared" si="25"/>
        <v>3.5441426146010215</v>
      </c>
      <c r="X49" s="63">
        <f t="shared" si="25"/>
        <v>7.944277108433738</v>
      </c>
      <c r="Y49" s="71">
        <f t="shared" si="25"/>
        <v>5.9422828543752004</v>
      </c>
      <c r="Z49" s="63">
        <f t="shared" si="25"/>
        <v>10</v>
      </c>
      <c r="AA49" s="71">
        <f t="shared" si="25"/>
        <v>10</v>
      </c>
      <c r="AB49" s="63">
        <f t="shared" si="25"/>
        <v>6.9397926634768723</v>
      </c>
      <c r="AC49" s="71">
        <f t="shared" si="25"/>
        <v>8.5835913312693464</v>
      </c>
      <c r="AD49" s="63">
        <f t="shared" si="25"/>
        <v>8.8986918162458224</v>
      </c>
      <c r="AE49" s="71">
        <f t="shared" si="25"/>
        <v>10</v>
      </c>
      <c r="AF49" s="63">
        <f t="shared" si="25"/>
        <v>6.5808378705384101</v>
      </c>
      <c r="AG49" s="71">
        <f t="shared" si="25"/>
        <v>0</v>
      </c>
      <c r="AH49" s="63">
        <f t="shared" si="25"/>
        <v>0</v>
      </c>
      <c r="AI49" s="71">
        <f t="shared" si="25"/>
        <v>0</v>
      </c>
      <c r="AJ49" s="63">
        <f t="shared" si="25"/>
        <v>3.6968455907981834</v>
      </c>
      <c r="AK49" s="71">
        <f t="shared" si="25"/>
        <v>0</v>
      </c>
      <c r="AL49" s="63">
        <f t="shared" si="25"/>
        <v>4.9689071404626191</v>
      </c>
      <c r="AM49" s="71">
        <f t="shared" si="25"/>
        <v>7.2897450897247822</v>
      </c>
      <c r="AN49" s="63">
        <f t="shared" si="25"/>
        <v>10</v>
      </c>
      <c r="AO49" s="71">
        <f t="shared" si="25"/>
        <v>10</v>
      </c>
      <c r="AP49" s="63">
        <f t="shared" si="25"/>
        <v>10</v>
      </c>
      <c r="AQ49" s="71">
        <f t="shared" si="25"/>
        <v>10</v>
      </c>
      <c r="AR49" s="63">
        <f t="shared" si="25"/>
        <v>5.0782361308677082</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BMA Raleigh</dc:title>
  <dc:creator>N.C. State Health Coordinating Council</dc:creator>
  <cp:lastModifiedBy>Glendening, Erin</cp:lastModifiedBy>
  <dcterms:created xsi:type="dcterms:W3CDTF">2018-12-19T17:30:34Z</dcterms:created>
  <dcterms:modified xsi:type="dcterms:W3CDTF">2019-01-28T21:12:13Z</dcterms:modified>
</cp:coreProperties>
</file>