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24000" windowHeight="10170"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F34" i="25" s="1"/>
  <c r="F36" i="25" s="1"/>
  <c r="F38" i="25" s="1"/>
  <c r="F40" i="25" s="1"/>
  <c r="F43" i="25" s="1"/>
  <c r="F45" i="25" s="1"/>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4" i="22" s="1"/>
  <c r="F36" i="22" s="1"/>
  <c r="F38" i="22" s="1"/>
  <c r="F40" i="22" s="1"/>
  <c r="F43" i="22" s="1"/>
  <c r="F45" i="22" s="1"/>
  <c r="F30" i="18"/>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18"/>
  <c r="F36" i="18" s="1"/>
  <c r="F38" i="18" s="1"/>
  <c r="F40" i="18" s="1"/>
  <c r="F43" i="18" s="1"/>
  <c r="F45" i="18" s="1"/>
  <c r="F34" i="20"/>
  <c r="F36" i="20" s="1"/>
  <c r="F38" i="20" s="1"/>
  <c r="F40" i="20" s="1"/>
  <c r="F43" i="20" s="1"/>
  <c r="F45" i="20"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E14" i="13" s="1"/>
  <c r="D24" i="19"/>
  <c r="D24" i="18"/>
  <c r="E9" i="13" s="1"/>
  <c r="D24" i="17"/>
  <c r="E25" i="17" s="1"/>
  <c r="D24" i="20"/>
  <c r="E25" i="20" s="1"/>
  <c r="D24" i="2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D25" i="22" s="1"/>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E12"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F8"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O9" i="1"/>
  <c r="AR9" i="1"/>
  <c r="AJ9" i="1"/>
  <c r="AB9" i="1"/>
  <c r="T9" i="1"/>
  <c r="L9" i="1"/>
  <c r="AP9" i="1"/>
  <c r="AH9" i="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O35" i="1" l="1"/>
  <c r="AH35" i="1"/>
  <c r="AG35" i="1"/>
  <c r="K32" i="18"/>
  <c r="H24" i="18" s="1"/>
  <c r="J30" i="23"/>
  <c r="K32" i="19"/>
  <c r="H24" i="19" s="1"/>
  <c r="J32" i="17"/>
  <c r="G24" i="17" s="1"/>
  <c r="G25" i="17" s="1"/>
  <c r="G30" i="21"/>
  <c r="G34" i="21" s="1"/>
  <c r="G36" i="21" s="1"/>
  <c r="G38" i="21" s="1"/>
  <c r="G40" i="21" s="1"/>
  <c r="G43" i="21" s="1"/>
  <c r="G45" i="21" s="1"/>
  <c r="J32" i="21"/>
  <c r="G24" i="21" s="1"/>
  <c r="G25" i="21" s="1"/>
  <c r="K32" i="14"/>
  <c r="H24" i="14" s="1"/>
  <c r="J32" i="23"/>
  <c r="G24" i="23" s="1"/>
  <c r="J32" i="18"/>
  <c r="L32" i="21"/>
  <c r="K32" i="17"/>
  <c r="G30" i="18"/>
  <c r="G34" i="18" s="1"/>
  <c r="G36" i="18" s="1"/>
  <c r="G38" i="18" s="1"/>
  <c r="G40" i="18" s="1"/>
  <c r="G43" i="18" s="1"/>
  <c r="G45" i="18" s="1"/>
  <c r="G47" i="18" s="1"/>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30" i="17"/>
  <c r="H34" i="17" s="1"/>
  <c r="H36" i="17" s="1"/>
  <c r="H38" i="17" s="1"/>
  <c r="H40" i="17" s="1"/>
  <c r="H43" i="17" s="1"/>
  <c r="H45" i="17" s="1"/>
  <c r="H47" i="17" s="1"/>
  <c r="G30" i="14"/>
  <c r="G34" i="14" s="1"/>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G24"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G47" i="21"/>
  <c r="F25" i="23"/>
  <c r="F25" i="20"/>
  <c r="F11" i="13"/>
  <c r="D25" i="27"/>
  <c r="D6" i="13"/>
  <c r="F25" i="21"/>
  <c r="F12" i="13"/>
  <c r="D25" i="21"/>
  <c r="D12" i="13"/>
  <c r="E25" i="23"/>
  <c r="D25" i="20"/>
  <c r="G24" i="18"/>
  <c r="H24" i="22"/>
  <c r="H24" i="17"/>
  <c r="H24" i="25"/>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G49" i="20" l="1"/>
  <c r="H28" i="20" s="1"/>
  <c r="J26" i="20" s="1"/>
  <c r="L32" i="17"/>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I24" i="23" s="1"/>
  <c r="I25" i="23" s="1"/>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G25" i="24"/>
  <c r="H49" i="25"/>
  <c r="I28" i="25" s="1"/>
  <c r="G25" i="18"/>
  <c r="H49" i="17"/>
  <c r="I28" i="17" s="1"/>
  <c r="I25" i="17"/>
  <c r="G49" i="25"/>
  <c r="H28" i="25" s="1"/>
  <c r="J26" i="25" s="1"/>
  <c r="H25" i="25"/>
  <c r="J34" i="20"/>
  <c r="J36" i="20" s="1"/>
  <c r="J38" i="20" s="1"/>
  <c r="J40" i="20" s="1"/>
  <c r="J43" i="20" s="1"/>
  <c r="J45" i="20" s="1"/>
  <c r="J47" i="20" s="1"/>
  <c r="I24" i="21"/>
  <c r="I25" i="21" s="1"/>
  <c r="J34" i="18"/>
  <c r="J36" i="18" s="1"/>
  <c r="J38" i="18" s="1"/>
  <c r="J40" i="18" s="1"/>
  <c r="J43" i="18" s="1"/>
  <c r="J45" i="18" s="1"/>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K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24" i="20" l="1"/>
  <c r="J24" i="24"/>
  <c r="J25" i="24" s="1"/>
  <c r="L30" i="21"/>
  <c r="L34" i="21" s="1"/>
  <c r="L36" i="21" s="1"/>
  <c r="L38" i="21" s="1"/>
  <c r="L40" i="21" s="1"/>
  <c r="L43" i="21" s="1"/>
  <c r="L45" i="21" s="1"/>
  <c r="K30" i="20"/>
  <c r="K34" i="20" s="1"/>
  <c r="K36" i="20" s="1"/>
  <c r="K38" i="20" s="1"/>
  <c r="K40" i="20" s="1"/>
  <c r="K43" i="20" s="1"/>
  <c r="K45" i="20" s="1"/>
  <c r="K47" i="20" s="1"/>
  <c r="K30" i="25"/>
  <c r="K34" i="25" s="1"/>
  <c r="K36" i="25" s="1"/>
  <c r="K38" i="25" s="1"/>
  <c r="K40" i="25" s="1"/>
  <c r="K43" i="25" s="1"/>
  <c r="K45" i="25" s="1"/>
  <c r="K30" i="23"/>
  <c r="K34" i="23" s="1"/>
  <c r="K36" i="23" s="1"/>
  <c r="K38" i="23" s="1"/>
  <c r="K40" i="23" s="1"/>
  <c r="K43" i="23" s="1"/>
  <c r="K45" i="23" s="1"/>
  <c r="K47" i="23" s="1"/>
  <c r="N32" i="24"/>
  <c r="Q32" i="14"/>
  <c r="N32" i="20"/>
  <c r="K24" i="20" s="1"/>
  <c r="K25" i="20" s="1"/>
  <c r="L30" i="24"/>
  <c r="L34" i="24" s="1"/>
  <c r="L36" i="24" s="1"/>
  <c r="L38" i="24" s="1"/>
  <c r="L40" i="24" s="1"/>
  <c r="L43" i="24" s="1"/>
  <c r="L45" i="24" s="1"/>
  <c r="O32" i="14"/>
  <c r="P32" i="20"/>
  <c r="M30" i="27"/>
  <c r="K30" i="24"/>
  <c r="Q32" i="27"/>
  <c r="P32" i="22"/>
  <c r="Q32" i="22"/>
  <c r="P32" i="27"/>
  <c r="N32" i="25"/>
  <c r="N30" i="17"/>
  <c r="P32" i="18"/>
  <c r="N30" i="22"/>
  <c r="Q32" i="17"/>
  <c r="O32" i="21"/>
  <c r="P32" i="25"/>
  <c r="L30" i="20"/>
  <c r="L34" i="20" s="1"/>
  <c r="L36" i="20" s="1"/>
  <c r="L38" i="20" s="1"/>
  <c r="L40" i="20" s="1"/>
  <c r="L43" i="20" s="1"/>
  <c r="L45" i="20" s="1"/>
  <c r="M30" i="21"/>
  <c r="Q32" i="21"/>
  <c r="M30" i="25"/>
  <c r="O32" i="20"/>
  <c r="Q32" i="18"/>
  <c r="O32" i="24"/>
  <c r="N32" i="19"/>
  <c r="L30" i="25"/>
  <c r="L34" i="25" s="1"/>
  <c r="L36" i="25" s="1"/>
  <c r="L38" i="25" s="1"/>
  <c r="L40" i="25" s="1"/>
  <c r="L43" i="25" s="1"/>
  <c r="L45" i="25" s="1"/>
  <c r="O32" i="19"/>
  <c r="Q32" i="19"/>
  <c r="N32" i="23"/>
  <c r="K24" i="23" s="1"/>
  <c r="K30" i="27"/>
  <c r="K34" i="27" s="1"/>
  <c r="K36" i="27" s="1"/>
  <c r="K38" i="27" s="1"/>
  <c r="K40" i="27" s="1"/>
  <c r="K43" i="27" s="1"/>
  <c r="K45" i="27" s="1"/>
  <c r="L30" i="27"/>
  <c r="N30" i="21"/>
  <c r="K30" i="22"/>
  <c r="K34" i="22" s="1"/>
  <c r="K36" i="22" s="1"/>
  <c r="K38" i="22" s="1"/>
  <c r="K40" i="22" s="1"/>
  <c r="K43" i="22" s="1"/>
  <c r="K45" i="22" s="1"/>
  <c r="N32" i="22"/>
  <c r="N32" i="17"/>
  <c r="N34" i="17" s="1"/>
  <c r="N36" i="17" s="1"/>
  <c r="N38" i="17" s="1"/>
  <c r="N40" i="17" s="1"/>
  <c r="N43" i="17" s="1"/>
  <c r="N45" i="17" s="1"/>
  <c r="L30" i="14"/>
  <c r="L34" i="14" s="1"/>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47" i="19" s="1"/>
  <c r="K26" i="19"/>
  <c r="O32" i="25"/>
  <c r="N30" i="19"/>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I49" i="19"/>
  <c r="J28" i="19" s="1"/>
  <c r="J24" i="23"/>
  <c r="J25" i="23" s="1"/>
  <c r="J47" i="24"/>
  <c r="I49" i="20"/>
  <c r="J28" i="20" s="1"/>
  <c r="L26" i="20" s="1"/>
  <c r="J25" i="20"/>
  <c r="I49" i="18"/>
  <c r="J28" i="18" s="1"/>
  <c r="J49" i="20"/>
  <c r="K28" i="20" s="1"/>
  <c r="L34" i="23"/>
  <c r="L36" i="23" s="1"/>
  <c r="L38" i="23" s="1"/>
  <c r="L40" i="23" s="1"/>
  <c r="L43" i="23" s="1"/>
  <c r="L45" i="23" s="1"/>
  <c r="I49" i="23"/>
  <c r="J28" i="23" s="1"/>
  <c r="L26" i="23" s="1"/>
  <c r="J47" i="27"/>
  <c r="K34" i="24"/>
  <c r="K36" i="24" s="1"/>
  <c r="K38" i="24" s="1"/>
  <c r="K40" i="24" s="1"/>
  <c r="K43" i="24" s="1"/>
  <c r="K45" i="24" s="1"/>
  <c r="L34" i="27"/>
  <c r="L36" i="27" s="1"/>
  <c r="L38" i="27" s="1"/>
  <c r="L40" i="27" s="1"/>
  <c r="L43" i="27" s="1"/>
  <c r="L45" i="27" s="1"/>
  <c r="K34" i="21"/>
  <c r="K36" i="21" s="1"/>
  <c r="K38" i="21" s="1"/>
  <c r="K40" i="21" s="1"/>
  <c r="K43" i="21" s="1"/>
  <c r="K45" i="21" s="1"/>
  <c r="J47" i="23"/>
  <c r="I49" i="24"/>
  <c r="J28" i="24" s="1"/>
  <c r="J24" i="19"/>
  <c r="J25" i="19" s="1"/>
  <c r="J47" i="19"/>
  <c r="J47" i="17"/>
  <c r="G49" i="14"/>
  <c r="H28" i="14" s="1"/>
  <c r="J26" i="14" s="1"/>
  <c r="H47" i="14"/>
  <c r="H49" i="14"/>
  <c r="H9" i="13"/>
  <c r="K34" i="14"/>
  <c r="I8" i="13"/>
  <c r="I12" i="13"/>
  <c r="I9" i="13"/>
  <c r="I15" i="13"/>
  <c r="I25" i="14"/>
  <c r="H7" i="13"/>
  <c r="J34" i="14"/>
  <c r="H11" i="13"/>
  <c r="H13" i="13"/>
  <c r="H10" i="13"/>
  <c r="I34" i="14"/>
  <c r="I11" i="13"/>
  <c r="L6" i="2"/>
  <c r="H14" i="13"/>
  <c r="J8" i="13"/>
  <c r="H8" i="13"/>
  <c r="H12" i="13"/>
  <c r="N19" i="14"/>
  <c r="S20" i="14"/>
  <c r="O19" i="14"/>
  <c r="T20" i="14"/>
  <c r="K24" i="19" l="1"/>
  <c r="J49" i="24"/>
  <c r="K28" i="24" s="1"/>
  <c r="N34" i="21"/>
  <c r="N36" i="21" s="1"/>
  <c r="N38" i="21" s="1"/>
  <c r="N40" i="21" s="1"/>
  <c r="N43" i="21" s="1"/>
  <c r="N45" i="21" s="1"/>
  <c r="K24" i="17"/>
  <c r="L26" i="25"/>
  <c r="L47" i="25" s="1"/>
  <c r="L26" i="24"/>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M24" i="20" s="1"/>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L47" i="23"/>
  <c r="K49" i="23"/>
  <c r="L28" i="23" s="1"/>
  <c r="L24" i="25"/>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K25" i="19"/>
  <c r="K49" i="19"/>
  <c r="L28" i="19" s="1"/>
  <c r="J49" i="23"/>
  <c r="K28" i="23" s="1"/>
  <c r="M26" i="23" s="1"/>
  <c r="K25" i="23"/>
  <c r="L24" i="20"/>
  <c r="L25" i="20" s="1"/>
  <c r="L47" i="24"/>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M26" i="24" l="1"/>
  <c r="M24" i="24" s="1"/>
  <c r="M26" i="25"/>
  <c r="M24" i="25" s="1"/>
  <c r="M25" i="25" s="1"/>
  <c r="L24" i="24"/>
  <c r="K25" i="21"/>
  <c r="J49" i="22"/>
  <c r="K28" i="22" s="1"/>
  <c r="M26" i="22" s="1"/>
  <c r="M47" i="22" s="1"/>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4" i="24" s="1"/>
  <c r="O36" i="24" s="1"/>
  <c r="O38" i="24" s="1"/>
  <c r="O40" i="24" s="1"/>
  <c r="O43" i="24" s="1"/>
  <c r="O45" i="24" s="1"/>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J25" i="18"/>
  <c r="J49" i="18"/>
  <c r="K28" i="18" s="1"/>
  <c r="M26" i="18" s="1"/>
  <c r="K25" i="18"/>
  <c r="N26" i="23"/>
  <c r="O26" i="23"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P34" i="27"/>
  <c r="P36" i="27" s="1"/>
  <c r="P38" i="27" s="1"/>
  <c r="P40" i="27" s="1"/>
  <c r="P43" i="27" s="1"/>
  <c r="P45" i="27" s="1"/>
  <c r="L25" i="25"/>
  <c r="L49" i="25"/>
  <c r="M28" i="25" s="1"/>
  <c r="L49" i="20"/>
  <c r="M28" i="20" s="1"/>
  <c r="M25" i="20"/>
  <c r="L49" i="18"/>
  <c r="M28" i="18" s="1"/>
  <c r="M47" i="23"/>
  <c r="M49" i="25"/>
  <c r="N28" i="25" s="1"/>
  <c r="K49" i="21"/>
  <c r="L28" i="21" s="1"/>
  <c r="L49" i="24"/>
  <c r="M28" i="24" s="1"/>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M25" i="24" l="1"/>
  <c r="L25" i="24"/>
  <c r="M47" i="17"/>
  <c r="N26" i="27"/>
  <c r="L25" i="22"/>
  <c r="O26" i="24"/>
  <c r="O24" i="24" s="1"/>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K25" i="22"/>
  <c r="M49" i="17"/>
  <c r="N28" i="17" s="1"/>
  <c r="M24" i="21"/>
  <c r="M49" i="21" s="1"/>
  <c r="N28" i="21" s="1"/>
  <c r="M49" i="23"/>
  <c r="N28" i="23" s="1"/>
  <c r="P26" i="23" s="1"/>
  <c r="M25" i="23"/>
  <c r="N24" i="25"/>
  <c r="N25" i="25" s="1"/>
  <c r="M47" i="21"/>
  <c r="O26" i="20"/>
  <c r="P26" i="20" s="1"/>
  <c r="N26" i="22"/>
  <c r="N47" i="22" s="1"/>
  <c r="N47" i="20"/>
  <c r="M47" i="27"/>
  <c r="N24" i="23"/>
  <c r="O47" i="24"/>
  <c r="N47" i="23"/>
  <c r="N6" i="13"/>
  <c r="M49" i="27"/>
  <c r="N28" i="27" s="1"/>
  <c r="N24" i="20"/>
  <c r="M6" i="13"/>
  <c r="L49" i="27"/>
  <c r="M28"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O26" i="27" l="1"/>
  <c r="N47" i="17"/>
  <c r="O26" i="17"/>
  <c r="P26" i="17" s="1"/>
  <c r="Q26" i="17" s="1"/>
  <c r="N47" i="21"/>
  <c r="N25" i="17"/>
  <c r="P26" i="27"/>
  <c r="O26" i="21"/>
  <c r="O24" i="21" s="1"/>
  <c r="O25" i="21" s="1"/>
  <c r="N25" i="21"/>
  <c r="M25" i="22"/>
  <c r="M49" i="18"/>
  <c r="N28" i="18" s="1"/>
  <c r="N25" i="19"/>
  <c r="M49" i="19"/>
  <c r="N28" i="19" s="1"/>
  <c r="P26" i="19" s="1"/>
  <c r="Q26" i="19" s="1"/>
  <c r="Q24" i="19" s="1"/>
  <c r="Q49" i="19" s="1"/>
  <c r="R28" i="19" s="1"/>
  <c r="P24" i="23"/>
  <c r="O24" i="20"/>
  <c r="O26" i="18"/>
  <c r="N24" i="18"/>
  <c r="N49" i="18" s="1"/>
  <c r="O28" i="18" s="1"/>
  <c r="N47" i="18"/>
  <c r="O26" i="22"/>
  <c r="N24" i="22"/>
  <c r="P24" i="20"/>
  <c r="P49" i="20" s="1"/>
  <c r="Q28" i="20" s="1"/>
  <c r="M25" i="21"/>
  <c r="O47" i="20"/>
  <c r="N49" i="20"/>
  <c r="O28" i="20" s="1"/>
  <c r="Q26" i="20" s="1"/>
  <c r="N25" i="20"/>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O24" i="17" l="1"/>
  <c r="P26" i="21"/>
  <c r="Q26" i="21" s="1"/>
  <c r="Q47" i="19"/>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Y30" i="27"/>
  <c r="AD32" i="17"/>
  <c r="AD34" i="17" s="1"/>
  <c r="AD36" i="17" s="1"/>
  <c r="AD38" i="17" s="1"/>
  <c r="AD40" i="17" s="1"/>
  <c r="AD43" i="17" s="1"/>
  <c r="AD45" i="17" s="1"/>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M32" i="25"/>
  <c r="AV32" i="18"/>
  <c r="AX32" i="24"/>
  <c r="AH32" i="27"/>
  <c r="AU30" i="27"/>
  <c r="AL30" i="24"/>
  <c r="AZ32" i="21"/>
  <c r="AE30" i="14"/>
  <c r="AE30" i="22"/>
  <c r="AJ32" i="14"/>
  <c r="AJ30" i="23"/>
  <c r="Y30" i="20"/>
  <c r="AM30" i="17"/>
  <c r="AF30" i="21"/>
  <c r="AP30" i="21"/>
  <c r="S30" i="24"/>
  <c r="S34" i="24" s="1"/>
  <c r="S36" i="24" s="1"/>
  <c r="S38" i="24" s="1"/>
  <c r="S40" i="24" s="1"/>
  <c r="S43" i="24" s="1"/>
  <c r="S45" i="24" s="1"/>
  <c r="Y32" i="25"/>
  <c r="AJ30" i="22"/>
  <c r="AT32" i="22"/>
  <c r="AU32" i="17"/>
  <c r="AG32" i="17"/>
  <c r="AW30" i="22"/>
  <c r="V30" i="22"/>
  <c r="U32" i="24"/>
  <c r="AM30" i="20"/>
  <c r="AI30" i="25"/>
  <c r="Z30" i="21"/>
  <c r="AT32" i="14"/>
  <c r="S30" i="18"/>
  <c r="S34" i="18" s="1"/>
  <c r="S36" i="18" s="1"/>
  <c r="S38" i="18" s="1"/>
  <c r="S40" i="18" s="1"/>
  <c r="S43" i="18" s="1"/>
  <c r="S45" i="18" s="1"/>
  <c r="AM32" i="23"/>
  <c r="AC30" i="14"/>
  <c r="T30" i="23"/>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AI32" i="21"/>
  <c r="AS32" i="25"/>
  <c r="AS32" i="20"/>
  <c r="AV30" i="18"/>
  <c r="AC30" i="23"/>
  <c r="AJ30" i="25"/>
  <c r="R30" i="24"/>
  <c r="R34" i="24" s="1"/>
  <c r="R36" i="24" s="1"/>
  <c r="R38" i="24" s="1"/>
  <c r="R40" i="24" s="1"/>
  <c r="R43" i="24" s="1"/>
  <c r="R45" i="24" s="1"/>
  <c r="AZ32" i="24"/>
  <c r="AY30" i="14"/>
  <c r="T30" i="25"/>
  <c r="AM32" i="17"/>
  <c r="R32" i="19"/>
  <c r="AX32" i="27"/>
  <c r="AJ32" i="25"/>
  <c r="W30" i="22"/>
  <c r="AX32" i="17"/>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AW34" i="20" s="1"/>
  <c r="AW36" i="20" s="1"/>
  <c r="AW38" i="20" s="1"/>
  <c r="AW40" i="20" s="1"/>
  <c r="AW43" i="20" s="1"/>
  <c r="AW45" i="20" s="1"/>
  <c r="R30" i="22"/>
  <c r="R34" i="22" s="1"/>
  <c r="R36" i="22" s="1"/>
  <c r="R38" i="22" s="1"/>
  <c r="R40" i="22" s="1"/>
  <c r="R43" i="22" s="1"/>
  <c r="R45" i="22" s="1"/>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A30" i="25"/>
  <c r="AU30" i="18"/>
  <c r="AN32" i="23"/>
  <c r="AN32" i="25"/>
  <c r="AZ30" i="27"/>
  <c r="AI30" i="27"/>
  <c r="AV30" i="23"/>
  <c r="AU32" i="20"/>
  <c r="Q30" i="22"/>
  <c r="Q34" i="22" s="1"/>
  <c r="Q36" i="22" s="1"/>
  <c r="Q38" i="22" s="1"/>
  <c r="Q40" i="22" s="1"/>
  <c r="Q43" i="22" s="1"/>
  <c r="Q45" i="22" s="1"/>
  <c r="Q47" i="22" s="1"/>
  <c r="S30" i="19"/>
  <c r="V30" i="24"/>
  <c r="T32" i="25"/>
  <c r="AJ30" i="21"/>
  <c r="AH30" i="18"/>
  <c r="Y32" i="17"/>
  <c r="AO30" i="24"/>
  <c r="AA30" i="24"/>
  <c r="T30" i="27"/>
  <c r="AK32" i="22"/>
  <c r="AW30" i="21"/>
  <c r="AB32" i="25"/>
  <c r="AK30" i="14"/>
  <c r="AB30" i="17"/>
  <c r="AM32" i="24"/>
  <c r="AZ32" i="22"/>
  <c r="AF30" i="17"/>
  <c r="AQ30" i="14"/>
  <c r="AJ30" i="20"/>
  <c r="Y32" i="21"/>
  <c r="AH30" i="14"/>
  <c r="AS32" i="23"/>
  <c r="AW30" i="23"/>
  <c r="AS30" i="14"/>
  <c r="Z32" i="17"/>
  <c r="AZ30" i="23"/>
  <c r="AY32" i="14"/>
  <c r="AJ32" i="18"/>
  <c r="U30" i="20"/>
  <c r="AZ32" i="19"/>
  <c r="AC32" i="23"/>
  <c r="AR30" i="18"/>
  <c r="AQ30" i="22"/>
  <c r="AD32" i="24"/>
  <c r="AS32" i="17"/>
  <c r="AO30" i="14"/>
  <c r="AE32" i="20"/>
  <c r="AW32" i="18"/>
  <c r="AF32" i="17"/>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AI30" i="24"/>
  <c r="U32" i="25"/>
  <c r="X30" i="20"/>
  <c r="X34" i="20" s="1"/>
  <c r="X36" i="20" s="1"/>
  <c r="X38" i="20" s="1"/>
  <c r="X40" i="20" s="1"/>
  <c r="X43" i="20" s="1"/>
  <c r="X45" i="20" s="1"/>
  <c r="AS32" i="14"/>
  <c r="AS30" i="24"/>
  <c r="AN30" i="22"/>
  <c r="U30" i="14"/>
  <c r="U34" i="14" s="1"/>
  <c r="U36" i="14" s="1"/>
  <c r="U38" i="14" s="1"/>
  <c r="U40" i="14" s="1"/>
  <c r="U43" i="14" s="1"/>
  <c r="U45" i="14" s="1"/>
  <c r="AN30" i="27"/>
  <c r="AK30" i="17"/>
  <c r="AU32" i="18"/>
  <c r="Q30" i="18"/>
  <c r="Q34" i="18" s="1"/>
  <c r="Q36" i="18" s="1"/>
  <c r="Q38" i="18" s="1"/>
  <c r="Q40" i="18" s="1"/>
  <c r="Q43" i="18" s="1"/>
  <c r="Q45" i="18" s="1"/>
  <c r="Q47" i="18" s="1"/>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S34" i="25" s="1"/>
  <c r="S36" i="25" s="1"/>
  <c r="S38" i="25" s="1"/>
  <c r="S40" i="25" s="1"/>
  <c r="S43" i="25" s="1"/>
  <c r="S45" i="25" s="1"/>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AF32" i="18"/>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C32" i="14"/>
  <c r="AX32" i="23"/>
  <c r="U32" i="17"/>
  <c r="AU30" i="14"/>
  <c r="AW30" i="17"/>
  <c r="AC30" i="27"/>
  <c r="X32" i="21"/>
  <c r="AG30" i="21"/>
  <c r="AE32" i="17"/>
  <c r="X32" i="23"/>
  <c r="R30" i="19"/>
  <c r="AM30" i="23"/>
  <c r="AY30" i="18"/>
  <c r="X30" i="17"/>
  <c r="AG30" i="25"/>
  <c r="T30" i="22"/>
  <c r="AD32" i="23"/>
  <c r="V32" i="17"/>
  <c r="V34" i="17" s="1"/>
  <c r="V36" i="17" s="1"/>
  <c r="V38" i="17" s="1"/>
  <c r="V40" i="17" s="1"/>
  <c r="V43" i="17" s="1"/>
  <c r="V45" i="17" s="1"/>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M30" i="14"/>
  <c r="AS30" i="18"/>
  <c r="AN32" i="17"/>
  <c r="Q30" i="23"/>
  <c r="T30" i="17"/>
  <c r="U32" i="22"/>
  <c r="R24" i="22" s="1"/>
  <c r="AD30" i="19"/>
  <c r="U32" i="27"/>
  <c r="W32" i="22"/>
  <c r="AL30" i="23"/>
  <c r="AL30" i="14"/>
  <c r="AO30" i="18"/>
  <c r="Y30" i="19"/>
  <c r="U30" i="23"/>
  <c r="AO30" i="21"/>
  <c r="AW30" i="14"/>
  <c r="AK32" i="21"/>
  <c r="AL30" i="27"/>
  <c r="AL34" i="27" s="1"/>
  <c r="AL36" i="27" s="1"/>
  <c r="AL38" i="27" s="1"/>
  <c r="AL40" i="27" s="1"/>
  <c r="AL43" i="27" s="1"/>
  <c r="AL45" i="27" s="1"/>
  <c r="Y30" i="18"/>
  <c r="Y34" i="18" s="1"/>
  <c r="Y36" i="18" s="1"/>
  <c r="Y38" i="18" s="1"/>
  <c r="Y40" i="18" s="1"/>
  <c r="Y43" i="18" s="1"/>
  <c r="Y45" i="18" s="1"/>
  <c r="AC30" i="21"/>
  <c r="W32" i="17"/>
  <c r="AB30" i="24"/>
  <c r="AO32" i="23"/>
  <c r="AG32" i="18"/>
  <c r="AR32" i="21"/>
  <c r="R30" i="27"/>
  <c r="U30" i="18"/>
  <c r="T32" i="14"/>
  <c r="Q24" i="14" s="1"/>
  <c r="AN30" i="20"/>
  <c r="X30" i="19"/>
  <c r="AT32" i="17"/>
  <c r="AM32" i="20"/>
  <c r="AX32" i="25"/>
  <c r="AJ30" i="18"/>
  <c r="AB32" i="21"/>
  <c r="AL30" i="19"/>
  <c r="AP30" i="19"/>
  <c r="AL30" i="25"/>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Q24" i="22" s="1"/>
  <c r="AJ32" i="22"/>
  <c r="T32" i="23"/>
  <c r="Q24" i="23" s="1"/>
  <c r="V32" i="14"/>
  <c r="AQ32" i="14"/>
  <c r="AJ32" i="17"/>
  <c r="AF30" i="27"/>
  <c r="AK32" i="18"/>
  <c r="AY30" i="19"/>
  <c r="AM32" i="27"/>
  <c r="AV32" i="20"/>
  <c r="AG30" i="24"/>
  <c r="AH30" i="25"/>
  <c r="AD32" i="20"/>
  <c r="AE30" i="23"/>
  <c r="AP30" i="18"/>
  <c r="AB30" i="25"/>
  <c r="AT30" i="25"/>
  <c r="AC30" i="20"/>
  <c r="AZ30" i="25"/>
  <c r="AY32" i="18"/>
  <c r="AA30" i="20"/>
  <c r="AT32" i="19"/>
  <c r="AI32" i="23"/>
  <c r="AL30" i="18"/>
  <c r="AW30" i="18"/>
  <c r="AJ32" i="21"/>
  <c r="AH30" i="23"/>
  <c r="V32" i="23"/>
  <c r="AO30" i="25"/>
  <c r="AF32" i="19"/>
  <c r="AK32" i="23"/>
  <c r="R30" i="18"/>
  <c r="R34" i="18" s="1"/>
  <c r="R36" i="18" s="1"/>
  <c r="R38" i="18" s="1"/>
  <c r="R40" i="18" s="1"/>
  <c r="R43" i="18" s="1"/>
  <c r="R45" i="18" s="1"/>
  <c r="AS30" i="27"/>
  <c r="AD32" i="27"/>
  <c r="V32" i="20"/>
  <c r="S24" i="20" s="1"/>
  <c r="AD30" i="18"/>
  <c r="AD30" i="25"/>
  <c r="Q30" i="20"/>
  <c r="Q34" i="20" s="1"/>
  <c r="Q36" i="20" s="1"/>
  <c r="Q38" i="20" s="1"/>
  <c r="Q40" i="20" s="1"/>
  <c r="Q43" i="20" s="1"/>
  <c r="Q45" i="20" s="1"/>
  <c r="Q47" i="20" s="1"/>
  <c r="AO32" i="20"/>
  <c r="AZ30" i="17"/>
  <c r="V30" i="19"/>
  <c r="V34" i="19" s="1"/>
  <c r="V36" i="19" s="1"/>
  <c r="V38" i="19" s="1"/>
  <c r="V40" i="19" s="1"/>
  <c r="V43" i="19" s="1"/>
  <c r="V45" i="19" s="1"/>
  <c r="AX32" i="22"/>
  <c r="AB32" i="24"/>
  <c r="AB32" i="22"/>
  <c r="AR30" i="22"/>
  <c r="AE32" i="25"/>
  <c r="Z32" i="19"/>
  <c r="AX32" i="18"/>
  <c r="X30" i="22"/>
  <c r="AH30" i="19"/>
  <c r="AT30" i="24"/>
  <c r="AH30" i="21"/>
  <c r="AC30" i="25"/>
  <c r="Y30" i="24"/>
  <c r="AI32" i="27"/>
  <c r="AE30" i="17"/>
  <c r="AQ30" i="18"/>
  <c r="W30" i="19"/>
  <c r="AQ32" i="21"/>
  <c r="AU32" i="22"/>
  <c r="AZ30" i="20"/>
  <c r="AQ32" i="22"/>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Q47" i="14" s="1"/>
  <c r="AB32" i="23"/>
  <c r="AV32" i="24"/>
  <c r="AS32" i="27"/>
  <c r="AC30" i="22"/>
  <c r="AM30" i="27"/>
  <c r="AU30" i="20"/>
  <c r="AU30" i="23"/>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T32" i="17"/>
  <c r="Q24" i="17" s="1"/>
  <c r="AS30" i="25"/>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D30" i="27"/>
  <c r="AH32" i="14"/>
  <c r="X30" i="14"/>
  <c r="X34" i="14" s="1"/>
  <c r="X36" i="14" s="1"/>
  <c r="X38" i="14" s="1"/>
  <c r="X40" i="14" s="1"/>
  <c r="X43" i="14" s="1"/>
  <c r="X45" i="14" s="1"/>
  <c r="AG32" i="23"/>
  <c r="T32" i="18"/>
  <c r="Q24" i="18" s="1"/>
  <c r="Q25" i="18" s="1"/>
  <c r="AJ30" i="19"/>
  <c r="AE30" i="27"/>
  <c r="AE34" i="27" s="1"/>
  <c r="AE36" i="27" s="1"/>
  <c r="AE38" i="27" s="1"/>
  <c r="AE40" i="27" s="1"/>
  <c r="AE43" i="27" s="1"/>
  <c r="AE45" i="27" s="1"/>
  <c r="AV32" i="23"/>
  <c r="AO32" i="27"/>
  <c r="AJ30" i="24"/>
  <c r="AE32" i="21"/>
  <c r="AH32" i="25"/>
  <c r="V30" i="14"/>
  <c r="AP32" i="21"/>
  <c r="AB30" i="20"/>
  <c r="Z30" i="27"/>
  <c r="AG32" i="22"/>
  <c r="AG30" i="18"/>
  <c r="T32" i="21"/>
  <c r="Q24" i="21" s="1"/>
  <c r="AP32" i="19"/>
  <c r="Z30" i="17"/>
  <c r="Y32" i="14"/>
  <c r="Y30" i="22"/>
  <c r="AY32" i="22"/>
  <c r="S30" i="14"/>
  <c r="S34" i="14" s="1"/>
  <c r="S36" i="14" s="1"/>
  <c r="S38" i="14" s="1"/>
  <c r="S40" i="14" s="1"/>
  <c r="S43" i="14" s="1"/>
  <c r="S45" i="14" s="1"/>
  <c r="AN32" i="18"/>
  <c r="AL32" i="18"/>
  <c r="AD32" i="21"/>
  <c r="AF32" i="24"/>
  <c r="AY30" i="17"/>
  <c r="U32" i="19"/>
  <c r="AW30" i="19"/>
  <c r="AR32" i="24"/>
  <c r="AI32" i="25"/>
  <c r="AI30" i="22"/>
  <c r="AH32" i="19"/>
  <c r="Y32" i="24"/>
  <c r="AQ30" i="24"/>
  <c r="W32" i="27"/>
  <c r="U30" i="22"/>
  <c r="U34" i="22" s="1"/>
  <c r="U36" i="22" s="1"/>
  <c r="U38" i="22" s="1"/>
  <c r="U40" i="22" s="1"/>
  <c r="U43" i="22" s="1"/>
  <c r="U45" i="22" s="1"/>
  <c r="V32" i="18"/>
  <c r="AK32" i="25"/>
  <c r="AL32" i="24"/>
  <c r="AN32" i="24"/>
  <c r="AQ32" i="19"/>
  <c r="AK30" i="19"/>
  <c r="AH32" i="24"/>
  <c r="AB30" i="14"/>
  <c r="Z32" i="22"/>
  <c r="AX30" i="19"/>
  <c r="AX34" i="19" s="1"/>
  <c r="AX36" i="19" s="1"/>
  <c r="AX38" i="19" s="1"/>
  <c r="AX40" i="19" s="1"/>
  <c r="AX43" i="19" s="1"/>
  <c r="AX45" i="19" s="1"/>
  <c r="AF32" i="27"/>
  <c r="W30" i="20"/>
  <c r="W34" i="20" s="1"/>
  <c r="W36" i="20" s="1"/>
  <c r="W38" i="20" s="1"/>
  <c r="W40" i="20" s="1"/>
  <c r="W43" i="20" s="1"/>
  <c r="W45" i="20" s="1"/>
  <c r="AG30" i="20"/>
  <c r="AY30" i="22"/>
  <c r="S30" i="2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U34" i="25" s="1"/>
  <c r="U36" i="25" s="1"/>
  <c r="U38" i="25" s="1"/>
  <c r="U40" i="25" s="1"/>
  <c r="U43" i="25" s="1"/>
  <c r="U45" i="25" s="1"/>
  <c r="AK30" i="18"/>
  <c r="AK34" i="18" s="1"/>
  <c r="AK36" i="18" s="1"/>
  <c r="AK38" i="18" s="1"/>
  <c r="AK40" i="18" s="1"/>
  <c r="AK43" i="18" s="1"/>
  <c r="AK45" i="18" s="1"/>
  <c r="AX30" i="17"/>
  <c r="AN30" i="21"/>
  <c r="AC32" i="22"/>
  <c r="AT30" i="14"/>
  <c r="AA30" i="23"/>
  <c r="AV30" i="20"/>
  <c r="AV34" i="20" s="1"/>
  <c r="AV36" i="20" s="1"/>
  <c r="AV38" i="20" s="1"/>
  <c r="AV40" i="20" s="1"/>
  <c r="AV43" i="20" s="1"/>
  <c r="AV45" i="20" s="1"/>
  <c r="Z32" i="25"/>
  <c r="AR30" i="23"/>
  <c r="AK32" i="27"/>
  <c r="AF32" i="22"/>
  <c r="AI32" i="22"/>
  <c r="AE32" i="14"/>
  <c r="AU30" i="24"/>
  <c r="AK30" i="21"/>
  <c r="AW32" i="21"/>
  <c r="AY32" i="21"/>
  <c r="V30" i="27"/>
  <c r="V34" i="27" s="1"/>
  <c r="V36" i="27" s="1"/>
  <c r="V38" i="27" s="1"/>
  <c r="V40" i="27" s="1"/>
  <c r="V43" i="27" s="1"/>
  <c r="V45" i="27" s="1"/>
  <c r="AP30" i="20"/>
  <c r="AC30" i="24"/>
  <c r="AX30" i="14"/>
  <c r="U30" i="17"/>
  <c r="AM30" i="19"/>
  <c r="AF32" i="14"/>
  <c r="AP30" i="24"/>
  <c r="AX32" i="14"/>
  <c r="AU32" i="24"/>
  <c r="AO30" i="20"/>
  <c r="AJ30" i="27"/>
  <c r="AN32" i="22"/>
  <c r="AQ30" i="21"/>
  <c r="AU32" i="23"/>
  <c r="AL32" i="17"/>
  <c r="AH32" i="20"/>
  <c r="AA30" i="27"/>
  <c r="AA32" i="19"/>
  <c r="Z32" i="27"/>
  <c r="AZ32" i="27"/>
  <c r="AA32" i="18"/>
  <c r="AE32" i="23"/>
  <c r="AD30" i="24"/>
  <c r="Y32" i="20"/>
  <c r="AI30" i="14"/>
  <c r="AR30" i="25"/>
  <c r="AY30" i="20"/>
  <c r="AO32" i="21"/>
  <c r="AM30" i="25"/>
  <c r="AR30" i="21"/>
  <c r="AR34" i="21" s="1"/>
  <c r="AR36" i="21" s="1"/>
  <c r="AR38" i="21" s="1"/>
  <c r="AR40" i="21" s="1"/>
  <c r="AR43" i="21" s="1"/>
  <c r="AR45" i="21" s="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D30" i="20"/>
  <c r="AE30" i="19"/>
  <c r="AZ30" i="24"/>
  <c r="X30" i="21"/>
  <c r="AM30" i="24"/>
  <c r="AM32" i="18"/>
  <c r="AS32" i="19"/>
  <c r="AM32" i="19"/>
  <c r="AK32" i="20"/>
  <c r="AJ32" i="23"/>
  <c r="AQ30" i="25"/>
  <c r="AO30" i="27"/>
  <c r="AA32" i="20"/>
  <c r="AD32" i="19"/>
  <c r="AJ30" i="14"/>
  <c r="AB32" i="19"/>
  <c r="AC32" i="27"/>
  <c r="Z30" i="22"/>
  <c r="AV32" i="27"/>
  <c r="W30" i="18"/>
  <c r="AT32" i="24"/>
  <c r="AF30" i="25"/>
  <c r="Y30" i="17"/>
  <c r="AW30" i="24"/>
  <c r="Y32" i="27"/>
  <c r="AM30" i="22"/>
  <c r="AM34" i="22" s="1"/>
  <c r="AM36" i="22" s="1"/>
  <c r="AM38" i="22" s="1"/>
  <c r="AM40" i="22" s="1"/>
  <c r="AM43" i="22" s="1"/>
  <c r="AM45" i="22" s="1"/>
  <c r="S30" i="22"/>
  <c r="S34" i="22" s="1"/>
  <c r="S36" i="22" s="1"/>
  <c r="S38" i="22" s="1"/>
  <c r="S40" i="22" s="1"/>
  <c r="S43" i="22" s="1"/>
  <c r="S45" i="22" s="1"/>
  <c r="AJ32" i="27"/>
  <c r="Y30" i="25"/>
  <c r="AQ30" i="19"/>
  <c r="W32" i="19"/>
  <c r="AP32" i="22"/>
  <c r="AV30" i="17"/>
  <c r="AY32" i="19"/>
  <c r="U30" i="27"/>
  <c r="AR30" i="27"/>
  <c r="AC32" i="25"/>
  <c r="AK30" i="25"/>
  <c r="AQ30" i="20"/>
  <c r="AP32" i="23"/>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BC30" i="23"/>
  <c r="P34" i="17"/>
  <c r="P36" i="17" s="1"/>
  <c r="P38" i="17" s="1"/>
  <c r="P40" i="17" s="1"/>
  <c r="P43" i="17" s="1"/>
  <c r="P45" i="17" s="1"/>
  <c r="T34" i="19"/>
  <c r="T36" i="19" s="1"/>
  <c r="T38" i="19" s="1"/>
  <c r="T40" i="19" s="1"/>
  <c r="T43" i="19" s="1"/>
  <c r="T45" i="19" s="1"/>
  <c r="Q34" i="23"/>
  <c r="Q36" i="23" s="1"/>
  <c r="Q38" i="23" s="1"/>
  <c r="Q40" i="23" s="1"/>
  <c r="Q43" i="23" s="1"/>
  <c r="Q45" i="23" s="1"/>
  <c r="Q47" i="23" s="1"/>
  <c r="BE26" i="27"/>
  <c r="N34" i="24"/>
  <c r="N36" i="24" s="1"/>
  <c r="N38" i="24" s="1"/>
  <c r="N40" i="24" s="1"/>
  <c r="N43" i="24" s="1"/>
  <c r="N45" i="24"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BE26" i="24"/>
  <c r="BD30" i="23"/>
  <c r="BD26" i="22"/>
  <c r="O24" i="23"/>
  <c r="BD26" i="19"/>
  <c r="P34" i="24"/>
  <c r="P36" i="24" s="1"/>
  <c r="P38" i="24" s="1"/>
  <c r="P40" i="24" s="1"/>
  <c r="P43" i="24" s="1"/>
  <c r="P45" i="24" s="1"/>
  <c r="BE26" i="19"/>
  <c r="BC26" i="23"/>
  <c r="BD30" i="19"/>
  <c r="O34" i="25"/>
  <c r="O36" i="25" s="1"/>
  <c r="O38" i="25" s="1"/>
  <c r="O40" i="25" s="1"/>
  <c r="O43" i="25" s="1"/>
  <c r="O45" i="25" s="1"/>
  <c r="O47" i="25" s="1"/>
  <c r="BD26" i="27"/>
  <c r="O34" i="19"/>
  <c r="O36" i="19" s="1"/>
  <c r="O38" i="19" s="1"/>
  <c r="O40" i="19" s="1"/>
  <c r="O43" i="19" s="1"/>
  <c r="O45" i="19" s="1"/>
  <c r="O47" i="19"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BC30" i="17"/>
  <c r="BB30" i="27"/>
  <c r="BD30" i="17"/>
  <c r="BD30" i="24"/>
  <c r="O24" i="19"/>
  <c r="BB30" i="18"/>
  <c r="BD30" i="27"/>
  <c r="BC32" i="24"/>
  <c r="BE26" i="23"/>
  <c r="BD32" i="20"/>
  <c r="BE26" i="25"/>
  <c r="BB26" i="22"/>
  <c r="P34" i="21"/>
  <c r="P36" i="21" s="1"/>
  <c r="P38" i="21" s="1"/>
  <c r="P40" i="21" s="1"/>
  <c r="P43" i="21" s="1"/>
  <c r="P45" i="21" s="1"/>
  <c r="BE26" i="17"/>
  <c r="Q34" i="27"/>
  <c r="Q36" i="27" s="1"/>
  <c r="Q38" i="27" s="1"/>
  <c r="Q40" i="27" s="1"/>
  <c r="Q43" i="27" s="1"/>
  <c r="Q45" i="27" s="1"/>
  <c r="BE26" i="18"/>
  <c r="BC26" i="25"/>
  <c r="O34" i="17"/>
  <c r="O36" i="17" s="1"/>
  <c r="O38" i="17" s="1"/>
  <c r="O40" i="17" s="1"/>
  <c r="O43" i="17" s="1"/>
  <c r="O45" i="17" s="1"/>
  <c r="BB30" i="22"/>
  <c r="O24" i="25"/>
  <c r="O25" i="25" s="1"/>
  <c r="BC32" i="27"/>
  <c r="BB30" i="24"/>
  <c r="P34" i="25"/>
  <c r="P36" i="25" s="1"/>
  <c r="P38" i="25" s="1"/>
  <c r="P40" i="25" s="1"/>
  <c r="P43" i="25" s="1"/>
  <c r="P45" i="25" s="1"/>
  <c r="BC32" i="23"/>
  <c r="BB30" i="21"/>
  <c r="S34" i="19"/>
  <c r="S36" i="19" s="1"/>
  <c r="S38" i="19" s="1"/>
  <c r="S40" i="19" s="1"/>
  <c r="S43" i="19" s="1"/>
  <c r="S45" i="19" s="1"/>
  <c r="BD26" i="18"/>
  <c r="BD26" i="20"/>
  <c r="BD32" i="27"/>
  <c r="BC26" i="21"/>
  <c r="BC32" i="17"/>
  <c r="BD32" i="23"/>
  <c r="BB32" i="22"/>
  <c r="BC30" i="27"/>
  <c r="BB26" i="20"/>
  <c r="BE26" i="22"/>
  <c r="BB32" i="18"/>
  <c r="BC30" i="25"/>
  <c r="BB26" i="24"/>
  <c r="BC26" i="19"/>
  <c r="BD32" i="18"/>
  <c r="BC32" i="22"/>
  <c r="BC26" i="22"/>
  <c r="BC30" i="22"/>
  <c r="BD26" i="24"/>
  <c r="BC32" i="20"/>
  <c r="BC26" i="24"/>
  <c r="BB32" i="17"/>
  <c r="BB30" i="17"/>
  <c r="BB26" i="21"/>
  <c r="BB32" i="21"/>
  <c r="BB26" i="25"/>
  <c r="AU34" i="17"/>
  <c r="AU36" i="17" s="1"/>
  <c r="AU38" i="17" s="1"/>
  <c r="AU40" i="17" s="1"/>
  <c r="AU43" i="17" s="1"/>
  <c r="AU45" i="17" s="1"/>
  <c r="BB26" i="23"/>
  <c r="BB32" i="25"/>
  <c r="BC30" i="18"/>
  <c r="BC32" i="21"/>
  <c r="BB30" i="19"/>
  <c r="BD30" i="18"/>
  <c r="BD24" i="18" s="1"/>
  <c r="BC26" i="17"/>
  <c r="BC26" i="27"/>
  <c r="BB32" i="24"/>
  <c r="BD26" i="21"/>
  <c r="BC30" i="20"/>
  <c r="BD32" i="25"/>
  <c r="BC30" i="24"/>
  <c r="BE26" i="21"/>
  <c r="BD26" i="17"/>
  <c r="BB26" i="17"/>
  <c r="BB32" i="20"/>
  <c r="BC32" i="18"/>
  <c r="BD30" i="22"/>
  <c r="BC26" i="18"/>
  <c r="BD30" i="20"/>
  <c r="BB30" i="23"/>
  <c r="BD26" i="23"/>
  <c r="BC32" i="25"/>
  <c r="BC30" i="19"/>
  <c r="BB32" i="19"/>
  <c r="BB30" i="20"/>
  <c r="BD32" i="17"/>
  <c r="BC30" i="21"/>
  <c r="BD32" i="19"/>
  <c r="BD32" i="22"/>
  <c r="BD32" i="21"/>
  <c r="BB26" i="27"/>
  <c r="BB32" i="23"/>
  <c r="BD26" i="25"/>
  <c r="BB32" i="27"/>
  <c r="BB26" i="19"/>
  <c r="BC26" i="20"/>
  <c r="BC26" i="14"/>
  <c r="BB26" i="14"/>
  <c r="BD26" i="14"/>
  <c r="BE26" i="14"/>
  <c r="P25" i="14"/>
  <c r="Q7" i="13"/>
  <c r="P28" i="14"/>
  <c r="R26" i="14" s="1"/>
  <c r="AU6" i="2"/>
  <c r="AW6" i="2" s="1"/>
  <c r="AY6" i="2" s="1"/>
  <c r="BD30" i="14"/>
  <c r="BC30" i="14"/>
  <c r="BB30" i="14"/>
  <c r="AH19" i="14"/>
  <c r="AM20" i="14"/>
  <c r="AN20" i="14"/>
  <c r="AI19" i="14"/>
  <c r="AB34" i="24" l="1"/>
  <c r="AB36" i="24" s="1"/>
  <c r="AB38" i="24" s="1"/>
  <c r="AB40" i="24" s="1"/>
  <c r="AB43" i="24" s="1"/>
  <c r="AB45" i="24" s="1"/>
  <c r="AW34" i="21"/>
  <c r="AW36" i="21" s="1"/>
  <c r="AW38" i="21" s="1"/>
  <c r="AW40" i="21" s="1"/>
  <c r="AW43" i="21" s="1"/>
  <c r="AW45" i="21" s="1"/>
  <c r="AG34" i="14"/>
  <c r="AN34" i="24"/>
  <c r="AN36" i="24" s="1"/>
  <c r="AN38" i="24" s="1"/>
  <c r="AN40" i="24" s="1"/>
  <c r="AN43" i="24" s="1"/>
  <c r="AN45" i="24" s="1"/>
  <c r="AP34" i="19"/>
  <c r="AP36" i="19" s="1"/>
  <c r="AP38" i="19" s="1"/>
  <c r="AP40" i="19" s="1"/>
  <c r="AP43" i="19" s="1"/>
  <c r="AP45" i="19" s="1"/>
  <c r="AF34" i="14"/>
  <c r="Z34" i="25"/>
  <c r="Z36" i="25" s="1"/>
  <c r="Z38" i="25" s="1"/>
  <c r="Z40" i="25" s="1"/>
  <c r="Z43" i="25" s="1"/>
  <c r="Z45" i="25" s="1"/>
  <c r="AA34" i="22"/>
  <c r="AA36" i="22" s="1"/>
  <c r="AA38" i="22" s="1"/>
  <c r="AA40" i="22" s="1"/>
  <c r="AA43" i="22" s="1"/>
  <c r="AA45" i="22" s="1"/>
  <c r="AG34" i="24"/>
  <c r="AG36" i="24" s="1"/>
  <c r="AG38" i="24" s="1"/>
  <c r="AG40" i="24" s="1"/>
  <c r="AG43" i="24" s="1"/>
  <c r="AG45" i="24" s="1"/>
  <c r="AI34" i="27"/>
  <c r="AI36" i="27" s="1"/>
  <c r="AI38" i="27" s="1"/>
  <c r="AI40" i="27" s="1"/>
  <c r="AI43" i="27" s="1"/>
  <c r="AI45" i="27" s="1"/>
  <c r="T34" i="23"/>
  <c r="T36" i="23" s="1"/>
  <c r="T38" i="23" s="1"/>
  <c r="T40" i="23" s="1"/>
  <c r="T43" i="23" s="1"/>
  <c r="T45" i="23" s="1"/>
  <c r="AD34" i="27"/>
  <c r="AD36" i="27" s="1"/>
  <c r="AD38" i="27" s="1"/>
  <c r="AD40" i="27" s="1"/>
  <c r="AD43" i="27" s="1"/>
  <c r="AD45" i="27" s="1"/>
  <c r="AC34" i="25"/>
  <c r="AC36" i="25" s="1"/>
  <c r="AC38" i="25" s="1"/>
  <c r="AC40" i="25" s="1"/>
  <c r="AC43" i="25" s="1"/>
  <c r="AC45" i="25" s="1"/>
  <c r="AR34" i="22"/>
  <c r="AR36" i="22" s="1"/>
  <c r="AR38" i="22" s="1"/>
  <c r="AR40" i="22" s="1"/>
  <c r="AR43" i="22" s="1"/>
  <c r="AR45" i="22" s="1"/>
  <c r="AJ34" i="17"/>
  <c r="AJ36" i="17" s="1"/>
  <c r="AJ38" i="17" s="1"/>
  <c r="AJ40" i="17" s="1"/>
  <c r="AJ43" i="17" s="1"/>
  <c r="AJ45" i="17" s="1"/>
  <c r="AD34" i="19"/>
  <c r="AD36" i="19" s="1"/>
  <c r="AD38" i="19" s="1"/>
  <c r="AD40" i="19" s="1"/>
  <c r="AD43" i="19" s="1"/>
  <c r="AD45" i="19" s="1"/>
  <c r="AC34" i="23"/>
  <c r="AC36" i="23" s="1"/>
  <c r="AC38" i="23" s="1"/>
  <c r="AC40" i="23" s="1"/>
  <c r="AC43" i="23" s="1"/>
  <c r="AC45" i="23" s="1"/>
  <c r="AX34" i="17"/>
  <c r="AX36" i="17" s="1"/>
  <c r="AX38" i="17" s="1"/>
  <c r="AX40" i="17" s="1"/>
  <c r="AX43" i="17" s="1"/>
  <c r="AX45" i="17" s="1"/>
  <c r="Y34" i="23"/>
  <c r="Y36" i="23" s="1"/>
  <c r="Y38" i="23" s="1"/>
  <c r="Y40" i="23" s="1"/>
  <c r="Y43" i="23" s="1"/>
  <c r="Y45" i="23" s="1"/>
  <c r="AT34" i="18"/>
  <c r="AT36" i="18" s="1"/>
  <c r="AT38" i="18" s="1"/>
  <c r="AT40" i="18" s="1"/>
  <c r="AT43" i="18" s="1"/>
  <c r="AT45" i="18" s="1"/>
  <c r="AX34" i="21"/>
  <c r="AX36" i="21" s="1"/>
  <c r="AX38" i="21" s="1"/>
  <c r="AX40" i="21" s="1"/>
  <c r="AX43" i="21" s="1"/>
  <c r="AX45" i="21" s="1"/>
  <c r="AG34" i="21"/>
  <c r="AG36" i="21" s="1"/>
  <c r="AG38" i="21" s="1"/>
  <c r="AG40" i="21" s="1"/>
  <c r="AG43" i="21" s="1"/>
  <c r="AG45" i="21" s="1"/>
  <c r="AS34" i="23"/>
  <c r="AS36" i="23" s="1"/>
  <c r="AS38" i="23" s="1"/>
  <c r="AS40" i="23" s="1"/>
  <c r="AS43" i="23" s="1"/>
  <c r="AS45" i="23" s="1"/>
  <c r="BD24" i="19"/>
  <c r="AC34" i="18"/>
  <c r="AC36" i="18" s="1"/>
  <c r="AC38" i="18" s="1"/>
  <c r="AC40" i="18" s="1"/>
  <c r="AC43" i="18" s="1"/>
  <c r="AC45" i="18" s="1"/>
  <c r="AB34" i="21"/>
  <c r="AB36" i="21" s="1"/>
  <c r="AB38" i="21" s="1"/>
  <c r="AB40" i="21" s="1"/>
  <c r="AB43" i="21" s="1"/>
  <c r="AB45" i="21" s="1"/>
  <c r="AD34" i="21"/>
  <c r="AD36" i="21" s="1"/>
  <c r="AD38" i="21" s="1"/>
  <c r="AD40" i="21" s="1"/>
  <c r="AD43" i="21" s="1"/>
  <c r="AD45" i="21" s="1"/>
  <c r="BC34" i="21"/>
  <c r="BC36" i="21" s="1"/>
  <c r="BC38" i="21" s="1"/>
  <c r="BC40" i="21" s="1"/>
  <c r="BC43" i="21" s="1"/>
  <c r="BC45" i="21" s="1"/>
  <c r="BC49" i="21" s="1"/>
  <c r="AO34" i="20"/>
  <c r="AO36" i="20" s="1"/>
  <c r="AO38" i="20" s="1"/>
  <c r="AO40" i="20" s="1"/>
  <c r="AO43" i="20" s="1"/>
  <c r="AO45" i="20" s="1"/>
  <c r="AU34" i="18"/>
  <c r="AU36" i="18" s="1"/>
  <c r="AU38" i="18" s="1"/>
  <c r="AU40" i="18" s="1"/>
  <c r="AU43" i="18" s="1"/>
  <c r="AU45" i="18" s="1"/>
  <c r="AJ34" i="20"/>
  <c r="AJ36" i="20" s="1"/>
  <c r="AJ38" i="20" s="1"/>
  <c r="AJ40" i="20" s="1"/>
  <c r="AJ43" i="20" s="1"/>
  <c r="AJ45" i="20" s="1"/>
  <c r="AM34" i="25"/>
  <c r="AM36" i="25" s="1"/>
  <c r="AM38" i="25" s="1"/>
  <c r="AM40" i="25" s="1"/>
  <c r="AM43" i="25" s="1"/>
  <c r="AM45" i="25" s="1"/>
  <c r="AI34" i="25"/>
  <c r="AI36" i="25" s="1"/>
  <c r="AI38" i="25" s="1"/>
  <c r="AI40" i="25" s="1"/>
  <c r="AI43" i="25" s="1"/>
  <c r="AI45" i="25" s="1"/>
  <c r="AS34" i="25"/>
  <c r="AS36" i="25" s="1"/>
  <c r="AS38" i="25" s="1"/>
  <c r="AS40" i="25" s="1"/>
  <c r="AS43" i="25" s="1"/>
  <c r="AS45" i="25" s="1"/>
  <c r="AQ34" i="22"/>
  <c r="AQ36" i="22" s="1"/>
  <c r="AQ38" i="22" s="1"/>
  <c r="AQ40" i="22" s="1"/>
  <c r="AQ43" i="22" s="1"/>
  <c r="AQ45" i="22" s="1"/>
  <c r="U34" i="27"/>
  <c r="U36" i="27" s="1"/>
  <c r="U38" i="27" s="1"/>
  <c r="U40" i="27" s="1"/>
  <c r="U43" i="27" s="1"/>
  <c r="U45" i="27" s="1"/>
  <c r="AQ34" i="27"/>
  <c r="AQ36" i="27" s="1"/>
  <c r="AQ38" i="27" s="1"/>
  <c r="AQ40" i="27" s="1"/>
  <c r="AQ43" i="27" s="1"/>
  <c r="AQ45" i="27" s="1"/>
  <c r="X34" i="23"/>
  <c r="X36" i="23" s="1"/>
  <c r="X38" i="23" s="1"/>
  <c r="X40" i="23" s="1"/>
  <c r="X43" i="23" s="1"/>
  <c r="X45" i="23" s="1"/>
  <c r="U34" i="24"/>
  <c r="U36" i="24" s="1"/>
  <c r="U38" i="24" s="1"/>
  <c r="U40" i="24" s="1"/>
  <c r="U43" i="24" s="1"/>
  <c r="U45" i="24" s="1"/>
  <c r="AG34" i="22"/>
  <c r="AG36" i="22" s="1"/>
  <c r="AG38" i="22" s="1"/>
  <c r="AG40" i="22" s="1"/>
  <c r="AG43" i="22" s="1"/>
  <c r="AG45" i="22" s="1"/>
  <c r="T34" i="21"/>
  <c r="T36" i="21" s="1"/>
  <c r="T38" i="21" s="1"/>
  <c r="T40" i="21" s="1"/>
  <c r="T43" i="21" s="1"/>
  <c r="T45" i="21" s="1"/>
  <c r="AF34" i="17"/>
  <c r="AF36" i="17" s="1"/>
  <c r="AF38" i="17" s="1"/>
  <c r="AF40" i="17" s="1"/>
  <c r="AF43" i="17" s="1"/>
  <c r="AF45" i="17" s="1"/>
  <c r="V34" i="22"/>
  <c r="V36" i="22" s="1"/>
  <c r="V38" i="22" s="1"/>
  <c r="V40" i="22" s="1"/>
  <c r="V43" i="22" s="1"/>
  <c r="V45" i="22" s="1"/>
  <c r="AP34" i="23"/>
  <c r="AP36" i="23" s="1"/>
  <c r="AP38" i="23" s="1"/>
  <c r="AP40" i="23" s="1"/>
  <c r="AP43" i="23" s="1"/>
  <c r="AP45" i="23" s="1"/>
  <c r="AB34" i="19"/>
  <c r="AB36" i="19" s="1"/>
  <c r="AB38" i="19" s="1"/>
  <c r="AB40" i="19" s="1"/>
  <c r="AB43" i="19" s="1"/>
  <c r="AB45" i="19" s="1"/>
  <c r="AX34" i="20"/>
  <c r="AX36" i="20" s="1"/>
  <c r="AX38" i="20" s="1"/>
  <c r="AX40" i="20" s="1"/>
  <c r="AX43" i="20" s="1"/>
  <c r="AX45" i="20" s="1"/>
  <c r="AY34" i="20"/>
  <c r="AY36" i="20" s="1"/>
  <c r="AY38" i="20" s="1"/>
  <c r="AY40" i="20" s="1"/>
  <c r="AY43" i="20" s="1"/>
  <c r="AY45" i="20" s="1"/>
  <c r="AB34" i="14"/>
  <c r="AB36" i="14" s="1"/>
  <c r="AB38" i="14" s="1"/>
  <c r="AB40" i="14" s="1"/>
  <c r="AB43" i="14" s="1"/>
  <c r="AB45" i="14" s="1"/>
  <c r="AY34" i="23"/>
  <c r="AY36" i="23" s="1"/>
  <c r="AY38" i="23" s="1"/>
  <c r="AY40" i="23" s="1"/>
  <c r="AY43" i="23" s="1"/>
  <c r="AY45" i="23" s="1"/>
  <c r="AK34" i="19"/>
  <c r="AK36" i="19" s="1"/>
  <c r="AK38" i="19" s="1"/>
  <c r="AK40" i="19" s="1"/>
  <c r="AK43" i="19" s="1"/>
  <c r="AK45" i="19" s="1"/>
  <c r="AB34" i="22"/>
  <c r="AB36" i="22" s="1"/>
  <c r="AB38" i="22" s="1"/>
  <c r="AB40" i="22" s="1"/>
  <c r="AB43" i="22" s="1"/>
  <c r="AB45" i="22" s="1"/>
  <c r="AL34" i="25"/>
  <c r="AL36" i="25" s="1"/>
  <c r="AL38" i="25" s="1"/>
  <c r="AL40" i="25" s="1"/>
  <c r="AL43" i="25" s="1"/>
  <c r="AL45" i="25" s="1"/>
  <c r="AI34" i="23"/>
  <c r="AI36" i="23" s="1"/>
  <c r="AI38" i="23" s="1"/>
  <c r="AI40" i="23" s="1"/>
  <c r="AI43" i="23" s="1"/>
  <c r="AI45" i="23" s="1"/>
  <c r="W34" i="14"/>
  <c r="W36" i="14" s="1"/>
  <c r="W38" i="14" s="1"/>
  <c r="W40" i="14" s="1"/>
  <c r="W43" i="14" s="1"/>
  <c r="W45" i="14" s="1"/>
  <c r="W34" i="22"/>
  <c r="W36" i="22" s="1"/>
  <c r="W38" i="22" s="1"/>
  <c r="W40" i="22" s="1"/>
  <c r="W43" i="22" s="1"/>
  <c r="W45" i="22" s="1"/>
  <c r="AF34" i="21"/>
  <c r="AF36" i="21" s="1"/>
  <c r="AF38" i="21" s="1"/>
  <c r="AF40" i="21" s="1"/>
  <c r="AF43" i="21" s="1"/>
  <c r="AF45" i="21" s="1"/>
  <c r="AV34" i="19"/>
  <c r="AV36" i="19" s="1"/>
  <c r="AV38" i="19" s="1"/>
  <c r="AV40" i="19" s="1"/>
  <c r="AV43" i="19" s="1"/>
  <c r="AV45" i="19" s="1"/>
  <c r="AA34" i="19"/>
  <c r="AA36" i="19" s="1"/>
  <c r="AA38" i="19" s="1"/>
  <c r="AA40" i="19" s="1"/>
  <c r="AA43" i="19" s="1"/>
  <c r="AA45" i="19" s="1"/>
  <c r="S34" i="21"/>
  <c r="S36" i="21" s="1"/>
  <c r="S38" i="21" s="1"/>
  <c r="S40" i="21" s="1"/>
  <c r="S43" i="21" s="1"/>
  <c r="S45" i="21" s="1"/>
  <c r="Y34" i="22"/>
  <c r="Y36" i="22" s="1"/>
  <c r="Y38" i="22" s="1"/>
  <c r="Y40" i="22" s="1"/>
  <c r="Y43" i="22" s="1"/>
  <c r="Y45" i="22" s="1"/>
  <c r="AU34" i="23"/>
  <c r="AU36" i="23" s="1"/>
  <c r="AU38" i="23" s="1"/>
  <c r="AU40" i="23" s="1"/>
  <c r="AU43" i="23" s="1"/>
  <c r="AU45" i="23" s="1"/>
  <c r="AA34" i="24"/>
  <c r="AA36" i="24" s="1"/>
  <c r="AA38" i="24" s="1"/>
  <c r="AA40" i="24" s="1"/>
  <c r="AA43" i="24" s="1"/>
  <c r="AA45" i="24" s="1"/>
  <c r="AG34" i="23"/>
  <c r="AG36" i="23" s="1"/>
  <c r="AG38" i="23" s="1"/>
  <c r="AG40" i="23" s="1"/>
  <c r="AG43" i="23" s="1"/>
  <c r="AG45" i="23" s="1"/>
  <c r="U34" i="17"/>
  <c r="U36" i="17" s="1"/>
  <c r="U38" i="17" s="1"/>
  <c r="U40" i="17" s="1"/>
  <c r="U43" i="17" s="1"/>
  <c r="U45" i="17" s="1"/>
  <c r="AA34" i="23"/>
  <c r="AA36" i="23" s="1"/>
  <c r="AA38" i="23" s="1"/>
  <c r="AA40" i="23" s="1"/>
  <c r="AA43" i="23" s="1"/>
  <c r="AA45" i="23" s="1"/>
  <c r="V34" i="18"/>
  <c r="V36" i="18" s="1"/>
  <c r="V38" i="18" s="1"/>
  <c r="V40" i="18" s="1"/>
  <c r="V43" i="18" s="1"/>
  <c r="V45" i="18" s="1"/>
  <c r="AR34" i="24"/>
  <c r="AR36" i="24" s="1"/>
  <c r="AR38" i="24" s="1"/>
  <c r="AR40" i="24" s="1"/>
  <c r="AR43" i="24" s="1"/>
  <c r="AR45" i="24" s="1"/>
  <c r="AE34" i="17"/>
  <c r="AE36" i="17" s="1"/>
  <c r="AE38" i="17" s="1"/>
  <c r="AE40" i="17" s="1"/>
  <c r="AE43" i="17" s="1"/>
  <c r="AE45" i="17" s="1"/>
  <c r="AN34" i="27"/>
  <c r="AN36" i="27" s="1"/>
  <c r="AN38" i="27" s="1"/>
  <c r="AN40" i="27" s="1"/>
  <c r="AN43" i="27" s="1"/>
  <c r="AN45" i="27" s="1"/>
  <c r="AP34" i="17"/>
  <c r="AP36" i="17" s="1"/>
  <c r="AP38" i="17" s="1"/>
  <c r="AP40" i="17" s="1"/>
  <c r="AP43" i="17" s="1"/>
  <c r="AP45" i="17" s="1"/>
  <c r="AZ34" i="24"/>
  <c r="AZ36" i="24" s="1"/>
  <c r="AZ38" i="24" s="1"/>
  <c r="AZ40" i="24" s="1"/>
  <c r="AZ43" i="24" s="1"/>
  <c r="AZ45" i="24" s="1"/>
  <c r="AZ34" i="21"/>
  <c r="AZ36" i="21" s="1"/>
  <c r="AZ38" i="21" s="1"/>
  <c r="AZ40" i="21" s="1"/>
  <c r="AZ43" i="21" s="1"/>
  <c r="AZ45" i="21" s="1"/>
  <c r="AC34" i="20"/>
  <c r="AC36" i="20" s="1"/>
  <c r="AC38" i="20" s="1"/>
  <c r="AC40" i="20" s="1"/>
  <c r="AC43" i="20" s="1"/>
  <c r="AC45" i="20" s="1"/>
  <c r="Z34" i="17"/>
  <c r="Z36" i="17" s="1"/>
  <c r="Z38" i="17" s="1"/>
  <c r="Z40" i="17" s="1"/>
  <c r="Z43" i="17" s="1"/>
  <c r="Z45" i="17" s="1"/>
  <c r="AQ34" i="18"/>
  <c r="AQ36" i="18" s="1"/>
  <c r="AQ38" i="18" s="1"/>
  <c r="AQ40" i="18" s="1"/>
  <c r="AQ43" i="18" s="1"/>
  <c r="AQ45" i="18" s="1"/>
  <c r="U34" i="18"/>
  <c r="U36" i="18" s="1"/>
  <c r="U38" i="18" s="1"/>
  <c r="U40" i="18" s="1"/>
  <c r="U43" i="18" s="1"/>
  <c r="U45" i="18" s="1"/>
  <c r="AK34" i="22"/>
  <c r="AK36" i="22" s="1"/>
  <c r="AK38" i="22" s="1"/>
  <c r="AK40" i="22" s="1"/>
  <c r="AK43" i="22" s="1"/>
  <c r="AK45" i="22" s="1"/>
  <c r="T34" i="25"/>
  <c r="T36" i="25" s="1"/>
  <c r="T38" i="25" s="1"/>
  <c r="T40" i="25" s="1"/>
  <c r="T43" i="25" s="1"/>
  <c r="T45" i="25" s="1"/>
  <c r="R34" i="19"/>
  <c r="R36" i="19" s="1"/>
  <c r="R38" i="19" s="1"/>
  <c r="R40" i="19" s="1"/>
  <c r="R43" i="19" s="1"/>
  <c r="R45" i="19" s="1"/>
  <c r="Z34" i="21"/>
  <c r="Z36" i="21" s="1"/>
  <c r="Z38" i="21" s="1"/>
  <c r="Z40" i="21" s="1"/>
  <c r="Z43" i="21" s="1"/>
  <c r="Z45" i="21" s="1"/>
  <c r="AT34" i="22"/>
  <c r="AT36" i="22" s="1"/>
  <c r="AT38" i="22" s="1"/>
  <c r="AT40" i="22" s="1"/>
  <c r="AT43" i="22" s="1"/>
  <c r="AT45" i="22" s="1"/>
  <c r="AE34" i="21"/>
  <c r="AE36" i="21" s="1"/>
  <c r="AE38" i="21" s="1"/>
  <c r="AE40" i="21" s="1"/>
  <c r="AE43" i="21" s="1"/>
  <c r="AE45" i="21" s="1"/>
  <c r="S25" i="20"/>
  <c r="AM34" i="17"/>
  <c r="AM36" i="17" s="1"/>
  <c r="AM38" i="17" s="1"/>
  <c r="AM40" i="17" s="1"/>
  <c r="AM43" i="17" s="1"/>
  <c r="AM45" i="17" s="1"/>
  <c r="AY34" i="27"/>
  <c r="AY36" i="27" s="1"/>
  <c r="AY38" i="27" s="1"/>
  <c r="AY40" i="27" s="1"/>
  <c r="AY43" i="27" s="1"/>
  <c r="AY45" i="27" s="1"/>
  <c r="AW34" i="18"/>
  <c r="AW36" i="18" s="1"/>
  <c r="AW38" i="18" s="1"/>
  <c r="AW40" i="18" s="1"/>
  <c r="AW43" i="18" s="1"/>
  <c r="AW45" i="18" s="1"/>
  <c r="AP34" i="20"/>
  <c r="AP36" i="20" s="1"/>
  <c r="AP38" i="20" s="1"/>
  <c r="AP40" i="20" s="1"/>
  <c r="AP43" i="20" s="1"/>
  <c r="AP45" i="20" s="1"/>
  <c r="AF34" i="18"/>
  <c r="AF36" i="18" s="1"/>
  <c r="AF38" i="18" s="1"/>
  <c r="AF40" i="18" s="1"/>
  <c r="AF43" i="18" s="1"/>
  <c r="AF45" i="18" s="1"/>
  <c r="Q49" i="14"/>
  <c r="AH34" i="20"/>
  <c r="AH36" i="20" s="1"/>
  <c r="AH38" i="20" s="1"/>
  <c r="AH40" i="20" s="1"/>
  <c r="AH43" i="20" s="1"/>
  <c r="AH45" i="20" s="1"/>
  <c r="X34" i="17"/>
  <c r="X36" i="17" s="1"/>
  <c r="X38" i="17" s="1"/>
  <c r="X40" i="17" s="1"/>
  <c r="X43" i="17" s="1"/>
  <c r="X45" i="17" s="1"/>
  <c r="AJ34" i="18"/>
  <c r="AJ36" i="18" s="1"/>
  <c r="AJ38" i="18" s="1"/>
  <c r="AJ40" i="18" s="1"/>
  <c r="AJ43" i="18" s="1"/>
  <c r="AJ45" i="18" s="1"/>
  <c r="AY34" i="25"/>
  <c r="AY36" i="25" s="1"/>
  <c r="AY38" i="25" s="1"/>
  <c r="AY40" i="25" s="1"/>
  <c r="AY43" i="25" s="1"/>
  <c r="AY45" i="25" s="1"/>
  <c r="T34" i="20"/>
  <c r="T36" i="20" s="1"/>
  <c r="T38" i="20" s="1"/>
  <c r="T40" i="20" s="1"/>
  <c r="T43" i="20" s="1"/>
  <c r="T45" i="20" s="1"/>
  <c r="AX34" i="25"/>
  <c r="AX36" i="25" s="1"/>
  <c r="AX38" i="25" s="1"/>
  <c r="AX40" i="25" s="1"/>
  <c r="AX43" i="25" s="1"/>
  <c r="AX45" i="25" s="1"/>
  <c r="AX34" i="27"/>
  <c r="AX36" i="27" s="1"/>
  <c r="AX38" i="27" s="1"/>
  <c r="AX40" i="27" s="1"/>
  <c r="AX43" i="27" s="1"/>
  <c r="AX45" i="27" s="1"/>
  <c r="BD34" i="19"/>
  <c r="BD36" i="19" s="1"/>
  <c r="BD38" i="19" s="1"/>
  <c r="BD40" i="19" s="1"/>
  <c r="BD43" i="19" s="1"/>
  <c r="BD45" i="19" s="1"/>
  <c r="BD49" i="19" s="1"/>
  <c r="AK34" i="24"/>
  <c r="AK36" i="24" s="1"/>
  <c r="AK38" i="24" s="1"/>
  <c r="AK40" i="24" s="1"/>
  <c r="AK43" i="24" s="1"/>
  <c r="AK45" i="24" s="1"/>
  <c r="AK34" i="17"/>
  <c r="AK36" i="17" s="1"/>
  <c r="AK38" i="17" s="1"/>
  <c r="AK40" i="17" s="1"/>
  <c r="AK43" i="17" s="1"/>
  <c r="AK45" i="17" s="1"/>
  <c r="AH34" i="17"/>
  <c r="AH36" i="17" s="1"/>
  <c r="AH38" i="17" s="1"/>
  <c r="AH40" i="17" s="1"/>
  <c r="AH43" i="17" s="1"/>
  <c r="AH45" i="17" s="1"/>
  <c r="AM34" i="18"/>
  <c r="AM36" i="18" s="1"/>
  <c r="AM38" i="18" s="1"/>
  <c r="AM40" i="18" s="1"/>
  <c r="AM43" i="18" s="1"/>
  <c r="AM45" i="18" s="1"/>
  <c r="AC34" i="22"/>
  <c r="AC36" i="22" s="1"/>
  <c r="AC38" i="22" s="1"/>
  <c r="AC40" i="22" s="1"/>
  <c r="AC43" i="22" s="1"/>
  <c r="AC45" i="22" s="1"/>
  <c r="AW34" i="25"/>
  <c r="AW36" i="25" s="1"/>
  <c r="AW38" i="25" s="1"/>
  <c r="AW40" i="25" s="1"/>
  <c r="AW43" i="25" s="1"/>
  <c r="AW45" i="25" s="1"/>
  <c r="AN34" i="20"/>
  <c r="AN36" i="20" s="1"/>
  <c r="AN38" i="20" s="1"/>
  <c r="AN40" i="20" s="1"/>
  <c r="AN43" i="20" s="1"/>
  <c r="AN45" i="20" s="1"/>
  <c r="Y34" i="19"/>
  <c r="Y36" i="19" s="1"/>
  <c r="Y38" i="19" s="1"/>
  <c r="Y40" i="19" s="1"/>
  <c r="Y43" i="19" s="1"/>
  <c r="Y45" i="19" s="1"/>
  <c r="T34" i="17"/>
  <c r="T36" i="17" s="1"/>
  <c r="T38" i="17" s="1"/>
  <c r="T40" i="17" s="1"/>
  <c r="T43" i="17" s="1"/>
  <c r="T45" i="17" s="1"/>
  <c r="X34" i="21"/>
  <c r="X36" i="21" s="1"/>
  <c r="X38" i="21" s="1"/>
  <c r="X40" i="21" s="1"/>
  <c r="X43" i="21" s="1"/>
  <c r="X45" i="21"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AG34" i="17"/>
  <c r="AG36" i="17" s="1"/>
  <c r="AG38" i="17" s="1"/>
  <c r="AG40" i="17" s="1"/>
  <c r="AG43" i="17" s="1"/>
  <c r="AG45" i="17" s="1"/>
  <c r="U34" i="19"/>
  <c r="U36" i="19" s="1"/>
  <c r="U38" i="19" s="1"/>
  <c r="U40" i="19" s="1"/>
  <c r="U43" i="19" s="1"/>
  <c r="U45" i="19" s="1"/>
  <c r="AL34" i="20"/>
  <c r="AL36" i="20" s="1"/>
  <c r="AL38" i="20" s="1"/>
  <c r="AL40" i="20" s="1"/>
  <c r="AL43" i="20" s="1"/>
  <c r="AL45" i="20" s="1"/>
  <c r="AE34" i="14"/>
  <c r="AF34" i="25"/>
  <c r="AF36" i="25" s="1"/>
  <c r="AF38" i="25" s="1"/>
  <c r="AF40" i="25" s="1"/>
  <c r="AF43" i="25" s="1"/>
  <c r="AF45" i="25" s="1"/>
  <c r="BD34" i="23"/>
  <c r="BD36" i="23" s="1"/>
  <c r="BD38" i="23" s="1"/>
  <c r="BD40" i="23" s="1"/>
  <c r="BD43" i="23" s="1"/>
  <c r="BD45" i="23" s="1"/>
  <c r="BD49" i="23" s="1"/>
  <c r="AD34" i="23"/>
  <c r="AD36" i="23" s="1"/>
  <c r="AD38" i="23" s="1"/>
  <c r="AD40" i="23" s="1"/>
  <c r="AD43" i="23" s="1"/>
  <c r="AD45" i="23" s="1"/>
  <c r="AY34" i="24"/>
  <c r="AY36" i="24" s="1"/>
  <c r="AY38" i="24" s="1"/>
  <c r="AY40" i="24" s="1"/>
  <c r="AY43" i="24" s="1"/>
  <c r="AY45" i="24" s="1"/>
  <c r="Y34" i="27"/>
  <c r="Y36" i="27" s="1"/>
  <c r="Y38" i="27" s="1"/>
  <c r="Y40" i="27" s="1"/>
  <c r="Y43" i="27" s="1"/>
  <c r="Y45" i="27" s="1"/>
  <c r="AM34" i="19"/>
  <c r="AM36" i="19" s="1"/>
  <c r="AM38" i="19" s="1"/>
  <c r="AM40" i="19" s="1"/>
  <c r="AM43" i="19" s="1"/>
  <c r="AM45" i="19" s="1"/>
  <c r="AC34" i="19"/>
  <c r="AC36" i="19" s="1"/>
  <c r="AC38" i="19" s="1"/>
  <c r="AC40" i="19" s="1"/>
  <c r="AC43" i="19" s="1"/>
  <c r="AC45" i="19" s="1"/>
  <c r="AZ34" i="27"/>
  <c r="AZ36" i="27" s="1"/>
  <c r="AZ38" i="27" s="1"/>
  <c r="AZ40" i="27" s="1"/>
  <c r="AZ43" i="27" s="1"/>
  <c r="AZ45" i="27" s="1"/>
  <c r="AB34" i="18"/>
  <c r="AB36" i="18" s="1"/>
  <c r="AB38" i="18" s="1"/>
  <c r="AB40" i="18" s="1"/>
  <c r="AB43" i="18" s="1"/>
  <c r="AB45" i="18" s="1"/>
  <c r="AA34" i="17"/>
  <c r="AA36" i="17" s="1"/>
  <c r="AA38" i="17" s="1"/>
  <c r="AA40" i="17" s="1"/>
  <c r="AA43" i="17" s="1"/>
  <c r="AA45" i="17" s="1"/>
  <c r="AJ34" i="21"/>
  <c r="AJ36" i="21" s="1"/>
  <c r="AJ38" i="21" s="1"/>
  <c r="AJ40" i="21" s="1"/>
  <c r="AJ43" i="21" s="1"/>
  <c r="AJ45" i="21"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E36" i="14"/>
  <c r="AE38" i="14" s="1"/>
  <c r="AE40" i="14" s="1"/>
  <c r="AE43" i="14" s="1"/>
  <c r="AE45" i="14" s="1"/>
  <c r="AF36" i="14"/>
  <c r="AF38" i="14" s="1"/>
  <c r="AF40" i="14" s="1"/>
  <c r="AF43" i="14" s="1"/>
  <c r="AF45" i="14" s="1"/>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U25" i="20" s="1"/>
  <c r="S47" i="18"/>
  <c r="R47" i="21"/>
  <c r="S24" i="17"/>
  <c r="S25" i="17" s="1"/>
  <c r="T47" i="18"/>
  <c r="T47" i="22"/>
  <c r="Q24" i="25"/>
  <c r="Q25" i="25" s="1"/>
  <c r="Q47" i="25"/>
  <c r="S24" i="18"/>
  <c r="R47" i="19"/>
  <c r="S24" i="22"/>
  <c r="S47" i="22"/>
  <c r="P24" i="24"/>
  <c r="R24" i="21"/>
  <c r="R24" i="19"/>
  <c r="T49" i="20"/>
  <c r="U28" i="20" s="1"/>
  <c r="W26" i="20" s="1"/>
  <c r="S26" i="23"/>
  <c r="T26" i="23" s="1"/>
  <c r="T47" i="23" s="1"/>
  <c r="R24" i="23"/>
  <c r="U26" i="17"/>
  <c r="P47" i="24"/>
  <c r="R47" i="23"/>
  <c r="S47" i="17"/>
  <c r="U47" i="20"/>
  <c r="R24" i="27"/>
  <c r="R25" i="27" s="1"/>
  <c r="R47" i="27"/>
  <c r="T47" i="21"/>
  <c r="T24" i="21"/>
  <c r="Q47" i="24"/>
  <c r="Q24" i="24"/>
  <c r="R24" i="25"/>
  <c r="U49" i="20"/>
  <c r="V28" i="20" s="1"/>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X26" i="20" l="1"/>
  <c r="X24" i="20" s="1"/>
  <c r="T25" i="17"/>
  <c r="S24" i="23"/>
  <c r="S25" i="23" s="1"/>
  <c r="S49" i="17"/>
  <c r="T28" i="17" s="1"/>
  <c r="V26" i="17" s="1"/>
  <c r="T24" i="23"/>
  <c r="T25" i="23" s="1"/>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47" i="20"/>
  <c r="T49" i="17"/>
  <c r="U28" i="17" s="1"/>
  <c r="S25" i="21"/>
  <c r="S49" i="21"/>
  <c r="T28" i="21" s="1"/>
  <c r="S24" i="25"/>
  <c r="S25" i="25" s="1"/>
  <c r="S47" i="25"/>
  <c r="U47" i="17"/>
  <c r="U24" i="17"/>
  <c r="U25" i="17" s="1"/>
  <c r="Q25" i="24"/>
  <c r="Q49" i="24"/>
  <c r="R28" i="24" s="1"/>
  <c r="T49" i="18"/>
  <c r="U28" i="18" s="1"/>
  <c r="U24" i="18"/>
  <c r="U25" i="18" s="1"/>
  <c r="U47" i="18"/>
  <c r="S49" i="23"/>
  <c r="T28" i="23" s="1"/>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W26" i="17" l="1"/>
  <c r="T49" i="23"/>
  <c r="U28" i="23" s="1"/>
  <c r="U26" i="25"/>
  <c r="V26" i="23"/>
  <c r="W26" i="23" s="1"/>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X26"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S49" i="24" l="1"/>
  <c r="T28" i="24" s="1"/>
  <c r="T47" i="24"/>
  <c r="V26" i="25"/>
  <c r="V24" i="21"/>
  <c r="V25" i="21" s="1"/>
  <c r="V47" i="21"/>
  <c r="V24" i="23"/>
  <c r="X26" i="18"/>
  <c r="V47" i="23"/>
  <c r="T25" i="24"/>
  <c r="U26" i="24"/>
  <c r="U24" i="24" s="1"/>
  <c r="U25" i="24" s="1"/>
  <c r="X26" i="22"/>
  <c r="U49" i="21"/>
  <c r="V28" i="21" s="1"/>
  <c r="X26" i="21" s="1"/>
  <c r="U49" i="23"/>
  <c r="V28" i="23" s="1"/>
  <c r="X26" i="23" s="1"/>
  <c r="Y26" i="20"/>
  <c r="Y24" i="20" s="1"/>
  <c r="W26" i="27"/>
  <c r="W24" i="17"/>
  <c r="W25" i="17" s="1"/>
  <c r="W47" i="17"/>
  <c r="T49" i="25"/>
  <c r="U28" i="25" s="1"/>
  <c r="V49" i="18"/>
  <c r="W28" i="18" s="1"/>
  <c r="W24" i="18"/>
  <c r="W25" i="18" s="1"/>
  <c r="W47" i="18"/>
  <c r="V49" i="22"/>
  <c r="W28" i="22" s="1"/>
  <c r="U49" i="27"/>
  <c r="V28" i="27" s="1"/>
  <c r="V6" i="13"/>
  <c r="V24" i="27"/>
  <c r="V25" i="27" s="1"/>
  <c r="V47" i="27"/>
  <c r="U47" i="25"/>
  <c r="U24" i="25"/>
  <c r="U25" i="25" s="1"/>
  <c r="T49" i="24"/>
  <c r="U28" i="24" s="1"/>
  <c r="V47" i="19"/>
  <c r="V24" i="19"/>
  <c r="V25" i="19" s="1"/>
  <c r="W47" i="22"/>
  <c r="W24" i="22"/>
  <c r="W25" i="22" s="1"/>
  <c r="W24" i="21"/>
  <c r="W47" i="21"/>
  <c r="U49" i="19"/>
  <c r="V28" i="19" s="1"/>
  <c r="X26" i="19" s="1"/>
  <c r="V49" i="17"/>
  <c r="W28" i="17" s="1"/>
  <c r="Y26" i="17" s="1"/>
  <c r="W47" i="23"/>
  <c r="W24" i="23"/>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V49" i="21" l="1"/>
  <c r="W28" i="21" s="1"/>
  <c r="Y26" i="22"/>
  <c r="W26" i="25"/>
  <c r="W25" i="21"/>
  <c r="W25" i="23"/>
  <c r="V25" i="23"/>
  <c r="V49" i="23"/>
  <c r="W28" i="23" s="1"/>
  <c r="Y26" i="23" s="1"/>
  <c r="V26" i="24"/>
  <c r="V24" i="24" s="1"/>
  <c r="V25" i="24" s="1"/>
  <c r="Y26" i="21"/>
  <c r="Y47" i="21" s="1"/>
  <c r="X26" i="27"/>
  <c r="U47" i="24"/>
  <c r="Y26" i="18"/>
  <c r="Y25" i="20"/>
  <c r="Y49" i="20"/>
  <c r="Z28" i="20" s="1"/>
  <c r="Z26" i="20"/>
  <c r="Y47" i="20"/>
  <c r="Y24" i="21"/>
  <c r="V24" i="25"/>
  <c r="V25" i="25" s="1"/>
  <c r="V47" i="25"/>
  <c r="W49" i="17"/>
  <c r="X28" i="17" s="1"/>
  <c r="Z26" i="17" s="1"/>
  <c r="U49" i="25"/>
  <c r="V28" i="25" s="1"/>
  <c r="X24" i="22"/>
  <c r="X25" i="22" s="1"/>
  <c r="X47" i="22"/>
  <c r="V49" i="19"/>
  <c r="W28" i="19" s="1"/>
  <c r="Y26" i="19" s="1"/>
  <c r="W6" i="13"/>
  <c r="V49" i="27"/>
  <c r="W28" i="27" s="1"/>
  <c r="W49" i="18"/>
  <c r="X28" i="18" s="1"/>
  <c r="X24" i="17"/>
  <c r="X25" i="17" s="1"/>
  <c r="X47" i="17"/>
  <c r="X47" i="23"/>
  <c r="X24" i="23"/>
  <c r="X25" i="23" s="1"/>
  <c r="W49" i="22"/>
  <c r="X28" i="22" s="1"/>
  <c r="Z26" i="22" s="1"/>
  <c r="W49" i="23"/>
  <c r="X28" i="23" s="1"/>
  <c r="W49" i="21"/>
  <c r="X28" i="21" s="1"/>
  <c r="Z26"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X26" i="25" l="1"/>
  <c r="V47" i="24"/>
  <c r="Y26" i="27"/>
  <c r="W26" i="24"/>
  <c r="X26" i="24" s="1"/>
  <c r="Z26" i="18"/>
  <c r="Z26" i="23"/>
  <c r="AA26" i="20"/>
  <c r="Z47" i="20"/>
  <c r="Z24" i="20"/>
  <c r="Y47" i="23"/>
  <c r="Y24" i="23"/>
  <c r="Y25" i="23" s="1"/>
  <c r="X49" i="21"/>
  <c r="Y28" i="21" s="1"/>
  <c r="AA26" i="21" s="1"/>
  <c r="Y25" i="21"/>
  <c r="X49" i="17"/>
  <c r="Y28" i="17" s="1"/>
  <c r="AA26" i="17" s="1"/>
  <c r="X24" i="19"/>
  <c r="X25" i="19" s="1"/>
  <c r="X47" i="19"/>
  <c r="Z24" i="21"/>
  <c r="Z25" i="21" s="1"/>
  <c r="Z47" i="21"/>
  <c r="Y24" i="18"/>
  <c r="Y25" i="18" s="1"/>
  <c r="Y47" i="18"/>
  <c r="Y24" i="17"/>
  <c r="Y25" i="17" s="1"/>
  <c r="Y47" i="17"/>
  <c r="V49" i="25"/>
  <c r="W28" i="25" s="1"/>
  <c r="Y26" i="25" s="1"/>
  <c r="V49" i="24"/>
  <c r="W28" i="24" s="1"/>
  <c r="X49" i="18"/>
  <c r="Y28" i="18" s="1"/>
  <c r="Y47" i="22"/>
  <c r="Y24" i="22"/>
  <c r="Y25" i="22" s="1"/>
  <c r="W24" i="25"/>
  <c r="W25" i="25" s="1"/>
  <c r="W47" i="25"/>
  <c r="W47" i="24"/>
  <c r="X49" i="22"/>
  <c r="Y28" i="22" s="1"/>
  <c r="AA26" i="22" s="1"/>
  <c r="X24" i="27"/>
  <c r="X25" i="27" s="1"/>
  <c r="X47" i="27"/>
  <c r="W49" i="19"/>
  <c r="X28" i="19" s="1"/>
  <c r="Z26" i="19" s="1"/>
  <c r="X6" i="13"/>
  <c r="W49" i="27"/>
  <c r="X28"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W24" i="24" l="1"/>
  <c r="W25" i="24" s="1"/>
  <c r="AA26" i="18"/>
  <c r="Z26" i="27"/>
  <c r="Y26" i="24"/>
  <c r="AA26" i="23"/>
  <c r="AB26" i="21"/>
  <c r="Z25" i="20"/>
  <c r="Z49" i="20"/>
  <c r="AA28" i="20" s="1"/>
  <c r="AB26" i="20"/>
  <c r="AA47" i="20"/>
  <c r="AA24" i="20"/>
  <c r="AA25" i="20" s="1"/>
  <c r="Z24" i="22"/>
  <c r="Z25" i="22" s="1"/>
  <c r="Z47" i="22"/>
  <c r="Y49" i="18"/>
  <c r="Z28" i="18" s="1"/>
  <c r="AB26" i="18" s="1"/>
  <c r="W49" i="24"/>
  <c r="X28" i="24" s="1"/>
  <c r="Y24" i="25"/>
  <c r="Y47" i="25"/>
  <c r="X24" i="24"/>
  <c r="X47" i="24"/>
  <c r="Y49" i="17"/>
  <c r="Z28" i="17" s="1"/>
  <c r="AB26" i="17" s="1"/>
  <c r="Z49" i="21"/>
  <c r="AA28" i="21" s="1"/>
  <c r="Y24" i="27"/>
  <c r="Y25" i="27" s="1"/>
  <c r="Y47" i="27"/>
  <c r="W49" i="25"/>
  <c r="X28" i="25" s="1"/>
  <c r="Z26" i="25" s="1"/>
  <c r="Z47" i="17"/>
  <c r="Z24" i="17"/>
  <c r="Z25" i="17" s="1"/>
  <c r="AA24" i="21"/>
  <c r="AA25" i="21" s="1"/>
  <c r="AA47" i="21"/>
  <c r="Y49" i="23"/>
  <c r="Z28" i="23" s="1"/>
  <c r="AB26" i="23" s="1"/>
  <c r="Y6" i="13"/>
  <c r="X49" i="27"/>
  <c r="Y28"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X25" i="24" l="1"/>
  <c r="AA26" i="27"/>
  <c r="Z26" i="24"/>
  <c r="Z47" i="24" s="1"/>
  <c r="AC26" i="21"/>
  <c r="AC26" i="20"/>
  <c r="AB24" i="20"/>
  <c r="AB47" i="20"/>
  <c r="AA49" i="20"/>
  <c r="AB28" i="20" s="1"/>
  <c r="Z47" i="25"/>
  <c r="Z24" i="25"/>
  <c r="Z25" i="25" s="1"/>
  <c r="AA24" i="18"/>
  <c r="AA25" i="18" s="1"/>
  <c r="AA47" i="18"/>
  <c r="Y49" i="19"/>
  <c r="Z28" i="19" s="1"/>
  <c r="AB26" i="19" s="1"/>
  <c r="Y49" i="27"/>
  <c r="Z28" i="27" s="1"/>
  <c r="Z6" i="13"/>
  <c r="X49" i="24"/>
  <c r="Y28"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25" i="21" s="1"/>
  <c r="AB47" i="21"/>
  <c r="AA49" i="21"/>
  <c r="AB28"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D26" i="21" l="1"/>
  <c r="AB26" i="27"/>
  <c r="Z24" i="24"/>
  <c r="Z49" i="24" s="1"/>
  <c r="AA28" i="24" s="1"/>
  <c r="AA26" i="24"/>
  <c r="AA24" i="24" s="1"/>
  <c r="AA25" i="24" s="1"/>
  <c r="AB26" i="25"/>
  <c r="AB49" i="20"/>
  <c r="AC28" i="20" s="1"/>
  <c r="AD26" i="20"/>
  <c r="AC24" i="20"/>
  <c r="AC25" i="20" s="1"/>
  <c r="AC47" i="20"/>
  <c r="AB26" i="14"/>
  <c r="AB24" i="14" s="1"/>
  <c r="AB25" i="20"/>
  <c r="AA24" i="25"/>
  <c r="AA25" i="25" s="1"/>
  <c r="AA47" i="25"/>
  <c r="AC24" i="21"/>
  <c r="AC25" i="21" s="1"/>
  <c r="AC47" i="21"/>
  <c r="AB24" i="17"/>
  <c r="AB25" i="17" s="1"/>
  <c r="AB47" i="17"/>
  <c r="AB24" i="18"/>
  <c r="AB25" i="18" s="1"/>
  <c r="AB47" i="18"/>
  <c r="Y49" i="24"/>
  <c r="Z28" i="24" s="1"/>
  <c r="Z25" i="24"/>
  <c r="Z49" i="25"/>
  <c r="AA28"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B26" i="24" l="1"/>
  <c r="AA47" i="24"/>
  <c r="AC26" i="25"/>
  <c r="AC26" i="24"/>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D26" i="24" s="1"/>
  <c r="AC24" i="23"/>
  <c r="AC25" i="23" s="1"/>
  <c r="AC47" i="23"/>
  <c r="AB47" i="24"/>
  <c r="AB24" i="24"/>
  <c r="AB25" i="24" s="1"/>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F26" i="18" l="1"/>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H26"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G49" i="20" l="1"/>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47" i="17"/>
  <c r="AI47" i="25"/>
  <c r="AI24" i="25"/>
  <c r="AI25" i="25" s="1"/>
  <c r="AI24" i="24"/>
  <c r="AI25" i="24" s="1"/>
  <c r="AI47" i="24"/>
  <c r="AL24" i="18"/>
  <c r="AL25" i="18" s="1"/>
  <c r="AL47" i="18"/>
  <c r="AK25" i="17"/>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47" i="18" s="1"/>
  <c r="AJ26" i="14"/>
  <c r="AL49" i="20"/>
  <c r="AM28" i="20" s="1"/>
  <c r="AN26" i="20"/>
  <c r="AM47" i="20"/>
  <c r="AM24" i="20"/>
  <c r="AM25" i="20" s="1"/>
  <c r="AN26" i="19"/>
  <c r="AL25" i="20"/>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K24" i="25"/>
  <c r="AK25" i="25" s="1"/>
  <c r="AK47" i="25"/>
  <c r="AK49" i="19"/>
  <c r="AL28" i="19" s="1"/>
  <c r="AJ49" i="25"/>
  <c r="AK28" i="25" s="1"/>
  <c r="AM26" i="25" s="1"/>
  <c r="AL49" i="17"/>
  <c r="AM28" i="17" s="1"/>
  <c r="AO26" i="17" s="1"/>
  <c r="AM24" i="17"/>
  <c r="AM25" i="17" s="1"/>
  <c r="AM47" i="17"/>
  <c r="AH24" i="14"/>
  <c r="AH49" i="14" s="1"/>
  <c r="AI47" i="14"/>
  <c r="AL8" i="13"/>
  <c r="AK8" i="13"/>
  <c r="AH10" i="13"/>
  <c r="AH14" i="13"/>
  <c r="AI9" i="13"/>
  <c r="AH16" i="13"/>
  <c r="AH11" i="13"/>
  <c r="AF15" i="13"/>
  <c r="AO26" i="23" l="1"/>
  <c r="AO24" i="18"/>
  <c r="AO25" i="18" s="1"/>
  <c r="AP26" i="18"/>
  <c r="AM49" i="20"/>
  <c r="AN28" i="20" s="1"/>
  <c r="AO26" i="20"/>
  <c r="AN47" i="20"/>
  <c r="AN24" i="20"/>
  <c r="AP47" i="18"/>
  <c r="AP24" i="18"/>
  <c r="AL6" i="13"/>
  <c r="AK49" i="27"/>
  <c r="AL28" i="27" s="1"/>
  <c r="AN26" i="27" s="1"/>
  <c r="AN49" i="18"/>
  <c r="AO28"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I7" i="13"/>
  <c r="AH25" i="14"/>
  <c r="AI24" i="14"/>
  <c r="AJ7" i="13" s="1"/>
  <c r="AJ24" i="14"/>
  <c r="AJ49" i="14" s="1"/>
  <c r="AI12" i="13"/>
  <c r="AJ47" i="14"/>
  <c r="AI28" i="14"/>
  <c r="AK26" i="14" s="1"/>
  <c r="AJ13" i="13"/>
  <c r="AI10" i="13"/>
  <c r="AJ12" i="13"/>
  <c r="AJ16" i="13"/>
  <c r="AI16" i="13"/>
  <c r="AG15" i="13"/>
  <c r="AQ26" i="18" l="1"/>
  <c r="AQ47" i="18" s="1"/>
  <c r="AO49" i="18"/>
  <c r="AP28" i="18" s="1"/>
  <c r="AP25" i="18"/>
  <c r="AN49" i="20"/>
  <c r="AO28" i="20" s="1"/>
  <c r="AP26" i="20"/>
  <c r="AO47" i="20"/>
  <c r="AO24" i="20"/>
  <c r="AO25" i="20" s="1"/>
  <c r="AN25" i="20"/>
  <c r="AQ24" i="18"/>
  <c r="AQ25" i="18" s="1"/>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R26" i="18" l="1"/>
  <c r="AS26" i="18" s="1"/>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M49" i="24"/>
  <c r="AN28" i="24" s="1"/>
  <c r="AP26" i="24" s="1"/>
  <c r="AO49" i="21"/>
  <c r="AP28" i="21" s="1"/>
  <c r="AR26" i="21" s="1"/>
  <c r="AO49" i="23"/>
  <c r="AP28" i="23" s="1"/>
  <c r="AR26" i="23" s="1"/>
  <c r="AN6" i="13"/>
  <c r="AM49" i="27"/>
  <c r="AN28" i="27" s="1"/>
  <c r="AP26" i="27" s="1"/>
  <c r="AM49" i="25"/>
  <c r="AN28" i="25" s="1"/>
  <c r="AP26" i="25" s="1"/>
  <c r="AQ49" i="18"/>
  <c r="AR28" i="18" s="1"/>
  <c r="AL24" i="14"/>
  <c r="AL49" i="14" s="1"/>
  <c r="AK24" i="14"/>
  <c r="AK49" i="14" s="1"/>
  <c r="AL12" i="13"/>
  <c r="AL47" i="14"/>
  <c r="AN8" i="13"/>
  <c r="AO8" i="13"/>
  <c r="AJ11" i="13"/>
  <c r="AJ14" i="13"/>
  <c r="AK16" i="13"/>
  <c r="AR47" i="18" l="1"/>
  <c r="AT26" i="18"/>
  <c r="AR24" i="18"/>
  <c r="AR25" i="18" s="1"/>
  <c r="AP49" i="20"/>
  <c r="AQ28" i="20" s="1"/>
  <c r="AR26" i="20"/>
  <c r="AQ24" i="20"/>
  <c r="AQ25" i="20" s="1"/>
  <c r="AQ47" i="20"/>
  <c r="AP24" i="25"/>
  <c r="AP47" i="25"/>
  <c r="AP49" i="17"/>
  <c r="AQ28" i="17" s="1"/>
  <c r="AS26" i="17" s="1"/>
  <c r="AQ47" i="21"/>
  <c r="AQ24" i="21"/>
  <c r="AQ25" i="21" s="1"/>
  <c r="AP49" i="21"/>
  <c r="AQ28" i="21" s="1"/>
  <c r="AS26" i="21" s="1"/>
  <c r="AS47" i="18"/>
  <c r="AS24" i="18"/>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5" i="18" l="1"/>
  <c r="AS26" i="20"/>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N25" i="14"/>
  <c r="AO7" i="13"/>
  <c r="AP24" i="14"/>
  <c r="AP49" i="14" s="1"/>
  <c r="AO12" i="13"/>
  <c r="AO25" i="14"/>
  <c r="AP47" i="14"/>
  <c r="AO28" i="14"/>
  <c r="AQ26" i="14" s="1"/>
  <c r="AP7" i="13"/>
  <c r="AR8" i="13"/>
  <c r="AL14" i="13"/>
  <c r="AJ15" i="13"/>
  <c r="AU26" i="25" l="1"/>
  <c r="AT49" i="20"/>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47" i="19"/>
  <c r="AW47" i="18"/>
  <c r="AW24" i="18"/>
  <c r="AS47" i="27"/>
  <c r="AS24" i="27"/>
  <c r="AS25" i="27" s="1"/>
  <c r="AX24" i="18"/>
  <c r="AX47" i="18"/>
  <c r="AT49" i="21"/>
  <c r="AU28" i="21" s="1"/>
  <c r="AW26" i="21" s="1"/>
  <c r="AT47" i="25"/>
  <c r="AT24" i="25"/>
  <c r="AT25" i="25" s="1"/>
  <c r="AT24" i="22"/>
  <c r="AT25" i="22" s="1"/>
  <c r="AT47" i="22"/>
  <c r="AS49" i="19"/>
  <c r="AT28" i="19" s="1"/>
  <c r="AV26" i="19" s="1"/>
  <c r="AT25" i="19"/>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Y26" i="17" l="1"/>
  <c r="AY26" i="2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Z26" i="17" l="1"/>
  <c r="AX26" i="27"/>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Z26"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5" i="20" l="1"/>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<sst xmlns="http://schemas.openxmlformats.org/spreadsheetml/2006/main" count="1275" uniqueCount="82">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</sst>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9" borderId="7" xfId="0" applyFill="1" applyBorder="1" applyProtection="1">
      <protection locked="0"/>
    </xf>
    <xf numFmtId="0" fontId="0" fillId="9" borderId="4" xfId="0" applyFill="1" applyBorder="1" applyAlignment="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11162544"/>
        <c:axId val="211162936"/>
      </c:lineChart>
      <c:dateAx>
        <c:axId val="2111625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162936"/>
        <c:crosses val="autoZero"/>
        <c:auto val="0"/>
        <c:lblOffset val="100"/>
        <c:baseTimeUnit val="days"/>
        <c:majorUnit val="6"/>
        <c:majorTimeUnit val="months"/>
        <c:minorUnit val="31"/>
        <c:minorTimeUnit val="days"/>
      </c:dateAx>
      <c:valAx>
        <c:axId val="2111629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162544"/>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3.5093858131487883</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4.6489328796783163</c:v>
                </c:pt>
                <c:pt idx="25">
                  <c:v>4.4229539180751827</c:v>
                </c:pt>
                <c:pt idx="26">
                  <c:v>3.8931426366863726</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13978648"/>
        <c:axId val="21397904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3.8089061498435197</c:v>
                      </c:pt>
                      <c:pt idx="21">
                        <c:v>3.1886870151649616</c:v>
                      </c:pt>
                      <c:pt idx="22">
                        <c:v>3.24</c:v>
                      </c:pt>
                      <c:pt idx="23">
                        <c:v>3.4</c:v>
                      </c:pt>
                      <c:pt idx="24">
                        <c:v>4.7368421052631575</c:v>
                      </c:pt>
                      <c:pt idx="25">
                        <c:v>4.8157894736842106</c:v>
                      </c:pt>
                      <c:pt idx="26">
                        <c:v>4.576640372893511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3.7477202138780048</c:v>
                      </c:pt>
                      <c:pt idx="21">
                        <c:v>3.0949052956753915</c:v>
                      </c:pt>
                      <c:pt idx="22">
                        <c:v>3.24</c:v>
                      </c:pt>
                      <c:pt idx="23">
                        <c:v>3.4</c:v>
                      </c:pt>
                      <c:pt idx="24">
                        <c:v>4.7368421052631575</c:v>
                      </c:pt>
                      <c:pt idx="25">
                        <c:v>4.8157894736842106</c:v>
                      </c:pt>
                      <c:pt idx="26">
                        <c:v>4.4979106993621381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3.6868720048597203</c:v>
                      </c:pt>
                      <c:pt idx="21">
                        <c:v>3.08</c:v>
                      </c:pt>
                      <c:pt idx="22">
                        <c:v>3.24</c:v>
                      </c:pt>
                      <c:pt idx="23">
                        <c:v>3.4</c:v>
                      </c:pt>
                      <c:pt idx="24">
                        <c:v>4.7368421052631575</c:v>
                      </c:pt>
                      <c:pt idx="25">
                        <c:v>4.7541685660132913</c:v>
                      </c:pt>
                      <c:pt idx="26">
                        <c:v>4.3686661469318633</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4.7368421052631575</c:v>
                      </c:pt>
                      <c:pt idx="25">
                        <c:v>4.6691034186196516</c:v>
                      </c:pt>
                      <c:pt idx="26">
                        <c:v>4.2245490561176622</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4.7363165089566275</c:v>
                      </c:pt>
                      <c:pt idx="25">
                        <c:v>4.5842743463559046</c:v>
                      </c:pt>
                      <c:pt idx="26">
                        <c:v>4.085582668296885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1397864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79040"/>
        <c:crosses val="autoZero"/>
        <c:auto val="0"/>
        <c:lblOffset val="100"/>
        <c:baseTimeUnit val="days"/>
        <c:majorUnit val="6"/>
        <c:majorTimeUnit val="months"/>
        <c:minorUnit val="31"/>
        <c:minorTimeUnit val="days"/>
      </c:dateAx>
      <c:valAx>
        <c:axId val="21397904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7864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3.7432251728175885</c:v>
                </c:pt>
                <c:pt idx="14">
                  <c:v>3.68</c:v>
                </c:pt>
                <c:pt idx="15">
                  <c:v>3.7</c:v>
                </c:pt>
                <c:pt idx="16">
                  <c:v>3.76</c:v>
                </c:pt>
                <c:pt idx="17">
                  <c:v>3.58</c:v>
                </c:pt>
                <c:pt idx="18">
                  <c:v>3.34</c:v>
                </c:pt>
                <c:pt idx="19">
                  <c:v>3.56</c:v>
                </c:pt>
                <c:pt idx="20">
                  <c:v>4.1200015294612466</c:v>
                </c:pt>
                <c:pt idx="21">
                  <c:v>3.4671051122242189</c:v>
                </c:pt>
                <c:pt idx="22">
                  <c:v>3.4406824382662751</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3.8089061498435197</c:v>
                </c:pt>
                <c:pt idx="21">
                  <c:v>3.1886870151649616</c:v>
                </c:pt>
                <c:pt idx="22">
                  <c:v>3.24</c:v>
                </c:pt>
                <c:pt idx="23">
                  <c:v>3.4</c:v>
                </c:pt>
                <c:pt idx="24">
                  <c:v>4.7368421052631575</c:v>
                </c:pt>
                <c:pt idx="25">
                  <c:v>4.8157894736842106</c:v>
                </c:pt>
                <c:pt idx="26">
                  <c:v>4.576640372893511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3.7477202138780048</c:v>
                </c:pt>
                <c:pt idx="21">
                  <c:v>3.0949052956753915</c:v>
                </c:pt>
                <c:pt idx="22">
                  <c:v>3.24</c:v>
                </c:pt>
                <c:pt idx="23">
                  <c:v>3.4</c:v>
                </c:pt>
                <c:pt idx="24">
                  <c:v>4.7368421052631575</c:v>
                </c:pt>
                <c:pt idx="25">
                  <c:v>4.8157894736842106</c:v>
                </c:pt>
                <c:pt idx="26">
                  <c:v>4.4979106993621381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3.6868720048597203</c:v>
                </c:pt>
                <c:pt idx="21">
                  <c:v>3.08</c:v>
                </c:pt>
                <c:pt idx="22">
                  <c:v>3.24</c:v>
                </c:pt>
                <c:pt idx="23">
                  <c:v>3.4</c:v>
                </c:pt>
                <c:pt idx="24">
                  <c:v>4.7368421052631575</c:v>
                </c:pt>
                <c:pt idx="25">
                  <c:v>4.7541685660132913</c:v>
                </c:pt>
                <c:pt idx="26">
                  <c:v>4.3686661469318633</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4.7368421052631575</c:v>
                </c:pt>
                <c:pt idx="25">
                  <c:v>4.6691034186196516</c:v>
                </c:pt>
                <c:pt idx="26">
                  <c:v>4.2245490561176622</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4.7363165089566275</c:v>
                </c:pt>
                <c:pt idx="25">
                  <c:v>4.5842743463559046</c:v>
                </c:pt>
                <c:pt idx="26">
                  <c:v>4.085582668296885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3.5093858131487883</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4.6489328796783163</c:v>
                </c:pt>
                <c:pt idx="25">
                  <c:v>4.4229539180751827</c:v>
                </c:pt>
                <c:pt idx="26">
                  <c:v>3.8931426366863726</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13979824"/>
        <c:axId val="213980216"/>
        <c:extLst xmlns:c16r2="http://schemas.microsoft.com/office/drawing/2015/06/chart"/>
      </c:lineChart>
      <c:dateAx>
        <c:axId val="2139798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80216"/>
        <c:crosses val="autoZero"/>
        <c:auto val="0"/>
        <c:lblOffset val="100"/>
        <c:baseTimeUnit val="days"/>
        <c:majorUnit val="6"/>
        <c:majorTimeUnit val="months"/>
        <c:minorUnit val="31"/>
        <c:minorTimeUnit val="days"/>
      </c:dateAx>
      <c:valAx>
        <c:axId val="21398021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79824"/>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3.7432251728175885</c:v>
                </c:pt>
                <c:pt idx="14">
                  <c:v>3.68</c:v>
                </c:pt>
                <c:pt idx="15">
                  <c:v>3.7</c:v>
                </c:pt>
                <c:pt idx="16">
                  <c:v>3.76</c:v>
                </c:pt>
                <c:pt idx="17">
                  <c:v>3.58</c:v>
                </c:pt>
                <c:pt idx="18">
                  <c:v>3.34</c:v>
                </c:pt>
                <c:pt idx="19">
                  <c:v>3.56</c:v>
                </c:pt>
                <c:pt idx="20">
                  <c:v>4.1200015294612466</c:v>
                </c:pt>
                <c:pt idx="21">
                  <c:v>3.4671051122242189</c:v>
                </c:pt>
                <c:pt idx="22">
                  <c:v>3.4406824382662751</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13981000"/>
        <c:axId val="213981392"/>
      </c:lineChart>
      <c:dateAx>
        <c:axId val="21398100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81392"/>
        <c:crosses val="autoZero"/>
        <c:auto val="0"/>
        <c:lblOffset val="100"/>
        <c:baseTimeUnit val="days"/>
        <c:majorUnit val="6"/>
        <c:majorTimeUnit val="months"/>
        <c:minorUnit val="31"/>
        <c:minorTimeUnit val="days"/>
      </c:dateAx>
      <c:valAx>
        <c:axId val="21398139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81000"/>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11163720"/>
        <c:axId val="21116411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1116372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164112"/>
        <c:crosses val="autoZero"/>
        <c:auto val="0"/>
        <c:lblOffset val="100"/>
        <c:baseTimeUnit val="days"/>
        <c:majorUnit val="6"/>
        <c:majorTimeUnit val="months"/>
        <c:minorUnit val="31"/>
        <c:minorTimeUnit val="days"/>
      </c:dateAx>
      <c:valAx>
        <c:axId val="21116411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16372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13233616"/>
        <c:axId val="21323400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1323361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4008"/>
        <c:crosses val="autoZero"/>
        <c:auto val="0"/>
        <c:lblOffset val="100"/>
        <c:baseTimeUnit val="days"/>
        <c:majorUnit val="6"/>
        <c:majorTimeUnit val="months"/>
        <c:minorUnit val="31"/>
        <c:minorTimeUnit val="days"/>
      </c:dateAx>
      <c:valAx>
        <c:axId val="2132340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361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13234792"/>
        <c:axId val="21323518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1323479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5184"/>
        <c:crosses val="autoZero"/>
        <c:auto val="0"/>
        <c:lblOffset val="100"/>
        <c:baseTimeUnit val="days"/>
        <c:majorUnit val="6"/>
        <c:majorTimeUnit val="months"/>
        <c:minorUnit val="31"/>
        <c:minorTimeUnit val="days"/>
      </c:dateAx>
      <c:valAx>
        <c:axId val="21323518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479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3.8089061498435197</c:v>
                </c:pt>
                <c:pt idx="21">
                  <c:v>3.1886870151649616</c:v>
                </c:pt>
                <c:pt idx="22">
                  <c:v>3.24</c:v>
                </c:pt>
                <c:pt idx="23">
                  <c:v>3.4</c:v>
                </c:pt>
                <c:pt idx="24">
                  <c:v>4.7368421052631575</c:v>
                </c:pt>
                <c:pt idx="25">
                  <c:v>4.8157894736842106</c:v>
                </c:pt>
                <c:pt idx="26">
                  <c:v>4.576640372893511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13237928"/>
        <c:axId val="2132383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132379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8320"/>
        <c:crosses val="autoZero"/>
        <c:auto val="0"/>
        <c:lblOffset val="100"/>
        <c:baseTimeUnit val="days"/>
        <c:majorUnit val="6"/>
        <c:majorTimeUnit val="months"/>
        <c:minorUnit val="31"/>
        <c:minorTimeUnit val="days"/>
      </c:dateAx>
      <c:valAx>
        <c:axId val="2132383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79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3.7477202138780048</c:v>
                </c:pt>
                <c:pt idx="21">
                  <c:v>3.0949052956753915</c:v>
                </c:pt>
                <c:pt idx="22">
                  <c:v>3.24</c:v>
                </c:pt>
                <c:pt idx="23">
                  <c:v>3.4</c:v>
                </c:pt>
                <c:pt idx="24">
                  <c:v>4.7368421052631575</c:v>
                </c:pt>
                <c:pt idx="25">
                  <c:v>4.8157894736842106</c:v>
                </c:pt>
                <c:pt idx="26">
                  <c:v>4.4979106993621381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13239104"/>
        <c:axId val="2132394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3.8089061498435197</c:v>
                      </c:pt>
                      <c:pt idx="21">
                        <c:v>3.1886870151649616</c:v>
                      </c:pt>
                      <c:pt idx="22">
                        <c:v>3.24</c:v>
                      </c:pt>
                      <c:pt idx="23">
                        <c:v>3.4</c:v>
                      </c:pt>
                      <c:pt idx="24">
                        <c:v>4.7368421052631575</c:v>
                      </c:pt>
                      <c:pt idx="25">
                        <c:v>4.8157894736842106</c:v>
                      </c:pt>
                      <c:pt idx="26">
                        <c:v>4.576640372893511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132391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9496"/>
        <c:crosses val="autoZero"/>
        <c:auto val="0"/>
        <c:lblOffset val="100"/>
        <c:baseTimeUnit val="days"/>
        <c:majorUnit val="6"/>
        <c:majorTimeUnit val="months"/>
        <c:minorUnit val="31"/>
        <c:minorTimeUnit val="days"/>
      </c:dateAx>
      <c:valAx>
        <c:axId val="2132394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91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3.6868720048597203</c:v>
                </c:pt>
                <c:pt idx="21">
                  <c:v>3.08</c:v>
                </c:pt>
                <c:pt idx="22">
                  <c:v>3.24</c:v>
                </c:pt>
                <c:pt idx="23">
                  <c:v>3.4</c:v>
                </c:pt>
                <c:pt idx="24">
                  <c:v>4.7368421052631575</c:v>
                </c:pt>
                <c:pt idx="25">
                  <c:v>4.7541685660132913</c:v>
                </c:pt>
                <c:pt idx="26">
                  <c:v>4.3686661469318633</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13237536"/>
        <c:axId val="2132371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3.8089061498435197</c:v>
                      </c:pt>
                      <c:pt idx="21">
                        <c:v>3.1886870151649616</c:v>
                      </c:pt>
                      <c:pt idx="22">
                        <c:v>3.24</c:v>
                      </c:pt>
                      <c:pt idx="23">
                        <c:v>3.4</c:v>
                      </c:pt>
                      <c:pt idx="24">
                        <c:v>4.7368421052631575</c:v>
                      </c:pt>
                      <c:pt idx="25">
                        <c:v>4.8157894736842106</c:v>
                      </c:pt>
                      <c:pt idx="26">
                        <c:v>4.576640372893511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3.7477202138780048</c:v>
                      </c:pt>
                      <c:pt idx="21">
                        <c:v>3.0949052956753915</c:v>
                      </c:pt>
                      <c:pt idx="22">
                        <c:v>3.24</c:v>
                      </c:pt>
                      <c:pt idx="23">
                        <c:v>3.4</c:v>
                      </c:pt>
                      <c:pt idx="24">
                        <c:v>4.7368421052631575</c:v>
                      </c:pt>
                      <c:pt idx="25">
                        <c:v>4.8157894736842106</c:v>
                      </c:pt>
                      <c:pt idx="26">
                        <c:v>4.4979106993621381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1323753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7144"/>
        <c:crosses val="autoZero"/>
        <c:auto val="0"/>
        <c:lblOffset val="100"/>
        <c:baseTimeUnit val="days"/>
        <c:majorUnit val="6"/>
        <c:majorTimeUnit val="months"/>
        <c:minorUnit val="31"/>
        <c:minorTimeUnit val="days"/>
      </c:dateAx>
      <c:valAx>
        <c:axId val="2132371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753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4.7368421052631575</c:v>
                </c:pt>
                <c:pt idx="25">
                  <c:v>4.6691034186196516</c:v>
                </c:pt>
                <c:pt idx="26">
                  <c:v>4.2245490561176622</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13236360"/>
        <c:axId val="21323596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3.8089061498435197</c:v>
                      </c:pt>
                      <c:pt idx="21">
                        <c:v>3.1886870151649616</c:v>
                      </c:pt>
                      <c:pt idx="22">
                        <c:v>3.24</c:v>
                      </c:pt>
                      <c:pt idx="23">
                        <c:v>3.4</c:v>
                      </c:pt>
                      <c:pt idx="24">
                        <c:v>4.7368421052631575</c:v>
                      </c:pt>
                      <c:pt idx="25">
                        <c:v>4.8157894736842106</c:v>
                      </c:pt>
                      <c:pt idx="26">
                        <c:v>4.576640372893511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3.7477202138780048</c:v>
                      </c:pt>
                      <c:pt idx="21">
                        <c:v>3.0949052956753915</c:v>
                      </c:pt>
                      <c:pt idx="22">
                        <c:v>3.24</c:v>
                      </c:pt>
                      <c:pt idx="23">
                        <c:v>3.4</c:v>
                      </c:pt>
                      <c:pt idx="24">
                        <c:v>4.7368421052631575</c:v>
                      </c:pt>
                      <c:pt idx="25">
                        <c:v>4.8157894736842106</c:v>
                      </c:pt>
                      <c:pt idx="26">
                        <c:v>4.4979106993621381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3.6868720048597203</c:v>
                      </c:pt>
                      <c:pt idx="21">
                        <c:v>3.08</c:v>
                      </c:pt>
                      <c:pt idx="22">
                        <c:v>3.24</c:v>
                      </c:pt>
                      <c:pt idx="23">
                        <c:v>3.4</c:v>
                      </c:pt>
                      <c:pt idx="24">
                        <c:v>4.7368421052631575</c:v>
                      </c:pt>
                      <c:pt idx="25">
                        <c:v>4.7541685660132913</c:v>
                      </c:pt>
                      <c:pt idx="26">
                        <c:v>4.3686661469318633</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1323636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5968"/>
        <c:crosses val="autoZero"/>
        <c:auto val="0"/>
        <c:lblOffset val="100"/>
        <c:baseTimeUnit val="days"/>
        <c:majorUnit val="6"/>
        <c:majorTimeUnit val="months"/>
        <c:minorUnit val="31"/>
        <c:minorTimeUnit val="days"/>
      </c:dateAx>
      <c:valAx>
        <c:axId val="2132359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3636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2.8958333333333335</c:v>
                </c:pt>
                <c:pt idx="1">
                  <c:v>2.7916666666666665</c:v>
                </c:pt>
                <c:pt idx="2">
                  <c:v>2.7708333333333335</c:v>
                </c:pt>
                <c:pt idx="3">
                  <c:v>2.9375</c:v>
                </c:pt>
                <c:pt idx="4">
                  <c:v>2.8333333333333335</c:v>
                </c:pt>
                <c:pt idx="5">
                  <c:v>3.3333333333333335</c:v>
                </c:pt>
                <c:pt idx="6">
                  <c:v>3.375</c:v>
                </c:pt>
                <c:pt idx="7">
                  <c:v>3.6041666666666665</c:v>
                </c:pt>
                <c:pt idx="8">
                  <c:v>3.5</c:v>
                </c:pt>
                <c:pt idx="9">
                  <c:v>3.6458333333333335</c:v>
                </c:pt>
                <c:pt idx="10">
                  <c:v>3.5625</c:v>
                </c:pt>
                <c:pt idx="11">
                  <c:v>3.7291666666666665</c:v>
                </c:pt>
                <c:pt idx="12">
                  <c:v>3.8541666666666665</c:v>
                </c:pt>
                <c:pt idx="13">
                  <c:v>3.7291666666666665</c:v>
                </c:pt>
                <c:pt idx="14">
                  <c:v>3.8333333333333335</c:v>
                </c:pt>
                <c:pt idx="15">
                  <c:v>3.8541666666666665</c:v>
                </c:pt>
                <c:pt idx="16">
                  <c:v>4</c:v>
                </c:pt>
                <c:pt idx="17">
                  <c:v>3.8085106382978724</c:v>
                </c:pt>
                <c:pt idx="18">
                  <c:v>3.5531914893617023</c:v>
                </c:pt>
                <c:pt idx="19">
                  <c:v>3.7872340425531914</c:v>
                </c:pt>
                <c:pt idx="20">
                  <c:v>3.8936170212765959</c:v>
                </c:pt>
                <c:pt idx="21">
                  <c:v>3.2765957446808511</c:v>
                </c:pt>
                <c:pt idx="22">
                  <c:v>3.4468085106382977</c:v>
                </c:pt>
                <c:pt idx="23">
                  <c:v>3.6170212765957448</c:v>
                </c:pt>
                <c:pt idx="24">
                  <c:v>3.8297872340425534</c:v>
                </c:pt>
                <c:pt idx="25">
                  <c:v>3.8936170212765959</c:v>
                </c:pt>
                <c:pt idx="26">
                  <c:v>4.2272727272727275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4.7363165089566275</c:v>
                </c:pt>
                <c:pt idx="25">
                  <c:v>4.5842743463559046</c:v>
                </c:pt>
                <c:pt idx="26">
                  <c:v>4.085582668296885</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13240672"/>
        <c:axId val="21397786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3.6916099533718634</c:v>
                      </c:pt>
                      <c:pt idx="14">
                        <c:v>3.68</c:v>
                      </c:pt>
                      <c:pt idx="15">
                        <c:v>3.7</c:v>
                      </c:pt>
                      <c:pt idx="16">
                        <c:v>3.76</c:v>
                      </c:pt>
                      <c:pt idx="17">
                        <c:v>3.58</c:v>
                      </c:pt>
                      <c:pt idx="18">
                        <c:v>3.34</c:v>
                      </c:pt>
                      <c:pt idx="19">
                        <c:v>3.56</c:v>
                      </c:pt>
                      <c:pt idx="20">
                        <c:v>4.0570840291917367</c:v>
                      </c:pt>
                      <c:pt idx="21">
                        <c:v>3.4141581447843028</c:v>
                      </c:pt>
                      <c:pt idx="22">
                        <c:v>3.3444006641232478</c:v>
                      </c:pt>
                      <c:pt idx="23">
                        <c:v>3.4</c:v>
                      </c:pt>
                      <c:pt idx="24">
                        <c:v>4.7368421052631575</c:v>
                      </c:pt>
                      <c:pt idx="25">
                        <c:v>4.8157894736842106</c:v>
                      </c:pt>
                      <c:pt idx="26">
                        <c:v>4.8947368421052628</c:v>
                      </c:pt>
                      <c:pt idx="27">
                        <c:v>3.75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3.6401293035241995</c:v>
                      </c:pt>
                      <c:pt idx="14">
                        <c:v>3.68</c:v>
                      </c:pt>
                      <c:pt idx="15">
                        <c:v>3.7</c:v>
                      </c:pt>
                      <c:pt idx="16">
                        <c:v>3.76</c:v>
                      </c:pt>
                      <c:pt idx="17">
                        <c:v>3.58</c:v>
                      </c:pt>
                      <c:pt idx="18">
                        <c:v>3.34</c:v>
                      </c:pt>
                      <c:pt idx="19">
                        <c:v>3.56</c:v>
                      </c:pt>
                      <c:pt idx="20">
                        <c:v>3.994518672861803</c:v>
                      </c:pt>
                      <c:pt idx="21">
                        <c:v>3.3615075170531017</c:v>
                      </c:pt>
                      <c:pt idx="22">
                        <c:v>3.2510915477401241</c:v>
                      </c:pt>
                      <c:pt idx="23">
                        <c:v>3.4</c:v>
                      </c:pt>
                      <c:pt idx="24">
                        <c:v>4.7368421052631575</c:v>
                      </c:pt>
                      <c:pt idx="25">
                        <c:v>4.8157894736842106</c:v>
                      </c:pt>
                      <c:pt idx="26">
                        <c:v>4.8165932526868067</c:v>
                      </c:pt>
                      <c:pt idx="27">
                        <c:v>3.7024462787051555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3.58878269769122</c:v>
                      </c:pt>
                      <c:pt idx="14">
                        <c:v>3.68</c:v>
                      </c:pt>
                      <c:pt idx="15">
                        <c:v>3.7</c:v>
                      </c:pt>
                      <c:pt idx="16">
                        <c:v>3.76</c:v>
                      </c:pt>
                      <c:pt idx="17">
                        <c:v>3.58</c:v>
                      </c:pt>
                      <c:pt idx="18">
                        <c:v>3.34</c:v>
                      </c:pt>
                      <c:pt idx="19">
                        <c:v>3.56</c:v>
                      </c:pt>
                      <c:pt idx="20">
                        <c:v>3.9323025123417934</c:v>
                      </c:pt>
                      <c:pt idx="21">
                        <c:v>3.3091507480909081</c:v>
                      </c:pt>
                      <c:pt idx="22">
                        <c:v>3.24</c:v>
                      </c:pt>
                      <c:pt idx="23">
                        <c:v>3.4</c:v>
                      </c:pt>
                      <c:pt idx="24">
                        <c:v>4.7368421052631575</c:v>
                      </c:pt>
                      <c:pt idx="25">
                        <c:v>4.8157894736842106</c:v>
                      </c:pt>
                      <c:pt idx="26">
                        <c:v>4.7359741817971557</c:v>
                      </c:pt>
                      <c:pt idx="27">
                        <c:v>3.6530523477714825</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3.8704326323192446</c:v>
                      </c:pt>
                      <c:pt idx="21">
                        <c:v>3.2570853845746646</c:v>
                      </c:pt>
                      <c:pt idx="22">
                        <c:v>3.24</c:v>
                      </c:pt>
                      <c:pt idx="23">
                        <c:v>3.4</c:v>
                      </c:pt>
                      <c:pt idx="24">
                        <c:v>4.7368421052631575</c:v>
                      </c:pt>
                      <c:pt idx="25">
                        <c:v>4.8157894736842106</c:v>
                      </c:pt>
                      <c:pt idx="26">
                        <c:v>4.6559923974629411</c:v>
                      </c:pt>
                      <c:pt idx="27">
                        <c:v>3.6037104640383251</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3.8089061498435197</c:v>
                      </c:pt>
                      <c:pt idx="21">
                        <c:v>3.1886870151649616</c:v>
                      </c:pt>
                      <c:pt idx="22">
                        <c:v>3.24</c:v>
                      </c:pt>
                      <c:pt idx="23">
                        <c:v>3.4</c:v>
                      </c:pt>
                      <c:pt idx="24">
                        <c:v>4.7368421052631575</c:v>
                      </c:pt>
                      <c:pt idx="25">
                        <c:v>4.8157894736842106</c:v>
                      </c:pt>
                      <c:pt idx="26">
                        <c:v>4.576640372893511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3.7477202138780048</c:v>
                      </c:pt>
                      <c:pt idx="21">
                        <c:v>3.0949052956753915</c:v>
                      </c:pt>
                      <c:pt idx="22">
                        <c:v>3.24</c:v>
                      </c:pt>
                      <c:pt idx="23">
                        <c:v>3.4</c:v>
                      </c:pt>
                      <c:pt idx="24">
                        <c:v>4.7368421052631575</c:v>
                      </c:pt>
                      <c:pt idx="25">
                        <c:v>4.8157894736842106</c:v>
                      </c:pt>
                      <c:pt idx="26">
                        <c:v>4.4979106993621381</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3.6868720048597203</c:v>
                      </c:pt>
                      <c:pt idx="21">
                        <c:v>3.08</c:v>
                      </c:pt>
                      <c:pt idx="22">
                        <c:v>3.24</c:v>
                      </c:pt>
                      <c:pt idx="23">
                        <c:v>3.4</c:v>
                      </c:pt>
                      <c:pt idx="24">
                        <c:v>4.7368421052631575</c:v>
                      </c:pt>
                      <c:pt idx="25">
                        <c:v>4.7541685660132913</c:v>
                      </c:pt>
                      <c:pt idx="26">
                        <c:v>4.3686661469318633</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2.8958333333333335</c:v>
                      </c:pt>
                      <c:pt idx="1">
                        <c:v>2.7916666666666665</c:v>
                      </c:pt>
                      <c:pt idx="2">
                        <c:v>2.7708333333333335</c:v>
                      </c:pt>
                      <c:pt idx="3">
                        <c:v>2.9375</c:v>
                      </c:pt>
                      <c:pt idx="4">
                        <c:v>2.8333333333333335</c:v>
                      </c:pt>
                      <c:pt idx="5">
                        <c:v>3.3333333333333335</c:v>
                      </c:pt>
                      <c:pt idx="6">
                        <c:v>3.375</c:v>
                      </c:pt>
                      <c:pt idx="7">
                        <c:v>3.6041666666666665</c:v>
                      </c:pt>
                      <c:pt idx="8">
                        <c:v>3.36</c:v>
                      </c:pt>
                      <c:pt idx="9">
                        <c:v>3.5</c:v>
                      </c:pt>
                      <c:pt idx="10">
                        <c:v>3.42</c:v>
                      </c:pt>
                      <c:pt idx="11">
                        <c:v>3.58</c:v>
                      </c:pt>
                      <c:pt idx="12">
                        <c:v>3.7</c:v>
                      </c:pt>
                      <c:pt idx="13">
                        <c:v>3.58</c:v>
                      </c:pt>
                      <c:pt idx="14">
                        <c:v>3.68</c:v>
                      </c:pt>
                      <c:pt idx="15">
                        <c:v>3.7</c:v>
                      </c:pt>
                      <c:pt idx="16">
                        <c:v>3.76</c:v>
                      </c:pt>
                      <c:pt idx="17">
                        <c:v>3.58</c:v>
                      </c:pt>
                      <c:pt idx="18">
                        <c:v>3.34</c:v>
                      </c:pt>
                      <c:pt idx="19">
                        <c:v>3.56</c:v>
                      </c:pt>
                      <c:pt idx="20">
                        <c:v>3.66</c:v>
                      </c:pt>
                      <c:pt idx="21">
                        <c:v>3.08</c:v>
                      </c:pt>
                      <c:pt idx="22">
                        <c:v>3.24</c:v>
                      </c:pt>
                      <c:pt idx="23">
                        <c:v>3.4</c:v>
                      </c:pt>
                      <c:pt idx="24">
                        <c:v>4.7368421052631575</c:v>
                      </c:pt>
                      <c:pt idx="25">
                        <c:v>4.6691034186196516</c:v>
                      </c:pt>
                      <c:pt idx="26">
                        <c:v>4.2245490561176622</c:v>
                      </c:pt>
                      <c:pt idx="27">
                        <c:v>3.6</c:v>
                      </c:pt>
                      <c:pt idx="28">
                        <c:v>3.8</c:v>
                      </c:pt>
                      <c:pt idx="29">
                        <c:v>3.34</c:v>
                      </c:pt>
                      <c:pt idx="30">
                        <c:v>3.3</c:v>
                      </c:pt>
                      <c:pt idx="31">
                        <c:v>3.24</c:v>
                      </c:pt>
                      <c:pt idx="32">
                        <c:v>3.6</c:v>
                      </c:pt>
                      <c:pt idx="33">
                        <c:v>3.66</c:v>
                      </c:pt>
                      <c:pt idx="34">
                        <c:v>3.26</c:v>
                      </c:pt>
                      <c:pt idx="35">
                        <c:v>3.54</c:v>
                      </c:pt>
                      <c:pt idx="36">
                        <c:v>3.86</c:v>
                      </c:pt>
                      <c:pt idx="37">
                        <c:v>3.96</c:v>
                      </c:pt>
                      <c:pt idx="38">
                        <c:v>4.0999999999999996</c:v>
                      </c:pt>
                      <c:pt idx="39">
                        <c:v>4.08</c:v>
                      </c:pt>
                      <c:pt idx="40">
                        <c:v>4.28</c:v>
                      </c:pt>
                      <c:pt idx="41">
                        <c:v>3.92</c:v>
                      </c:pt>
                      <c:pt idx="42">
                        <c:v>3.78</c:v>
                      </c:pt>
                      <c:pt idx="43">
                        <c:v>3.96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1324067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977864"/>
        <c:crosses val="autoZero"/>
        <c:auto val="0"/>
        <c:lblOffset val="100"/>
        <c:baseTimeUnit val="days"/>
        <c:majorUnit val="6"/>
        <c:majorTimeUnit val="months"/>
        <c:minorUnit val="31"/>
        <c:minorTimeUnit val="days"/>
      </c:dateAx>
      <c:valAx>
        <c:axId val="21397786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4067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47"/>
    <col min="2" max="2" width="114.88671875" style="147" customWidth="1"/>
    <col min="3" max="16384" width="8.88671875" style="147"/>
  </cols>
  <sheetData>
    <row r="1" spans="1:8" x14ac:dyDescent="0.55000000000000004">
      <c r="B1" s="150" t="s">
        <v>65</v>
      </c>
      <c r="C1" s="149"/>
      <c r="D1" s="149"/>
      <c r="E1" s="149"/>
      <c r="F1" s="149"/>
      <c r="G1" s="149"/>
      <c r="H1" s="149"/>
    </row>
    <row r="2" spans="1:8" ht="45" x14ac:dyDescent="0.55000000000000004">
      <c r="A2" s="147">
        <v>1</v>
      </c>
      <c r="B2" s="148" t="s">
        <v>66</v>
      </c>
    </row>
    <row r="4" spans="1:8" ht="95.25" customHeight="1" x14ac:dyDescent="0.55000000000000004">
      <c r="A4" s="147">
        <v>2</v>
      </c>
      <c r="B4" s="148" t="s">
        <v>67</v>
      </c>
    </row>
    <row r="6" spans="1:8" ht="161.25" customHeight="1" x14ac:dyDescent="0.55000000000000004">
      <c r="A6" s="147">
        <v>3</v>
      </c>
      <c r="B6" s="148" t="s">
        <v>68</v>
      </c>
    </row>
    <row r="8" spans="1:8" ht="123.75" customHeight="1" x14ac:dyDescent="0.55000000000000004">
      <c r="A8" s="147">
        <v>4</v>
      </c>
      <c r="B8" s="148" t="s">
        <v>69</v>
      </c>
    </row>
    <row r="10" spans="1:8" ht="135" x14ac:dyDescent="0.55000000000000004">
      <c r="A10" s="147">
        <v>5</v>
      </c>
      <c r="B10" s="148" t="s">
        <v>70</v>
      </c>
    </row>
    <row r="12" spans="1:8" ht="97.5" customHeight="1" x14ac:dyDescent="0.55000000000000004">
      <c r="A12" s="147">
        <v>6</v>
      </c>
      <c r="B12" s="148"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3.58</v>
      </c>
      <c r="Q24" s="114">
        <f t="shared" si="12"/>
        <v>3.68</v>
      </c>
      <c r="R24" s="113">
        <f t="shared" si="12"/>
        <v>3.7</v>
      </c>
      <c r="S24" s="114">
        <f t="shared" si="12"/>
        <v>3.76</v>
      </c>
      <c r="T24" s="113">
        <f t="shared" si="12"/>
        <v>3.58</v>
      </c>
      <c r="U24" s="114">
        <f t="shared" si="12"/>
        <v>3.34</v>
      </c>
      <c r="V24" s="113">
        <f t="shared" si="12"/>
        <v>3.56</v>
      </c>
      <c r="W24" s="114">
        <f t="shared" si="12"/>
        <v>3.8089061498435197</v>
      </c>
      <c r="X24" s="113">
        <f t="shared" si="12"/>
        <v>3.1886870151649616</v>
      </c>
      <c r="Y24" s="114">
        <f t="shared" si="12"/>
        <v>3.24</v>
      </c>
      <c r="Z24" s="113">
        <f t="shared" si="12"/>
        <v>3.4</v>
      </c>
      <c r="AA24" s="114">
        <f t="shared" si="12"/>
        <v>4.7368421052631575</v>
      </c>
      <c r="AB24" s="113">
        <f t="shared" si="12"/>
        <v>4.8157894736842106</v>
      </c>
      <c r="AC24" s="114">
        <f t="shared" si="12"/>
        <v>4.576640372893511</v>
      </c>
      <c r="AD24" s="113">
        <f t="shared" si="12"/>
        <v>3.6</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3.64</v>
      </c>
      <c r="Q25" s="123">
        <f t="shared" si="14"/>
        <v>3.63</v>
      </c>
      <c r="R25" s="122">
        <f t="shared" si="14"/>
        <v>3.6900000000000004</v>
      </c>
      <c r="S25" s="123">
        <f t="shared" si="14"/>
        <v>3.73</v>
      </c>
      <c r="T25" s="122">
        <f t="shared" si="14"/>
        <v>3.67</v>
      </c>
      <c r="U25" s="123">
        <f t="shared" si="14"/>
        <v>3.46</v>
      </c>
      <c r="V25" s="122">
        <f t="shared" si="14"/>
        <v>3.45</v>
      </c>
      <c r="W25" s="123">
        <f t="shared" si="14"/>
        <v>3.6844530749217599</v>
      </c>
      <c r="X25" s="122">
        <f t="shared" si="14"/>
        <v>3.4987965825042409</v>
      </c>
      <c r="Y25" s="123">
        <f t="shared" si="14"/>
        <v>3.2143435075824809</v>
      </c>
      <c r="Z25" s="122">
        <f t="shared" si="14"/>
        <v>3.3200000000000003</v>
      </c>
      <c r="AA25" s="123">
        <f t="shared" si="14"/>
        <v>4.0684210526315789</v>
      </c>
      <c r="AB25" s="122">
        <f t="shared" si="14"/>
        <v>4.7763157894736841</v>
      </c>
      <c r="AC25" s="123">
        <f t="shared" si="14"/>
        <v>4.6962149232888608</v>
      </c>
      <c r="AD25" s="122">
        <f t="shared" si="14"/>
        <v>4.0883201864467553</v>
      </c>
      <c r="AE25" s="123">
        <f t="shared" si="14"/>
        <v>3.7</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48.045289855072468</v>
      </c>
      <c r="X26" s="117">
        <f>IF((W26+V28+(IF(W16&gt;0,0,W16))&gt;'SDR Patient and Stations'!X8),'SDR Patient and Stations'!X8,(W26+V28+(IF(W16&gt;0,0,W16))))</f>
        <v>48.295740305522919</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40.64116575591985</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8.8000000000000043</v>
      </c>
      <c r="M28" s="116">
        <f t="shared" si="15"/>
        <v>10</v>
      </c>
      <c r="N28" s="117">
        <f t="shared" si="15"/>
        <v>6.3410404624277419</v>
      </c>
      <c r="O28" s="116">
        <f t="shared" si="15"/>
        <v>10</v>
      </c>
      <c r="P28" s="117">
        <f t="shared" si="15"/>
        <v>10</v>
      </c>
      <c r="Q28" s="116">
        <f t="shared" si="15"/>
        <v>10</v>
      </c>
      <c r="R28" s="117">
        <f t="shared" si="15"/>
        <v>10</v>
      </c>
      <c r="S28" s="116">
        <f t="shared" si="15"/>
        <v>10</v>
      </c>
      <c r="T28" s="117">
        <f t="shared" si="15"/>
        <v>10</v>
      </c>
      <c r="U28" s="116">
        <f t="shared" si="15"/>
        <v>8.0452898550724683</v>
      </c>
      <c r="V28" s="117">
        <f t="shared" si="15"/>
        <v>0.250450450450451</v>
      </c>
      <c r="W28" s="116">
        <f t="shared" si="15"/>
        <v>6.1773049645390117</v>
      </c>
      <c r="X28" s="117">
        <f t="shared" si="15"/>
        <v>10</v>
      </c>
      <c r="Y28" s="116">
        <f t="shared" si="15"/>
        <v>0</v>
      </c>
      <c r="Z28" s="117">
        <f t="shared" si="15"/>
        <v>0</v>
      </c>
      <c r="AA28" s="116">
        <f t="shared" si="15"/>
        <v>2.6411657559198503</v>
      </c>
      <c r="AB28" s="117">
        <f t="shared" si="15"/>
        <v>10</v>
      </c>
      <c r="AC28" s="116">
        <f t="shared" si="15"/>
        <v>10</v>
      </c>
      <c r="AD28" s="117">
        <f t="shared" si="15"/>
        <v>10</v>
      </c>
      <c r="AE28" s="116">
        <f t="shared" si="15"/>
        <v>10</v>
      </c>
      <c r="AF28" s="117">
        <f t="shared" si="15"/>
        <v>10</v>
      </c>
      <c r="AG28" s="116">
        <f t="shared" si="15"/>
        <v>0</v>
      </c>
      <c r="AH28" s="117">
        <f t="shared" si="15"/>
        <v>0.4166666666666643</v>
      </c>
      <c r="AI28" s="116">
        <f t="shared" si="15"/>
        <v>0</v>
      </c>
      <c r="AJ28" s="117">
        <f t="shared" si="15"/>
        <v>10</v>
      </c>
      <c r="AK28" s="116">
        <f t="shared" si="15"/>
        <v>10</v>
      </c>
      <c r="AL28" s="117">
        <f t="shared" si="15"/>
        <v>4.668724279835395</v>
      </c>
      <c r="AM28" s="116">
        <f t="shared" si="15"/>
        <v>8.0166666666666728</v>
      </c>
      <c r="AN28" s="117">
        <f t="shared" si="15"/>
        <v>10</v>
      </c>
      <c r="AO28" s="116">
        <f t="shared" si="15"/>
        <v>10</v>
      </c>
      <c r="AP28" s="117">
        <f t="shared" si="15"/>
        <v>10</v>
      </c>
      <c r="AQ28" s="116">
        <f t="shared" si="15"/>
        <v>10</v>
      </c>
      <c r="AR28" s="117">
        <f t="shared" si="15"/>
        <v>10</v>
      </c>
      <c r="AS28" s="116">
        <f t="shared" si="15"/>
        <v>10</v>
      </c>
      <c r="AT28" s="117">
        <f t="shared" si="15"/>
        <v>8.367647058823529</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47.676258992805749</v>
      </c>
      <c r="G45" s="69">
        <f t="shared" ref="G45:AZ45" si="23">G43/$F$1</f>
        <v>46.009950248756219</v>
      </c>
      <c r="H45" s="61">
        <f t="shared" si="23"/>
        <v>64.160401002506262</v>
      </c>
      <c r="I45" s="69">
        <f t="shared" si="23"/>
        <v>62.042553191489361</v>
      </c>
      <c r="J45" s="61">
        <f t="shared" si="23"/>
        <v>73.355392156862749</v>
      </c>
      <c r="K45" s="69">
        <f t="shared" si="23"/>
        <v>58.800000000000004</v>
      </c>
      <c r="L45" s="61">
        <f t="shared" si="23"/>
        <v>63.014403292181072</v>
      </c>
      <c r="M45" s="69">
        <f t="shared" si="23"/>
        <v>56.341040462427742</v>
      </c>
      <c r="N45" s="61">
        <f t="shared" si="23"/>
        <v>63.573412698412703</v>
      </c>
      <c r="O45" s="69">
        <f t="shared" si="23"/>
        <v>65.19047619047619</v>
      </c>
      <c r="P45" s="61">
        <f t="shared" si="23"/>
        <v>62.45808966861599</v>
      </c>
      <c r="Q45" s="69">
        <f t="shared" si="23"/>
        <v>63.046554934823092</v>
      </c>
      <c r="R45" s="61">
        <f t="shared" si="23"/>
        <v>61.666666666666664</v>
      </c>
      <c r="S45" s="69">
        <f t="shared" si="23"/>
        <v>65.81750465549348</v>
      </c>
      <c r="T45" s="61">
        <f t="shared" si="23"/>
        <v>58.045289855072468</v>
      </c>
      <c r="U45" s="69">
        <f t="shared" si="23"/>
        <v>50.250450450450451</v>
      </c>
      <c r="V45" s="61">
        <f t="shared" si="23"/>
        <v>56.177304964539012</v>
      </c>
      <c r="W45" s="69">
        <f t="shared" si="23"/>
        <v>62.36312849162011</v>
      </c>
      <c r="X45" s="61">
        <f t="shared" si="23"/>
        <v>47.337325349301402</v>
      </c>
      <c r="Y45" s="69">
        <f t="shared" si="23"/>
        <v>49.146067415730336</v>
      </c>
      <c r="Z45" s="61">
        <f t="shared" si="23"/>
        <v>52.64116575591985</v>
      </c>
      <c r="AA45" s="69">
        <f t="shared" si="23"/>
        <v>70.129870129870127</v>
      </c>
      <c r="AB45" s="61">
        <f t="shared" si="23"/>
        <v>68.907407407407405</v>
      </c>
      <c r="AC45" s="69">
        <f t="shared" si="23"/>
        <v>67.835294117647052</v>
      </c>
      <c r="AD45" s="61">
        <f t="shared" si="23"/>
        <v>60</v>
      </c>
      <c r="AE45" s="69">
        <f t="shared" si="23"/>
        <v>65.755919854280506</v>
      </c>
      <c r="AF45" s="61">
        <f t="shared" si="23"/>
        <v>49.980286738351253</v>
      </c>
      <c r="AG45" s="69">
        <f t="shared" si="23"/>
        <v>50.416666666666664</v>
      </c>
      <c r="AH45" s="61">
        <f t="shared" si="23"/>
        <v>46.0421052631579</v>
      </c>
      <c r="AI45" s="69">
        <f t="shared" si="23"/>
        <v>64.670658682634738</v>
      </c>
      <c r="AJ45" s="61">
        <f t="shared" si="23"/>
        <v>67.654545454545456</v>
      </c>
      <c r="AK45" s="69">
        <f t="shared" si="23"/>
        <v>54.668724279835395</v>
      </c>
      <c r="AL45" s="61">
        <f t="shared" si="23"/>
        <v>58.016666666666673</v>
      </c>
      <c r="AM45" s="69">
        <f t="shared" si="23"/>
        <v>67.84881602914389</v>
      </c>
      <c r="AN45" s="61">
        <f t="shared" si="23"/>
        <v>80.171779141104295</v>
      </c>
      <c r="AO45" s="69">
        <f t="shared" si="23"/>
        <v>79.143126177024484</v>
      </c>
      <c r="AP45" s="61">
        <f t="shared" si="23"/>
        <v>71.875647668393782</v>
      </c>
      <c r="AQ45" s="69">
        <f t="shared" si="23"/>
        <v>77.0976430976431</v>
      </c>
      <c r="AR45" s="61">
        <f t="shared" si="23"/>
        <v>62.465040650406507</v>
      </c>
      <c r="AS45" s="69">
        <f t="shared" si="23"/>
        <v>58.367647058823529</v>
      </c>
      <c r="AT45" s="61">
        <f t="shared" si="23"/>
        <v>61.065420560747668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-1.9900497512437809</v>
      </c>
      <c r="H47" s="118">
        <f>H45-H26</f>
        <v>16.160401002506262</v>
      </c>
      <c r="I47" s="119">
        <f t="shared" ref="I47:AZ47" si="24">I45-I26</f>
        <v>14.042553191489361</v>
      </c>
      <c r="J47" s="118">
        <f t="shared" si="24"/>
        <v>25.355392156862749</v>
      </c>
      <c r="K47" s="119">
        <f t="shared" si="24"/>
        <v>8.8000000000000043</v>
      </c>
      <c r="L47" s="118">
        <f t="shared" si="24"/>
        <v>13.014403292181072</v>
      </c>
      <c r="M47" s="119">
        <f t="shared" si="24"/>
        <v>6.3410404624277419</v>
      </c>
      <c r="N47" s="118">
        <f t="shared" si="24"/>
        <v>13.573412698412703</v>
      </c>
      <c r="O47" s="119">
        <f t="shared" si="24"/>
        <v>15.19047619047619</v>
      </c>
      <c r="P47" s="118">
        <f t="shared" si="24"/>
        <v>12.45808966861599</v>
      </c>
      <c r="Q47" s="119">
        <f t="shared" si="24"/>
        <v>13.046554934823092</v>
      </c>
      <c r="R47" s="118">
        <f t="shared" si="24"/>
        <v>11.666666666666664</v>
      </c>
      <c r="S47" s="119">
        <f t="shared" si="24"/>
        <v>15.81750465549348</v>
      </c>
      <c r="T47" s="118">
        <f t="shared" si="24"/>
        <v>8.0452898550724683</v>
      </c>
      <c r="U47" s="119">
        <f t="shared" si="24"/>
        <v>0.250450450450451</v>
      </c>
      <c r="V47" s="118">
        <f t="shared" si="24"/>
        <v>6.1773049645390117</v>
      </c>
      <c r="W47" s="119">
        <f t="shared" si="24"/>
        <v>14.317838636547641</v>
      </c>
      <c r="X47" s="118">
        <f t="shared" si="24"/>
        <v>-0.9584149562215174</v>
      </c>
      <c r="Y47" s="119">
        <f t="shared" si="24"/>
        <v>-0.85393258426966412</v>
      </c>
      <c r="Z47" s="118">
        <f t="shared" si="24"/>
        <v>2.6411657559198503</v>
      </c>
      <c r="AA47" s="119">
        <f t="shared" si="24"/>
        <v>32.129870129870127</v>
      </c>
      <c r="AB47" s="118">
        <f t="shared" si="24"/>
        <v>30.907407407407405</v>
      </c>
      <c r="AC47" s="119">
        <f t="shared" si="24"/>
        <v>27.194128361727202</v>
      </c>
      <c r="AD47" s="118">
        <f t="shared" si="24"/>
        <v>10</v>
      </c>
      <c r="AE47" s="119">
        <f t="shared" si="24"/>
        <v>15.755919854280506</v>
      </c>
      <c r="AF47" s="118">
        <f t="shared" si="24"/>
        <v>-1.9713261648746538E-2</v>
      </c>
      <c r="AG47" s="119">
        <f t="shared" si="24"/>
        <v>0.4166666666666643</v>
      </c>
      <c r="AH47" s="118">
        <f t="shared" si="24"/>
        <v>-3.9578947368420998</v>
      </c>
      <c r="AI47" s="119">
        <f t="shared" si="24"/>
        <v>14.670658682634738</v>
      </c>
      <c r="AJ47" s="118">
        <f t="shared" si="24"/>
        <v>17.654545454545456</v>
      </c>
      <c r="AK47" s="119">
        <f t="shared" si="24"/>
        <v>4.668724279835395</v>
      </c>
      <c r="AL47" s="118">
        <f t="shared" si="24"/>
        <v>8.0166666666666728</v>
      </c>
      <c r="AM47" s="119">
        <f t="shared" si="24"/>
        <v>17.84881602914389</v>
      </c>
      <c r="AN47" s="118">
        <f t="shared" si="24"/>
        <v>30.171779141104295</v>
      </c>
      <c r="AO47" s="119">
        <f t="shared" si="24"/>
        <v>29.143126177024484</v>
      </c>
      <c r="AP47" s="118">
        <f t="shared" si="24"/>
        <v>21.875647668393782</v>
      </c>
      <c r="AQ47" s="119">
        <f t="shared" si="24"/>
        <v>27.0976430976431</v>
      </c>
      <c r="AR47" s="118">
        <f t="shared" si="24"/>
        <v>12.465040650406507</v>
      </c>
      <c r="AS47" s="119">
        <f t="shared" si="24"/>
        <v>8.367647058823529</v>
      </c>
      <c r="AT47" s="118">
        <f t="shared" si="24"/>
        <v>11.065420560747668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8.8000000000000043</v>
      </c>
      <c r="L49" s="63">
        <f t="shared" si="25"/>
        <v>10</v>
      </c>
      <c r="M49" s="71">
        <f t="shared" si="25"/>
        <v>6.3410404624277419</v>
      </c>
      <c r="N49" s="63">
        <f t="shared" si="25"/>
        <v>10</v>
      </c>
      <c r="O49" s="71">
        <f t="shared" si="25"/>
        <v>10</v>
      </c>
      <c r="P49" s="63">
        <f t="shared" si="25"/>
        <v>10</v>
      </c>
      <c r="Q49" s="71">
        <f t="shared" si="25"/>
        <v>10</v>
      </c>
      <c r="R49" s="63">
        <f t="shared" si="25"/>
        <v>10</v>
      </c>
      <c r="S49" s="71">
        <f t="shared" si="25"/>
        <v>10</v>
      </c>
      <c r="T49" s="63">
        <f t="shared" si="25"/>
        <v>8.0452898550724683</v>
      </c>
      <c r="U49" s="71">
        <f t="shared" si="25"/>
        <v>0.250450450450451</v>
      </c>
      <c r="V49" s="63">
        <f t="shared" si="25"/>
        <v>6.1773049645390117</v>
      </c>
      <c r="W49" s="71">
        <f t="shared" si="25"/>
        <v>10</v>
      </c>
      <c r="X49" s="63">
        <f t="shared" si="25"/>
        <v>0</v>
      </c>
      <c r="Y49" s="71">
        <f t="shared" si="25"/>
        <v>0</v>
      </c>
      <c r="Z49" s="63">
        <f t="shared" si="25"/>
        <v>2.6411657559198503</v>
      </c>
      <c r="AA49" s="71">
        <f t="shared" si="25"/>
        <v>10</v>
      </c>
      <c r="AB49" s="63">
        <f t="shared" si="25"/>
        <v>10</v>
      </c>
      <c r="AC49" s="71">
        <f t="shared" si="25"/>
        <v>10</v>
      </c>
      <c r="AD49" s="63">
        <f t="shared" si="25"/>
        <v>10</v>
      </c>
      <c r="AE49" s="71">
        <f t="shared" si="25"/>
        <v>10</v>
      </c>
      <c r="AF49" s="63">
        <f t="shared" si="25"/>
        <v>0</v>
      </c>
      <c r="AG49" s="71">
        <f t="shared" si="25"/>
        <v>0.4166666666666643</v>
      </c>
      <c r="AH49" s="63">
        <f t="shared" si="25"/>
        <v>0</v>
      </c>
      <c r="AI49" s="71">
        <f t="shared" si="25"/>
        <v>10</v>
      </c>
      <c r="AJ49" s="63">
        <f t="shared" si="25"/>
        <v>10</v>
      </c>
      <c r="AK49" s="71">
        <f t="shared" si="25"/>
        <v>4.668724279835395</v>
      </c>
      <c r="AL49" s="63">
        <f t="shared" si="25"/>
        <v>8.0166666666666728</v>
      </c>
      <c r="AM49" s="71">
        <f t="shared" si="25"/>
        <v>10</v>
      </c>
      <c r="AN49" s="63">
        <f t="shared" si="25"/>
        <v>10</v>
      </c>
      <c r="AO49" s="71">
        <f t="shared" si="25"/>
        <v>10</v>
      </c>
      <c r="AP49" s="63">
        <f t="shared" si="25"/>
        <v>10</v>
      </c>
      <c r="AQ49" s="71">
        <f t="shared" si="25"/>
        <v>10</v>
      </c>
      <c r="AR49" s="63">
        <f t="shared" si="25"/>
        <v>10</v>
      </c>
      <c r="AS49" s="71">
        <f t="shared" si="25"/>
        <v>8.367647058823529</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3.58</v>
      </c>
      <c r="Q24" s="114">
        <f t="shared" si="12"/>
        <v>3.68</v>
      </c>
      <c r="R24" s="113">
        <f t="shared" si="12"/>
        <v>3.7</v>
      </c>
      <c r="S24" s="114">
        <f t="shared" si="12"/>
        <v>3.76</v>
      </c>
      <c r="T24" s="113">
        <f t="shared" si="12"/>
        <v>3.58</v>
      </c>
      <c r="U24" s="114">
        <f t="shared" si="12"/>
        <v>3.34</v>
      </c>
      <c r="V24" s="113">
        <f t="shared" si="12"/>
        <v>3.56</v>
      </c>
      <c r="W24" s="114">
        <f t="shared" si="12"/>
        <v>3.7477202138780048</v>
      </c>
      <c r="X24" s="113">
        <f t="shared" si="12"/>
        <v>3.0949052956753915</v>
      </c>
      <c r="Y24" s="114">
        <f t="shared" si="12"/>
        <v>3.24</v>
      </c>
      <c r="Z24" s="113">
        <f t="shared" si="12"/>
        <v>3.4</v>
      </c>
      <c r="AA24" s="114">
        <f t="shared" si="12"/>
        <v>4.7368421052631575</v>
      </c>
      <c r="AB24" s="113">
        <f t="shared" si="12"/>
        <v>4.8157894736842106</v>
      </c>
      <c r="AC24" s="114">
        <f t="shared" si="12"/>
        <v>4.4979106993621381</v>
      </c>
      <c r="AD24" s="113">
        <f t="shared" si="12"/>
        <v>3.6</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3.64</v>
      </c>
      <c r="Q25" s="123">
        <f t="shared" si="14"/>
        <v>3.63</v>
      </c>
      <c r="R25" s="122">
        <f t="shared" si="14"/>
        <v>3.6900000000000004</v>
      </c>
      <c r="S25" s="123">
        <f t="shared" si="14"/>
        <v>3.73</v>
      </c>
      <c r="T25" s="122">
        <f t="shared" si="14"/>
        <v>3.67</v>
      </c>
      <c r="U25" s="123">
        <f t="shared" si="14"/>
        <v>3.46</v>
      </c>
      <c r="V25" s="122">
        <f t="shared" si="14"/>
        <v>3.45</v>
      </c>
      <c r="W25" s="123">
        <f t="shared" si="14"/>
        <v>3.6538601069390024</v>
      </c>
      <c r="X25" s="122">
        <f t="shared" si="14"/>
        <v>3.4213127547766984</v>
      </c>
      <c r="Y25" s="123">
        <f t="shared" si="14"/>
        <v>3.1674526478376959</v>
      </c>
      <c r="Z25" s="122">
        <f t="shared" si="14"/>
        <v>3.3200000000000003</v>
      </c>
      <c r="AA25" s="123">
        <f t="shared" si="14"/>
        <v>4.0684210526315789</v>
      </c>
      <c r="AB25" s="122">
        <f t="shared" si="14"/>
        <v>4.7763157894736841</v>
      </c>
      <c r="AC25" s="123">
        <f t="shared" si="14"/>
        <v>4.6568500865231748</v>
      </c>
      <c r="AD25" s="122">
        <f t="shared" si="14"/>
        <v>4.0489553496810693</v>
      </c>
      <c r="AE25" s="123">
        <f t="shared" si="14"/>
        <v>3.7</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48.829685663924799</v>
      </c>
      <c r="X26" s="117">
        <f>IF((W26+V28+(IF(W16&gt;0,0,W16))&gt;'SDR Patient and Stations'!X8),'SDR Patient and Stations'!X8,(W26+V28+(IF(W16&gt;0,0,W16))))</f>
        <v>49.759196255597558</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41.352532860729582</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9.5945945945945965</v>
      </c>
      <c r="M28" s="116">
        <f t="shared" si="15"/>
        <v>10</v>
      </c>
      <c r="N28" s="117">
        <f t="shared" si="15"/>
        <v>7.1024058740821729</v>
      </c>
      <c r="O28" s="116">
        <f t="shared" si="15"/>
        <v>10</v>
      </c>
      <c r="P28" s="117">
        <f t="shared" si="15"/>
        <v>10</v>
      </c>
      <c r="Q28" s="116">
        <f t="shared" si="15"/>
        <v>10</v>
      </c>
      <c r="R28" s="117">
        <f t="shared" si="15"/>
        <v>10</v>
      </c>
      <c r="S28" s="116">
        <f t="shared" si="15"/>
        <v>10</v>
      </c>
      <c r="T28" s="117">
        <f t="shared" si="15"/>
        <v>10</v>
      </c>
      <c r="U28" s="116">
        <f t="shared" si="15"/>
        <v>8.8296856639247991</v>
      </c>
      <c r="V28" s="117">
        <f t="shared" si="15"/>
        <v>0.92951059167275929</v>
      </c>
      <c r="W28" s="116">
        <f t="shared" si="15"/>
        <v>6.9364577343300766</v>
      </c>
      <c r="X28" s="117">
        <f t="shared" si="15"/>
        <v>10</v>
      </c>
      <c r="Y28" s="116">
        <f t="shared" si="15"/>
        <v>0</v>
      </c>
      <c r="Z28" s="117">
        <f t="shared" si="15"/>
        <v>0</v>
      </c>
      <c r="AA28" s="116">
        <f t="shared" si="15"/>
        <v>3.3525328607295819</v>
      </c>
      <c r="AB28" s="117">
        <f t="shared" si="15"/>
        <v>10</v>
      </c>
      <c r="AC28" s="116">
        <f t="shared" si="15"/>
        <v>10</v>
      </c>
      <c r="AD28" s="117">
        <f t="shared" si="15"/>
        <v>10</v>
      </c>
      <c r="AE28" s="116">
        <f t="shared" si="15"/>
        <v>10</v>
      </c>
      <c r="AF28" s="117">
        <f t="shared" si="15"/>
        <v>10</v>
      </c>
      <c r="AG28" s="116">
        <f t="shared" si="15"/>
        <v>0.65569601859924376</v>
      </c>
      <c r="AH28" s="117">
        <f t="shared" si="15"/>
        <v>1.0979729729729755</v>
      </c>
      <c r="AI28" s="116">
        <f t="shared" si="15"/>
        <v>0</v>
      </c>
      <c r="AJ28" s="117">
        <f t="shared" si="15"/>
        <v>10</v>
      </c>
      <c r="AK28" s="116">
        <f t="shared" si="15"/>
        <v>10</v>
      </c>
      <c r="AL28" s="117">
        <f t="shared" si="15"/>
        <v>5.4074908241574917</v>
      </c>
      <c r="AM28" s="116">
        <f t="shared" si="15"/>
        <v>8.8006756756756772</v>
      </c>
      <c r="AN28" s="117">
        <f t="shared" si="15"/>
        <v>10</v>
      </c>
      <c r="AO28" s="116">
        <f t="shared" si="15"/>
        <v>10</v>
      </c>
      <c r="AP28" s="117">
        <f t="shared" si="15"/>
        <v>10</v>
      </c>
      <c r="AQ28" s="116">
        <f t="shared" si="15"/>
        <v>10</v>
      </c>
      <c r="AR28" s="117">
        <f t="shared" si="15"/>
        <v>10</v>
      </c>
      <c r="AS28" s="116">
        <f t="shared" si="15"/>
        <v>10</v>
      </c>
      <c r="AT28" s="117">
        <f t="shared" si="15"/>
        <v>9.1563990461049229</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48.3205327629788</v>
      </c>
      <c r="G45" s="69">
        <f t="shared" ref="G45:AZ45" si="23">G43/$F$1</f>
        <v>46.631706333198871</v>
      </c>
      <c r="H45" s="61">
        <f t="shared" si="23"/>
        <v>65.027433448486079</v>
      </c>
      <c r="I45" s="69">
        <f t="shared" si="23"/>
        <v>62.880966072455436</v>
      </c>
      <c r="J45" s="61">
        <f t="shared" si="23"/>
        <v>74.346681240063589</v>
      </c>
      <c r="K45" s="69">
        <f t="shared" si="23"/>
        <v>59.594594594594597</v>
      </c>
      <c r="L45" s="61">
        <f t="shared" si="23"/>
        <v>63.865949282615951</v>
      </c>
      <c r="M45" s="69">
        <f t="shared" si="23"/>
        <v>57.102405874082173</v>
      </c>
      <c r="N45" s="61">
        <f t="shared" si="23"/>
        <v>64.432512870012872</v>
      </c>
      <c r="O45" s="69">
        <f t="shared" si="23"/>
        <v>66.071428571428569</v>
      </c>
      <c r="P45" s="61">
        <f t="shared" si="23"/>
        <v>63.302117907381067</v>
      </c>
      <c r="Q45" s="69">
        <f t="shared" si="23"/>
        <v>63.8985354069153</v>
      </c>
      <c r="R45" s="61">
        <f t="shared" si="23"/>
        <v>62.5</v>
      </c>
      <c r="S45" s="69">
        <f t="shared" si="23"/>
        <v>66.706930394081226</v>
      </c>
      <c r="T45" s="61">
        <f t="shared" si="23"/>
        <v>58.829685663924799</v>
      </c>
      <c r="U45" s="69">
        <f t="shared" si="23"/>
        <v>50.929510591672759</v>
      </c>
      <c r="V45" s="61">
        <f t="shared" si="23"/>
        <v>56.936457734330077</v>
      </c>
      <c r="W45" s="69">
        <f t="shared" si="23"/>
        <v>63.2058734712366</v>
      </c>
      <c r="X45" s="61">
        <f t="shared" si="23"/>
        <v>47.97701893510277</v>
      </c>
      <c r="Y45" s="69">
        <f t="shared" si="23"/>
        <v>49.810203461888854</v>
      </c>
      <c r="Z45" s="61">
        <f t="shared" si="23"/>
        <v>53.352532860729582</v>
      </c>
      <c r="AA45" s="69">
        <f t="shared" si="23"/>
        <v>71.077571077571079</v>
      </c>
      <c r="AB45" s="61">
        <f t="shared" si="23"/>
        <v>69.838588588588593</v>
      </c>
      <c r="AC45" s="69">
        <f t="shared" si="23"/>
        <v>68.751987281399039</v>
      </c>
      <c r="AD45" s="61">
        <f t="shared" si="23"/>
        <v>60.810810810810814</v>
      </c>
      <c r="AE45" s="69">
        <f t="shared" si="23"/>
        <v>66.644513365824835</v>
      </c>
      <c r="AF45" s="61">
        <f t="shared" si="23"/>
        <v>50.655696018599244</v>
      </c>
      <c r="AG45" s="69">
        <f t="shared" si="23"/>
        <v>51.097972972972975</v>
      </c>
      <c r="AH45" s="61">
        <f t="shared" si="23"/>
        <v>46.664295874822194</v>
      </c>
      <c r="AI45" s="69">
        <f t="shared" si="23"/>
        <v>65.544586502670342</v>
      </c>
      <c r="AJ45" s="61">
        <f t="shared" si="23"/>
        <v>68.568796068796075</v>
      </c>
      <c r="AK45" s="69">
        <f t="shared" si="23"/>
        <v>55.407490824157492</v>
      </c>
      <c r="AL45" s="61">
        <f t="shared" si="23"/>
        <v>58.800675675675677</v>
      </c>
      <c r="AM45" s="69">
        <f t="shared" si="23"/>
        <v>68.765691921429621</v>
      </c>
      <c r="AN45" s="61">
        <f t="shared" si="23"/>
        <v>81.25518156193003</v>
      </c>
      <c r="AO45" s="69">
        <f t="shared" si="23"/>
        <v>80.212627882119406</v>
      </c>
      <c r="AP45" s="61">
        <f t="shared" si="23"/>
        <v>72.846940204453162</v>
      </c>
      <c r="AQ45" s="69">
        <f t="shared" si="23"/>
        <v>78.139503139503148</v>
      </c>
      <c r="AR45" s="61">
        <f t="shared" si="23"/>
        <v>63.309162821357944</v>
      </c>
      <c r="AS45" s="69">
        <f t="shared" si="23"/>
        <v>59.156399046104923</v>
      </c>
      <c r="AT45" s="61">
        <f t="shared" si="23"/>
        <v>61.890628946703721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-1.3682936668011294</v>
      </c>
      <c r="H47" s="118">
        <f>H45-H26</f>
        <v>17.027433448486079</v>
      </c>
      <c r="I47" s="119">
        <f t="shared" ref="I47:AZ47" si="24">I45-I26</f>
        <v>14.880966072455436</v>
      </c>
      <c r="J47" s="118">
        <f t="shared" si="24"/>
        <v>26.346681240063589</v>
      </c>
      <c r="K47" s="119">
        <f t="shared" si="24"/>
        <v>9.5945945945945965</v>
      </c>
      <c r="L47" s="118">
        <f t="shared" si="24"/>
        <v>13.865949282615951</v>
      </c>
      <c r="M47" s="119">
        <f t="shared" si="24"/>
        <v>7.1024058740821729</v>
      </c>
      <c r="N47" s="118">
        <f t="shared" si="24"/>
        <v>14.432512870012872</v>
      </c>
      <c r="O47" s="119">
        <f t="shared" si="24"/>
        <v>16.071428571428569</v>
      </c>
      <c r="P47" s="118">
        <f t="shared" si="24"/>
        <v>13.302117907381067</v>
      </c>
      <c r="Q47" s="119">
        <f t="shared" si="24"/>
        <v>13.8985354069153</v>
      </c>
      <c r="R47" s="118">
        <f t="shared" si="24"/>
        <v>12.5</v>
      </c>
      <c r="S47" s="119">
        <f t="shared" si="24"/>
        <v>16.706930394081226</v>
      </c>
      <c r="T47" s="118">
        <f t="shared" si="24"/>
        <v>8.8296856639247991</v>
      </c>
      <c r="U47" s="119">
        <f t="shared" si="24"/>
        <v>0.92951059167275929</v>
      </c>
      <c r="V47" s="118">
        <f t="shared" si="24"/>
        <v>6.9364577343300766</v>
      </c>
      <c r="W47" s="119">
        <f t="shared" si="24"/>
        <v>14.376187807311801</v>
      </c>
      <c r="X47" s="118">
        <f t="shared" si="24"/>
        <v>-1.7821773204947888</v>
      </c>
      <c r="Y47" s="119">
        <f t="shared" si="24"/>
        <v>-0.18979653811114616</v>
      </c>
      <c r="Z47" s="118">
        <f t="shared" si="24"/>
        <v>3.3525328607295819</v>
      </c>
      <c r="AA47" s="119">
        <f t="shared" si="24"/>
        <v>33.077571077571079</v>
      </c>
      <c r="AB47" s="118">
        <f t="shared" si="24"/>
        <v>31.838588588588593</v>
      </c>
      <c r="AC47" s="119">
        <f t="shared" si="24"/>
        <v>27.399454420669457</v>
      </c>
      <c r="AD47" s="118">
        <f t="shared" si="24"/>
        <v>10.810810810810814</v>
      </c>
      <c r="AE47" s="119">
        <f t="shared" si="24"/>
        <v>16.644513365824835</v>
      </c>
      <c r="AF47" s="118">
        <f t="shared" si="24"/>
        <v>0.65569601859924376</v>
      </c>
      <c r="AG47" s="119">
        <f t="shared" si="24"/>
        <v>1.0979729729729755</v>
      </c>
      <c r="AH47" s="118">
        <f t="shared" si="24"/>
        <v>-3.3357041251778057</v>
      </c>
      <c r="AI47" s="119">
        <f t="shared" si="24"/>
        <v>15.544586502670342</v>
      </c>
      <c r="AJ47" s="118">
        <f t="shared" si="24"/>
        <v>18.568796068796075</v>
      </c>
      <c r="AK47" s="119">
        <f t="shared" si="24"/>
        <v>5.4074908241574917</v>
      </c>
      <c r="AL47" s="118">
        <f t="shared" si="24"/>
        <v>8.8006756756756772</v>
      </c>
      <c r="AM47" s="119">
        <f t="shared" si="24"/>
        <v>18.765691921429621</v>
      </c>
      <c r="AN47" s="118">
        <f t="shared" si="24"/>
        <v>31.25518156193003</v>
      </c>
      <c r="AO47" s="119">
        <f t="shared" si="24"/>
        <v>30.212627882119406</v>
      </c>
      <c r="AP47" s="118">
        <f t="shared" si="24"/>
        <v>22.846940204453162</v>
      </c>
      <c r="AQ47" s="119">
        <f t="shared" si="24"/>
        <v>28.139503139503148</v>
      </c>
      <c r="AR47" s="118">
        <f t="shared" si="24"/>
        <v>13.309162821357944</v>
      </c>
      <c r="AS47" s="119">
        <f t="shared" si="24"/>
        <v>9.1563990461049229</v>
      </c>
      <c r="AT47" s="118">
        <f t="shared" si="24"/>
        <v>11.890628946703721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9.5945945945945965</v>
      </c>
      <c r="L49" s="63">
        <f t="shared" si="25"/>
        <v>10</v>
      </c>
      <c r="M49" s="71">
        <f t="shared" si="25"/>
        <v>7.1024058740821729</v>
      </c>
      <c r="N49" s="63">
        <f t="shared" si="25"/>
        <v>10</v>
      </c>
      <c r="O49" s="71">
        <f t="shared" si="25"/>
        <v>10</v>
      </c>
      <c r="P49" s="63">
        <f t="shared" si="25"/>
        <v>10</v>
      </c>
      <c r="Q49" s="71">
        <f t="shared" si="25"/>
        <v>10</v>
      </c>
      <c r="R49" s="63">
        <f t="shared" si="25"/>
        <v>10</v>
      </c>
      <c r="S49" s="71">
        <f t="shared" si="25"/>
        <v>10</v>
      </c>
      <c r="T49" s="63">
        <f t="shared" si="25"/>
        <v>8.8296856639247991</v>
      </c>
      <c r="U49" s="71">
        <f t="shared" si="25"/>
        <v>0.92951059167275929</v>
      </c>
      <c r="V49" s="63">
        <f t="shared" si="25"/>
        <v>6.9364577343300766</v>
      </c>
      <c r="W49" s="71">
        <f t="shared" si="25"/>
        <v>10</v>
      </c>
      <c r="X49" s="63">
        <f t="shared" si="25"/>
        <v>0</v>
      </c>
      <c r="Y49" s="71">
        <f t="shared" si="25"/>
        <v>0</v>
      </c>
      <c r="Z49" s="63">
        <f t="shared" si="25"/>
        <v>3.3525328607295819</v>
      </c>
      <c r="AA49" s="71">
        <f t="shared" si="25"/>
        <v>10</v>
      </c>
      <c r="AB49" s="63">
        <f t="shared" si="25"/>
        <v>10</v>
      </c>
      <c r="AC49" s="71">
        <f t="shared" si="25"/>
        <v>10</v>
      </c>
      <c r="AD49" s="63">
        <f t="shared" si="25"/>
        <v>10</v>
      </c>
      <c r="AE49" s="71">
        <f t="shared" si="25"/>
        <v>10</v>
      </c>
      <c r="AF49" s="63">
        <f t="shared" si="25"/>
        <v>0.65569601859924376</v>
      </c>
      <c r="AG49" s="71">
        <f t="shared" si="25"/>
        <v>1.0979729729729755</v>
      </c>
      <c r="AH49" s="63">
        <f t="shared" si="25"/>
        <v>0</v>
      </c>
      <c r="AI49" s="71">
        <f t="shared" si="25"/>
        <v>10</v>
      </c>
      <c r="AJ49" s="63">
        <f t="shared" si="25"/>
        <v>10</v>
      </c>
      <c r="AK49" s="71">
        <f t="shared" si="25"/>
        <v>5.4074908241574917</v>
      </c>
      <c r="AL49" s="63">
        <f t="shared" si="25"/>
        <v>8.8006756756756772</v>
      </c>
      <c r="AM49" s="71">
        <f t="shared" si="25"/>
        <v>10</v>
      </c>
      <c r="AN49" s="63">
        <f t="shared" si="25"/>
        <v>10</v>
      </c>
      <c r="AO49" s="71">
        <f t="shared" si="25"/>
        <v>10</v>
      </c>
      <c r="AP49" s="63">
        <f t="shared" si="25"/>
        <v>10</v>
      </c>
      <c r="AQ49" s="71">
        <f t="shared" si="25"/>
        <v>10</v>
      </c>
      <c r="AR49" s="63">
        <f t="shared" si="25"/>
        <v>10</v>
      </c>
      <c r="AS49" s="71">
        <f t="shared" si="25"/>
        <v>9.1563990461049229</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3.58</v>
      </c>
      <c r="Q24" s="114">
        <f t="shared" si="12"/>
        <v>3.68</v>
      </c>
      <c r="R24" s="113">
        <f t="shared" si="12"/>
        <v>3.7</v>
      </c>
      <c r="S24" s="114">
        <f t="shared" si="12"/>
        <v>3.76</v>
      </c>
      <c r="T24" s="113">
        <f t="shared" si="12"/>
        <v>3.58</v>
      </c>
      <c r="U24" s="114">
        <f t="shared" si="12"/>
        <v>3.34</v>
      </c>
      <c r="V24" s="113">
        <f t="shared" si="12"/>
        <v>3.56</v>
      </c>
      <c r="W24" s="114">
        <f t="shared" si="12"/>
        <v>3.6868720048597203</v>
      </c>
      <c r="X24" s="113">
        <f t="shared" si="12"/>
        <v>3.08</v>
      </c>
      <c r="Y24" s="114">
        <f t="shared" si="12"/>
        <v>3.24</v>
      </c>
      <c r="Z24" s="113">
        <f t="shared" si="12"/>
        <v>3.4</v>
      </c>
      <c r="AA24" s="114">
        <f t="shared" si="12"/>
        <v>4.7368421052631575</v>
      </c>
      <c r="AB24" s="113">
        <f t="shared" si="12"/>
        <v>4.7541685660132913</v>
      </c>
      <c r="AC24" s="114">
        <f t="shared" si="12"/>
        <v>4.3686661469318633</v>
      </c>
      <c r="AD24" s="113">
        <f t="shared" si="12"/>
        <v>3.6</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3.64</v>
      </c>
      <c r="Q25" s="123">
        <f t="shared" si="14"/>
        <v>3.63</v>
      </c>
      <c r="R25" s="122">
        <f t="shared" si="14"/>
        <v>3.6900000000000004</v>
      </c>
      <c r="S25" s="123">
        <f t="shared" si="14"/>
        <v>3.73</v>
      </c>
      <c r="T25" s="122">
        <f t="shared" si="14"/>
        <v>3.67</v>
      </c>
      <c r="U25" s="123">
        <f t="shared" si="14"/>
        <v>3.46</v>
      </c>
      <c r="V25" s="122">
        <f t="shared" si="14"/>
        <v>3.45</v>
      </c>
      <c r="W25" s="123">
        <f t="shared" si="14"/>
        <v>3.6234360024298602</v>
      </c>
      <c r="X25" s="122">
        <f t="shared" si="14"/>
        <v>3.3834360024298604</v>
      </c>
      <c r="Y25" s="123">
        <f t="shared" si="14"/>
        <v>3.16</v>
      </c>
      <c r="Z25" s="122">
        <f t="shared" si="14"/>
        <v>3.3200000000000003</v>
      </c>
      <c r="AA25" s="123">
        <f t="shared" si="14"/>
        <v>4.0684210526315789</v>
      </c>
      <c r="AB25" s="122">
        <f t="shared" si="14"/>
        <v>4.7455053356382244</v>
      </c>
      <c r="AC25" s="123">
        <f t="shared" si="14"/>
        <v>4.5614173564725773</v>
      </c>
      <c r="AD25" s="122">
        <f t="shared" si="14"/>
        <v>3.9843330734659315</v>
      </c>
      <c r="AE25" s="123">
        <f t="shared" si="14"/>
        <v>3.7</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49.635571768910069</v>
      </c>
      <c r="X26" s="117">
        <f>IF((W26+V28+(IF(W16&gt;0,0,W16))&gt;'SDR Patient and Stations'!X8),'SDR Patient and Stations'!X8,(W26+V28+(IF(W16&gt;0,0,W16))))</f>
        <v>50</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38.492535016161305</v>
      </c>
      <c r="AC26" s="116">
        <f>IF((AB26+AA28+(IF(AB16&gt;0,0,AB16))&gt;'SDR Patient and Stations'!AC8),'SDR Patient and Stations'!AC8,(AB26+AA28+(IF(AB16&gt;0,0,AB16))))</f>
        <v>42.575924491421432</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10</v>
      </c>
      <c r="M28" s="116">
        <f t="shared" si="15"/>
        <v>10</v>
      </c>
      <c r="N28" s="117">
        <f t="shared" si="15"/>
        <v>7.8846306120832992</v>
      </c>
      <c r="O28" s="116">
        <f t="shared" si="15"/>
        <v>10</v>
      </c>
      <c r="P28" s="117">
        <f t="shared" si="15"/>
        <v>10</v>
      </c>
      <c r="Q28" s="116">
        <f t="shared" si="15"/>
        <v>10</v>
      </c>
      <c r="R28" s="117">
        <f t="shared" si="15"/>
        <v>10</v>
      </c>
      <c r="S28" s="116">
        <f t="shared" si="15"/>
        <v>10</v>
      </c>
      <c r="T28" s="117">
        <f t="shared" si="15"/>
        <v>10</v>
      </c>
      <c r="U28" s="116">
        <f t="shared" si="15"/>
        <v>9.6355717689100686</v>
      </c>
      <c r="V28" s="117">
        <f t="shared" si="15"/>
        <v>1.6271751203258091</v>
      </c>
      <c r="W28" s="116">
        <f t="shared" si="15"/>
        <v>7.716409210142821</v>
      </c>
      <c r="X28" s="117">
        <f t="shared" si="15"/>
        <v>10</v>
      </c>
      <c r="Y28" s="116">
        <f t="shared" si="15"/>
        <v>0</v>
      </c>
      <c r="Z28" s="117">
        <f t="shared" si="15"/>
        <v>0.49253501616130535</v>
      </c>
      <c r="AA28" s="116">
        <f t="shared" si="15"/>
        <v>4.0833894752601267</v>
      </c>
      <c r="AB28" s="117">
        <f t="shared" si="15"/>
        <v>10</v>
      </c>
      <c r="AC28" s="116">
        <f t="shared" si="15"/>
        <v>10</v>
      </c>
      <c r="AD28" s="117">
        <f t="shared" si="15"/>
        <v>10</v>
      </c>
      <c r="AE28" s="116">
        <f t="shared" si="15"/>
        <v>10</v>
      </c>
      <c r="AF28" s="117">
        <f t="shared" si="15"/>
        <v>10</v>
      </c>
      <c r="AG28" s="116">
        <f t="shared" si="15"/>
        <v>1.3496096626896446</v>
      </c>
      <c r="AH28" s="117">
        <f t="shared" si="15"/>
        <v>1.7979452054794507</v>
      </c>
      <c r="AI28" s="116">
        <f t="shared" si="15"/>
        <v>0</v>
      </c>
      <c r="AJ28" s="117">
        <f t="shared" si="15"/>
        <v>10</v>
      </c>
      <c r="AK28" s="116">
        <f t="shared" si="15"/>
        <v>10</v>
      </c>
      <c r="AL28" s="117">
        <f t="shared" si="15"/>
        <v>6.166497547776089</v>
      </c>
      <c r="AM28" s="116">
        <f t="shared" si="15"/>
        <v>9.6061643835616479</v>
      </c>
      <c r="AN28" s="117">
        <f t="shared" si="15"/>
        <v>10</v>
      </c>
      <c r="AO28" s="116">
        <f t="shared" si="15"/>
        <v>10</v>
      </c>
      <c r="AP28" s="117">
        <f t="shared" si="15"/>
        <v>10</v>
      </c>
      <c r="AQ28" s="116">
        <f t="shared" si="15"/>
        <v>10</v>
      </c>
      <c r="AR28" s="117">
        <f t="shared" si="15"/>
        <v>10</v>
      </c>
      <c r="AS28" s="116">
        <f t="shared" si="15"/>
        <v>10</v>
      </c>
      <c r="AT28" s="117">
        <f t="shared" si="15"/>
        <v>9.9667606768734842</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48.982457869320982</v>
      </c>
      <c r="G45" s="69">
        <f t="shared" ref="G45:AZ45" si="23">G43/$F$1</f>
        <v>47.270496830913928</v>
      </c>
      <c r="H45" s="61">
        <f t="shared" si="23"/>
        <v>65.918220208054379</v>
      </c>
      <c r="I45" s="69">
        <f t="shared" si="23"/>
        <v>63.742349169338389</v>
      </c>
      <c r="J45" s="61">
        <f t="shared" si="23"/>
        <v>75.365128928283639</v>
      </c>
      <c r="K45" s="69">
        <f t="shared" si="23"/>
        <v>60.410958904109592</v>
      </c>
      <c r="L45" s="61">
        <f t="shared" si="23"/>
        <v>64.740825300186032</v>
      </c>
      <c r="M45" s="69">
        <f t="shared" si="23"/>
        <v>57.884630612083299</v>
      </c>
      <c r="N45" s="61">
        <f t="shared" si="23"/>
        <v>65.31515003261579</v>
      </c>
      <c r="O45" s="69">
        <f t="shared" si="23"/>
        <v>66.976516634050881</v>
      </c>
      <c r="P45" s="61">
        <f t="shared" si="23"/>
        <v>64.169270207482185</v>
      </c>
      <c r="Q45" s="69">
        <f t="shared" si="23"/>
        <v>64.773857809749757</v>
      </c>
      <c r="R45" s="61">
        <f t="shared" si="23"/>
        <v>63.356164383561648</v>
      </c>
      <c r="S45" s="69">
        <f t="shared" si="23"/>
        <v>67.620723961123446</v>
      </c>
      <c r="T45" s="61">
        <f t="shared" si="23"/>
        <v>59.635571768910069</v>
      </c>
      <c r="U45" s="69">
        <f t="shared" si="23"/>
        <v>51.627175120325809</v>
      </c>
      <c r="V45" s="61">
        <f t="shared" si="23"/>
        <v>57.716409210142821</v>
      </c>
      <c r="W45" s="69">
        <f t="shared" si="23"/>
        <v>64.071707354404225</v>
      </c>
      <c r="X45" s="61">
        <f t="shared" si="23"/>
        <v>48.634238372569932</v>
      </c>
      <c r="Y45" s="69">
        <f t="shared" si="23"/>
        <v>50.492535016161305</v>
      </c>
      <c r="Z45" s="61">
        <f t="shared" si="23"/>
        <v>54.083389475260127</v>
      </c>
      <c r="AA45" s="69">
        <f t="shared" si="23"/>
        <v>72.051236434798085</v>
      </c>
      <c r="AB45" s="61">
        <f t="shared" si="23"/>
        <v>70.795281582952825</v>
      </c>
      <c r="AC45" s="69">
        <f t="shared" si="23"/>
        <v>69.693795326349715</v>
      </c>
      <c r="AD45" s="61">
        <f t="shared" si="23"/>
        <v>61.643835616438359</v>
      </c>
      <c r="AE45" s="69">
        <f t="shared" si="23"/>
        <v>67.557451905082715</v>
      </c>
      <c r="AF45" s="61">
        <f t="shared" si="23"/>
        <v>51.349609662689645</v>
      </c>
      <c r="AG45" s="69">
        <f t="shared" si="23"/>
        <v>51.797945205479451</v>
      </c>
      <c r="AH45" s="61">
        <f t="shared" si="23"/>
        <v>47.303532804614278</v>
      </c>
      <c r="AI45" s="69">
        <f t="shared" si="23"/>
        <v>66.442457550652122</v>
      </c>
      <c r="AJ45" s="61">
        <f t="shared" si="23"/>
        <v>69.508094645080945</v>
      </c>
      <c r="AK45" s="69">
        <f t="shared" si="23"/>
        <v>56.166497547776089</v>
      </c>
      <c r="AL45" s="61">
        <f t="shared" si="23"/>
        <v>59.606164383561648</v>
      </c>
      <c r="AM45" s="69">
        <f t="shared" si="23"/>
        <v>69.707687701175232</v>
      </c>
      <c r="AN45" s="61">
        <f t="shared" si="23"/>
        <v>82.368266240860578</v>
      </c>
      <c r="AO45" s="69">
        <f t="shared" si="23"/>
        <v>81.311431003792279</v>
      </c>
      <c r="AP45" s="61">
        <f t="shared" si="23"/>
        <v>73.844843494925115</v>
      </c>
      <c r="AQ45" s="69">
        <f t="shared" si="23"/>
        <v>79.209907292099075</v>
      </c>
      <c r="AR45" s="61">
        <f t="shared" si="23"/>
        <v>64.17641162712998</v>
      </c>
      <c r="AS45" s="69">
        <f t="shared" si="23"/>
        <v>59.966760676873484</v>
      </c>
      <c r="AT45" s="61">
        <f t="shared" si="23"/>
        <v>62.738445781590073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-0.72950316908607249</v>
      </c>
      <c r="H47" s="118">
        <f>H45-H26</f>
        <v>17.918220208054379</v>
      </c>
      <c r="I47" s="119">
        <f t="shared" ref="I47:AZ47" si="24">I45-I26</f>
        <v>15.742349169338389</v>
      </c>
      <c r="J47" s="118">
        <f t="shared" si="24"/>
        <v>27.365128928283639</v>
      </c>
      <c r="K47" s="119">
        <f t="shared" si="24"/>
        <v>10.410958904109592</v>
      </c>
      <c r="L47" s="118">
        <f t="shared" si="24"/>
        <v>14.740825300186032</v>
      </c>
      <c r="M47" s="119">
        <f t="shared" si="24"/>
        <v>7.8846306120832992</v>
      </c>
      <c r="N47" s="118">
        <f t="shared" si="24"/>
        <v>15.31515003261579</v>
      </c>
      <c r="O47" s="119">
        <f t="shared" si="24"/>
        <v>16.976516634050881</v>
      </c>
      <c r="P47" s="118">
        <f t="shared" si="24"/>
        <v>14.169270207482185</v>
      </c>
      <c r="Q47" s="119">
        <f t="shared" si="24"/>
        <v>14.773857809749757</v>
      </c>
      <c r="R47" s="118">
        <f t="shared" si="24"/>
        <v>13.356164383561648</v>
      </c>
      <c r="S47" s="119">
        <f t="shared" si="24"/>
        <v>17.620723961123446</v>
      </c>
      <c r="T47" s="118">
        <f t="shared" si="24"/>
        <v>9.6355717689100686</v>
      </c>
      <c r="U47" s="119">
        <f t="shared" si="24"/>
        <v>1.6271751203258091</v>
      </c>
      <c r="V47" s="118">
        <f t="shared" si="24"/>
        <v>7.716409210142821</v>
      </c>
      <c r="W47" s="119">
        <f t="shared" si="24"/>
        <v>14.436135585494156</v>
      </c>
      <c r="X47" s="118">
        <f t="shared" si="24"/>
        <v>-1.3657616274300679</v>
      </c>
      <c r="Y47" s="119">
        <f t="shared" si="24"/>
        <v>0.49253501616130535</v>
      </c>
      <c r="Z47" s="118">
        <f t="shared" si="24"/>
        <v>4.0833894752601267</v>
      </c>
      <c r="AA47" s="119">
        <f t="shared" si="24"/>
        <v>34.051236434798085</v>
      </c>
      <c r="AB47" s="118">
        <f t="shared" si="24"/>
        <v>32.302746566791519</v>
      </c>
      <c r="AC47" s="119">
        <f t="shared" si="24"/>
        <v>27.117870834928283</v>
      </c>
      <c r="AD47" s="118">
        <f t="shared" si="24"/>
        <v>11.643835616438359</v>
      </c>
      <c r="AE47" s="119">
        <f t="shared" si="24"/>
        <v>17.557451905082715</v>
      </c>
      <c r="AF47" s="118">
        <f t="shared" si="24"/>
        <v>1.3496096626896446</v>
      </c>
      <c r="AG47" s="119">
        <f t="shared" si="24"/>
        <v>1.7979452054794507</v>
      </c>
      <c r="AH47" s="118">
        <f t="shared" si="24"/>
        <v>-2.696467195385722</v>
      </c>
      <c r="AI47" s="119">
        <f t="shared" si="24"/>
        <v>16.442457550652122</v>
      </c>
      <c r="AJ47" s="118">
        <f t="shared" si="24"/>
        <v>19.508094645080945</v>
      </c>
      <c r="AK47" s="119">
        <f t="shared" si="24"/>
        <v>6.166497547776089</v>
      </c>
      <c r="AL47" s="118">
        <f t="shared" si="24"/>
        <v>9.6061643835616479</v>
      </c>
      <c r="AM47" s="119">
        <f t="shared" si="24"/>
        <v>19.707687701175232</v>
      </c>
      <c r="AN47" s="118">
        <f t="shared" si="24"/>
        <v>32.368266240860578</v>
      </c>
      <c r="AO47" s="119">
        <f t="shared" si="24"/>
        <v>31.311431003792279</v>
      </c>
      <c r="AP47" s="118">
        <f t="shared" si="24"/>
        <v>23.844843494925115</v>
      </c>
      <c r="AQ47" s="119">
        <f t="shared" si="24"/>
        <v>29.209907292099075</v>
      </c>
      <c r="AR47" s="118">
        <f t="shared" si="24"/>
        <v>14.17641162712998</v>
      </c>
      <c r="AS47" s="119">
        <f t="shared" si="24"/>
        <v>9.9667606768734842</v>
      </c>
      <c r="AT47" s="118">
        <f t="shared" si="24"/>
        <v>12.738445781590073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10</v>
      </c>
      <c r="M49" s="71">
        <f t="shared" si="25"/>
        <v>7.8846306120832992</v>
      </c>
      <c r="N49" s="63">
        <f t="shared" si="25"/>
        <v>10</v>
      </c>
      <c r="O49" s="71">
        <f t="shared" si="25"/>
        <v>10</v>
      </c>
      <c r="P49" s="63">
        <f t="shared" si="25"/>
        <v>10</v>
      </c>
      <c r="Q49" s="71">
        <f t="shared" si="25"/>
        <v>10</v>
      </c>
      <c r="R49" s="63">
        <f t="shared" si="25"/>
        <v>10</v>
      </c>
      <c r="S49" s="71">
        <f t="shared" si="25"/>
        <v>10</v>
      </c>
      <c r="T49" s="63">
        <f t="shared" si="25"/>
        <v>9.6355717689100686</v>
      </c>
      <c r="U49" s="71">
        <f t="shared" si="25"/>
        <v>1.6271751203258091</v>
      </c>
      <c r="V49" s="63">
        <f t="shared" si="25"/>
        <v>7.716409210142821</v>
      </c>
      <c r="W49" s="71">
        <f t="shared" si="25"/>
        <v>10</v>
      </c>
      <c r="X49" s="63">
        <f t="shared" si="25"/>
        <v>0</v>
      </c>
      <c r="Y49" s="71">
        <f t="shared" si="25"/>
        <v>0.49253501616130535</v>
      </c>
      <c r="Z49" s="63">
        <f t="shared" si="25"/>
        <v>4.0833894752601267</v>
      </c>
      <c r="AA49" s="71">
        <f t="shared" si="25"/>
        <v>10</v>
      </c>
      <c r="AB49" s="63">
        <f t="shared" si="25"/>
        <v>10</v>
      </c>
      <c r="AC49" s="71">
        <f t="shared" si="25"/>
        <v>10</v>
      </c>
      <c r="AD49" s="63">
        <f t="shared" si="25"/>
        <v>10</v>
      </c>
      <c r="AE49" s="71">
        <f t="shared" si="25"/>
        <v>10</v>
      </c>
      <c r="AF49" s="63">
        <f t="shared" si="25"/>
        <v>1.3496096626896446</v>
      </c>
      <c r="AG49" s="71">
        <f t="shared" si="25"/>
        <v>1.7979452054794507</v>
      </c>
      <c r="AH49" s="63">
        <f t="shared" si="25"/>
        <v>0</v>
      </c>
      <c r="AI49" s="71">
        <f t="shared" si="25"/>
        <v>10</v>
      </c>
      <c r="AJ49" s="63">
        <f t="shared" si="25"/>
        <v>10</v>
      </c>
      <c r="AK49" s="71">
        <f t="shared" si="25"/>
        <v>6.166497547776089</v>
      </c>
      <c r="AL49" s="63">
        <f t="shared" si="25"/>
        <v>9.6061643835616479</v>
      </c>
      <c r="AM49" s="71">
        <f t="shared" si="25"/>
        <v>10</v>
      </c>
      <c r="AN49" s="63">
        <f t="shared" si="25"/>
        <v>10</v>
      </c>
      <c r="AO49" s="71">
        <f t="shared" si="25"/>
        <v>10</v>
      </c>
      <c r="AP49" s="63">
        <f t="shared" si="25"/>
        <v>10</v>
      </c>
      <c r="AQ49" s="71">
        <f t="shared" si="25"/>
        <v>10</v>
      </c>
      <c r="AR49" s="63">
        <f t="shared" si="25"/>
        <v>10</v>
      </c>
      <c r="AS49" s="71">
        <f t="shared" si="25"/>
        <v>9.9667606768734842</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3.58</v>
      </c>
      <c r="Q24" s="114">
        <f t="shared" si="12"/>
        <v>3.68</v>
      </c>
      <c r="R24" s="113">
        <f t="shared" si="12"/>
        <v>3.7</v>
      </c>
      <c r="S24" s="114">
        <f t="shared" si="12"/>
        <v>3.76</v>
      </c>
      <c r="T24" s="113">
        <f t="shared" si="12"/>
        <v>3.58</v>
      </c>
      <c r="U24" s="114">
        <f t="shared" si="12"/>
        <v>3.34</v>
      </c>
      <c r="V24" s="113">
        <f t="shared" si="12"/>
        <v>3.56</v>
      </c>
      <c r="W24" s="114">
        <f t="shared" si="12"/>
        <v>3.66</v>
      </c>
      <c r="X24" s="113">
        <f t="shared" si="12"/>
        <v>3.08</v>
      </c>
      <c r="Y24" s="114">
        <f t="shared" si="12"/>
        <v>3.24</v>
      </c>
      <c r="Z24" s="113">
        <f t="shared" si="12"/>
        <v>3.4</v>
      </c>
      <c r="AA24" s="114">
        <f t="shared" si="12"/>
        <v>4.7368421052631575</v>
      </c>
      <c r="AB24" s="113">
        <f t="shared" si="12"/>
        <v>4.6691034186196516</v>
      </c>
      <c r="AC24" s="114">
        <f t="shared" si="12"/>
        <v>4.2245490561176622</v>
      </c>
      <c r="AD24" s="113">
        <f t="shared" si="12"/>
        <v>3.6</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3.64</v>
      </c>
      <c r="Q25" s="123">
        <f t="shared" si="14"/>
        <v>3.63</v>
      </c>
      <c r="R25" s="122">
        <f t="shared" si="14"/>
        <v>3.6900000000000004</v>
      </c>
      <c r="S25" s="123">
        <f t="shared" si="14"/>
        <v>3.73</v>
      </c>
      <c r="T25" s="122">
        <f t="shared" si="14"/>
        <v>3.67</v>
      </c>
      <c r="U25" s="123">
        <f t="shared" si="14"/>
        <v>3.46</v>
      </c>
      <c r="V25" s="122">
        <f t="shared" si="14"/>
        <v>3.45</v>
      </c>
      <c r="W25" s="123">
        <f t="shared" si="14"/>
        <v>3.6100000000000003</v>
      </c>
      <c r="X25" s="122">
        <f t="shared" si="14"/>
        <v>3.37</v>
      </c>
      <c r="Y25" s="123">
        <f t="shared" si="14"/>
        <v>3.16</v>
      </c>
      <c r="Z25" s="122">
        <f t="shared" si="14"/>
        <v>3.3200000000000003</v>
      </c>
      <c r="AA25" s="123">
        <f t="shared" si="14"/>
        <v>4.0684210526315789</v>
      </c>
      <c r="AB25" s="122">
        <f t="shared" si="14"/>
        <v>4.702972761941405</v>
      </c>
      <c r="AC25" s="123">
        <f t="shared" si="14"/>
        <v>4.4468262373686569</v>
      </c>
      <c r="AD25" s="122">
        <f t="shared" si="14"/>
        <v>3.9122745280588314</v>
      </c>
      <c r="AE25" s="123">
        <f t="shared" si="14"/>
        <v>3.7</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39.193820224719104</v>
      </c>
      <c r="AC26" s="116">
        <f>IF((AB26+AA28+(IF(AB16&gt;0,0,AB16))&gt;'SDR Patient and Stations'!AC8),'SDR Patient and Stations'!AC8,(AB26+AA28+(IF(AB16&gt;0,0,AB16))))</f>
        <v>44.028367887135623</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10</v>
      </c>
      <c r="M28" s="116">
        <f t="shared" si="15"/>
        <v>10</v>
      </c>
      <c r="N28" s="117">
        <f t="shared" si="15"/>
        <v>8.688583815028899</v>
      </c>
      <c r="O28" s="116">
        <f t="shared" si="15"/>
        <v>10</v>
      </c>
      <c r="P28" s="117">
        <f t="shared" si="15"/>
        <v>10</v>
      </c>
      <c r="Q28" s="116">
        <f t="shared" si="15"/>
        <v>10</v>
      </c>
      <c r="R28" s="117">
        <f t="shared" si="15"/>
        <v>10</v>
      </c>
      <c r="S28" s="116">
        <f t="shared" si="15"/>
        <v>10</v>
      </c>
      <c r="T28" s="117">
        <f t="shared" si="15"/>
        <v>10</v>
      </c>
      <c r="U28" s="116">
        <f t="shared" si="15"/>
        <v>10</v>
      </c>
      <c r="V28" s="117">
        <f t="shared" si="15"/>
        <v>2.3442192192192266</v>
      </c>
      <c r="W28" s="116">
        <f t="shared" si="15"/>
        <v>8.5180260047281351</v>
      </c>
      <c r="X28" s="117">
        <f t="shared" si="15"/>
        <v>10</v>
      </c>
      <c r="Y28" s="116">
        <f t="shared" si="15"/>
        <v>0</v>
      </c>
      <c r="Z28" s="117">
        <f t="shared" si="15"/>
        <v>1.1938202247191043</v>
      </c>
      <c r="AA28" s="116">
        <f t="shared" si="15"/>
        <v>4.8345476624165187</v>
      </c>
      <c r="AB28" s="117">
        <f t="shared" si="15"/>
        <v>10</v>
      </c>
      <c r="AC28" s="116">
        <f t="shared" si="15"/>
        <v>10</v>
      </c>
      <c r="AD28" s="117">
        <f t="shared" si="15"/>
        <v>10</v>
      </c>
      <c r="AE28" s="116">
        <f t="shared" si="15"/>
        <v>10</v>
      </c>
      <c r="AF28" s="117">
        <f t="shared" si="15"/>
        <v>10</v>
      </c>
      <c r="AG28" s="116">
        <f t="shared" si="15"/>
        <v>2.0627986857825604</v>
      </c>
      <c r="AH28" s="117">
        <f t="shared" si="15"/>
        <v>2.5173611111111143</v>
      </c>
      <c r="AI28" s="116">
        <f t="shared" si="15"/>
        <v>0</v>
      </c>
      <c r="AJ28" s="117">
        <f t="shared" si="15"/>
        <v>10</v>
      </c>
      <c r="AK28" s="116">
        <f t="shared" si="15"/>
        <v>10</v>
      </c>
      <c r="AL28" s="117">
        <f t="shared" si="15"/>
        <v>6.9465877914952046</v>
      </c>
      <c r="AM28" s="116">
        <f t="shared" si="15"/>
        <v>10</v>
      </c>
      <c r="AN28" s="117">
        <f t="shared" si="15"/>
        <v>10</v>
      </c>
      <c r="AO28" s="116">
        <f t="shared" si="15"/>
        <v>10</v>
      </c>
      <c r="AP28" s="117">
        <f t="shared" si="15"/>
        <v>10</v>
      </c>
      <c r="AQ28" s="116">
        <f t="shared" si="15"/>
        <v>10</v>
      </c>
      <c r="AR28" s="117">
        <f t="shared" si="15"/>
        <v>10</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49.66276978417266</v>
      </c>
      <c r="G45" s="69">
        <f t="shared" ref="G45:AZ45" si="23">G43/$F$1</f>
        <v>47.927031509121065</v>
      </c>
      <c r="H45" s="61">
        <f t="shared" si="23"/>
        <v>66.833751044277363</v>
      </c>
      <c r="I45" s="69">
        <f t="shared" si="23"/>
        <v>64.627659574468083</v>
      </c>
      <c r="J45" s="61">
        <f t="shared" si="23"/>
        <v>76.411866830065364</v>
      </c>
      <c r="K45" s="69">
        <f t="shared" si="23"/>
        <v>61.250000000000007</v>
      </c>
      <c r="L45" s="61">
        <f t="shared" si="23"/>
        <v>65.640003429355289</v>
      </c>
      <c r="M45" s="69">
        <f t="shared" si="23"/>
        <v>58.688583815028899</v>
      </c>
      <c r="N45" s="61">
        <f t="shared" si="23"/>
        <v>66.222304894179899</v>
      </c>
      <c r="O45" s="69">
        <f t="shared" si="23"/>
        <v>67.906746031746039</v>
      </c>
      <c r="P45" s="61">
        <f t="shared" si="23"/>
        <v>65.060510071474994</v>
      </c>
      <c r="Q45" s="69">
        <f t="shared" si="23"/>
        <v>65.673494723774056</v>
      </c>
      <c r="R45" s="61">
        <f t="shared" si="23"/>
        <v>64.236111111111114</v>
      </c>
      <c r="S45" s="69">
        <f t="shared" si="23"/>
        <v>68.559900682805704</v>
      </c>
      <c r="T45" s="61">
        <f t="shared" si="23"/>
        <v>60.463843599033822</v>
      </c>
      <c r="U45" s="69">
        <f t="shared" si="23"/>
        <v>52.344219219219227</v>
      </c>
      <c r="V45" s="61">
        <f t="shared" si="23"/>
        <v>58.518026004728135</v>
      </c>
      <c r="W45" s="69">
        <f t="shared" si="23"/>
        <v>64.961592178770957</v>
      </c>
      <c r="X45" s="61">
        <f t="shared" si="23"/>
        <v>49.309713905522294</v>
      </c>
      <c r="Y45" s="69">
        <f t="shared" si="23"/>
        <v>51.193820224719104</v>
      </c>
      <c r="Z45" s="61">
        <f t="shared" si="23"/>
        <v>54.834547662416519</v>
      </c>
      <c r="AA45" s="69">
        <f t="shared" si="23"/>
        <v>73.05194805194806</v>
      </c>
      <c r="AB45" s="61">
        <f t="shared" si="23"/>
        <v>71.778549382716051</v>
      </c>
      <c r="AC45" s="69">
        <f t="shared" si="23"/>
        <v>70.661764705882348</v>
      </c>
      <c r="AD45" s="61">
        <f t="shared" si="23"/>
        <v>62.5</v>
      </c>
      <c r="AE45" s="69">
        <f t="shared" si="23"/>
        <v>68.49574984820886</v>
      </c>
      <c r="AF45" s="61">
        <f t="shared" si="23"/>
        <v>52.06279868578256</v>
      </c>
      <c r="AG45" s="69">
        <f t="shared" si="23"/>
        <v>52.517361111111114</v>
      </c>
      <c r="AH45" s="61">
        <f t="shared" si="23"/>
        <v>47.96052631578948</v>
      </c>
      <c r="AI45" s="69">
        <f t="shared" si="23"/>
        <v>67.365269461077844</v>
      </c>
      <c r="AJ45" s="61">
        <f t="shared" si="23"/>
        <v>70.473484848484858</v>
      </c>
      <c r="AK45" s="69">
        <f t="shared" si="23"/>
        <v>56.946587791495205</v>
      </c>
      <c r="AL45" s="61">
        <f t="shared" si="23"/>
        <v>60.434027777777786</v>
      </c>
      <c r="AM45" s="69">
        <f t="shared" si="23"/>
        <v>70.67585003035822</v>
      </c>
      <c r="AN45" s="61">
        <f t="shared" si="23"/>
        <v>83.512269938650306</v>
      </c>
      <c r="AO45" s="69">
        <f t="shared" si="23"/>
        <v>82.440756434400498</v>
      </c>
      <c r="AP45" s="61">
        <f t="shared" si="23"/>
        <v>74.870466321243526</v>
      </c>
      <c r="AQ45" s="69">
        <f t="shared" si="23"/>
        <v>80.310044893378233</v>
      </c>
      <c r="AR45" s="61">
        <f t="shared" si="23"/>
        <v>65.06775067750678</v>
      </c>
      <c r="AS45" s="69">
        <f t="shared" si="23"/>
        <v>60.799632352941174</v>
      </c>
      <c r="AT45" s="61">
        <f t="shared" si="23"/>
        <v>63.609813084112155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-7.2968490878935199E-2</v>
      </c>
      <c r="H47" s="118">
        <f>H45-H26</f>
        <v>18.833751044277363</v>
      </c>
      <c r="I47" s="119">
        <f t="shared" ref="I47:AZ47" si="24">I45-I26</f>
        <v>16.627659574468083</v>
      </c>
      <c r="J47" s="118">
        <f t="shared" si="24"/>
        <v>28.411866830065364</v>
      </c>
      <c r="K47" s="119">
        <f t="shared" si="24"/>
        <v>11.250000000000007</v>
      </c>
      <c r="L47" s="118">
        <f t="shared" si="24"/>
        <v>15.640003429355289</v>
      </c>
      <c r="M47" s="119">
        <f t="shared" si="24"/>
        <v>8.688583815028899</v>
      </c>
      <c r="N47" s="118">
        <f t="shared" si="24"/>
        <v>16.222304894179899</v>
      </c>
      <c r="O47" s="119">
        <f t="shared" si="24"/>
        <v>17.906746031746039</v>
      </c>
      <c r="P47" s="118">
        <f t="shared" si="24"/>
        <v>15.060510071474994</v>
      </c>
      <c r="Q47" s="119">
        <f t="shared" si="24"/>
        <v>15.673494723774056</v>
      </c>
      <c r="R47" s="118">
        <f t="shared" si="24"/>
        <v>14.236111111111114</v>
      </c>
      <c r="S47" s="119">
        <f t="shared" si="24"/>
        <v>18.559900682805704</v>
      </c>
      <c r="T47" s="118">
        <f t="shared" si="24"/>
        <v>10.463843599033822</v>
      </c>
      <c r="U47" s="119">
        <f t="shared" si="24"/>
        <v>2.3442192192192266</v>
      </c>
      <c r="V47" s="118">
        <f t="shared" si="24"/>
        <v>8.5180260047281351</v>
      </c>
      <c r="W47" s="119">
        <f t="shared" si="24"/>
        <v>14.961592178770957</v>
      </c>
      <c r="X47" s="118">
        <f t="shared" si="24"/>
        <v>-0.69028609447770606</v>
      </c>
      <c r="Y47" s="119">
        <f t="shared" si="24"/>
        <v>1.1938202247191043</v>
      </c>
      <c r="Z47" s="118">
        <f t="shared" si="24"/>
        <v>4.8345476624165187</v>
      </c>
      <c r="AA47" s="119">
        <f t="shared" si="24"/>
        <v>35.05194805194806</v>
      </c>
      <c r="AB47" s="118">
        <f t="shared" si="24"/>
        <v>32.584729157996946</v>
      </c>
      <c r="AC47" s="119">
        <f t="shared" si="24"/>
        <v>26.633396818746725</v>
      </c>
      <c r="AD47" s="118">
        <f t="shared" si="24"/>
        <v>12.5</v>
      </c>
      <c r="AE47" s="119">
        <f t="shared" si="24"/>
        <v>18.49574984820886</v>
      </c>
      <c r="AF47" s="118">
        <f t="shared" si="24"/>
        <v>2.0627986857825604</v>
      </c>
      <c r="AG47" s="119">
        <f t="shared" si="24"/>
        <v>2.5173611111111143</v>
      </c>
      <c r="AH47" s="118">
        <f t="shared" si="24"/>
        <v>-2.0394736842105203</v>
      </c>
      <c r="AI47" s="119">
        <f t="shared" si="24"/>
        <v>17.365269461077844</v>
      </c>
      <c r="AJ47" s="118">
        <f t="shared" si="24"/>
        <v>20.473484848484858</v>
      </c>
      <c r="AK47" s="119">
        <f t="shared" si="24"/>
        <v>6.9465877914952046</v>
      </c>
      <c r="AL47" s="118">
        <f t="shared" si="24"/>
        <v>10.434027777777786</v>
      </c>
      <c r="AM47" s="119">
        <f t="shared" si="24"/>
        <v>20.67585003035822</v>
      </c>
      <c r="AN47" s="118">
        <f t="shared" si="24"/>
        <v>33.512269938650306</v>
      </c>
      <c r="AO47" s="119">
        <f t="shared" si="24"/>
        <v>32.440756434400498</v>
      </c>
      <c r="AP47" s="118">
        <f t="shared" si="24"/>
        <v>24.870466321243526</v>
      </c>
      <c r="AQ47" s="119">
        <f t="shared" si="24"/>
        <v>30.310044893378233</v>
      </c>
      <c r="AR47" s="118">
        <f t="shared" si="24"/>
        <v>15.06775067750678</v>
      </c>
      <c r="AS47" s="119">
        <f t="shared" si="24"/>
        <v>10.799632352941174</v>
      </c>
      <c r="AT47" s="118">
        <f t="shared" si="24"/>
        <v>13.609813084112155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10</v>
      </c>
      <c r="M49" s="71">
        <f t="shared" si="25"/>
        <v>8.688583815028899</v>
      </c>
      <c r="N49" s="63">
        <f t="shared" si="25"/>
        <v>10</v>
      </c>
      <c r="O49" s="71">
        <f t="shared" si="25"/>
        <v>10</v>
      </c>
      <c r="P49" s="63">
        <f t="shared" si="25"/>
        <v>10</v>
      </c>
      <c r="Q49" s="71">
        <f t="shared" si="25"/>
        <v>10</v>
      </c>
      <c r="R49" s="63">
        <f t="shared" si="25"/>
        <v>10</v>
      </c>
      <c r="S49" s="71">
        <f t="shared" si="25"/>
        <v>10</v>
      </c>
      <c r="T49" s="63">
        <f t="shared" si="25"/>
        <v>10</v>
      </c>
      <c r="U49" s="71">
        <f t="shared" si="25"/>
        <v>2.3442192192192266</v>
      </c>
      <c r="V49" s="63">
        <f t="shared" si="25"/>
        <v>8.5180260047281351</v>
      </c>
      <c r="W49" s="71">
        <f t="shared" si="25"/>
        <v>10</v>
      </c>
      <c r="X49" s="63">
        <f t="shared" si="25"/>
        <v>0</v>
      </c>
      <c r="Y49" s="71">
        <f t="shared" si="25"/>
        <v>1.1938202247191043</v>
      </c>
      <c r="Z49" s="63">
        <f t="shared" si="25"/>
        <v>4.8345476624165187</v>
      </c>
      <c r="AA49" s="71">
        <f t="shared" si="25"/>
        <v>10</v>
      </c>
      <c r="AB49" s="63">
        <f t="shared" si="25"/>
        <v>10</v>
      </c>
      <c r="AC49" s="71">
        <f t="shared" si="25"/>
        <v>10</v>
      </c>
      <c r="AD49" s="63">
        <f t="shared" si="25"/>
        <v>10</v>
      </c>
      <c r="AE49" s="71">
        <f t="shared" si="25"/>
        <v>10</v>
      </c>
      <c r="AF49" s="63">
        <f t="shared" si="25"/>
        <v>2.0627986857825604</v>
      </c>
      <c r="AG49" s="71">
        <f t="shared" si="25"/>
        <v>2.5173611111111143</v>
      </c>
      <c r="AH49" s="63">
        <f t="shared" si="25"/>
        <v>0</v>
      </c>
      <c r="AI49" s="71">
        <f t="shared" si="25"/>
        <v>10</v>
      </c>
      <c r="AJ49" s="63">
        <f t="shared" si="25"/>
        <v>10</v>
      </c>
      <c r="AK49" s="71">
        <f t="shared" si="25"/>
        <v>6.9465877914952046</v>
      </c>
      <c r="AL49" s="63">
        <f t="shared" si="25"/>
        <v>10</v>
      </c>
      <c r="AM49" s="71">
        <f t="shared" si="25"/>
        <v>10</v>
      </c>
      <c r="AN49" s="63">
        <f t="shared" si="25"/>
        <v>10</v>
      </c>
      <c r="AO49" s="71">
        <f t="shared" si="25"/>
        <v>10</v>
      </c>
      <c r="AP49" s="63">
        <f t="shared" si="25"/>
        <v>10</v>
      </c>
      <c r="AQ49" s="71">
        <f t="shared" si="25"/>
        <v>10</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3.58</v>
      </c>
      <c r="Q24" s="114">
        <f t="shared" si="12"/>
        <v>3.68</v>
      </c>
      <c r="R24" s="113">
        <f t="shared" si="12"/>
        <v>3.7</v>
      </c>
      <c r="S24" s="114">
        <f t="shared" si="12"/>
        <v>3.76</v>
      </c>
      <c r="T24" s="113">
        <f t="shared" si="12"/>
        <v>3.58</v>
      </c>
      <c r="U24" s="114">
        <f t="shared" si="12"/>
        <v>3.34</v>
      </c>
      <c r="V24" s="113">
        <f t="shared" si="12"/>
        <v>3.56</v>
      </c>
      <c r="W24" s="114">
        <f t="shared" si="12"/>
        <v>3.66</v>
      </c>
      <c r="X24" s="113">
        <f t="shared" si="12"/>
        <v>3.08</v>
      </c>
      <c r="Y24" s="114">
        <f t="shared" si="12"/>
        <v>3.24</v>
      </c>
      <c r="Z24" s="113">
        <f t="shared" si="12"/>
        <v>3.4</v>
      </c>
      <c r="AA24" s="114">
        <f t="shared" si="12"/>
        <v>4.7363165089566275</v>
      </c>
      <c r="AB24" s="113">
        <f t="shared" si="12"/>
        <v>4.5842743463559046</v>
      </c>
      <c r="AC24" s="114">
        <f t="shared" si="12"/>
        <v>4.085582668296885</v>
      </c>
      <c r="AD24" s="113">
        <f t="shared" si="12"/>
        <v>3.6</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3.64</v>
      </c>
      <c r="Q25" s="123">
        <f t="shared" si="14"/>
        <v>3.63</v>
      </c>
      <c r="R25" s="122">
        <f t="shared" si="14"/>
        <v>3.6900000000000004</v>
      </c>
      <c r="S25" s="123">
        <f t="shared" si="14"/>
        <v>3.73</v>
      </c>
      <c r="T25" s="122">
        <f t="shared" si="14"/>
        <v>3.67</v>
      </c>
      <c r="U25" s="123">
        <f t="shared" si="14"/>
        <v>3.46</v>
      </c>
      <c r="V25" s="122">
        <f t="shared" si="14"/>
        <v>3.45</v>
      </c>
      <c r="W25" s="123">
        <f t="shared" si="14"/>
        <v>3.6100000000000003</v>
      </c>
      <c r="X25" s="122">
        <f t="shared" si="14"/>
        <v>3.37</v>
      </c>
      <c r="Y25" s="123">
        <f t="shared" si="14"/>
        <v>3.16</v>
      </c>
      <c r="Z25" s="122">
        <f t="shared" si="14"/>
        <v>3.3200000000000003</v>
      </c>
      <c r="AA25" s="123">
        <f t="shared" si="14"/>
        <v>4.0681582544783135</v>
      </c>
      <c r="AB25" s="122">
        <f t="shared" si="14"/>
        <v>4.6602954276562656</v>
      </c>
      <c r="AC25" s="123">
        <f t="shared" si="14"/>
        <v>4.3349285073263948</v>
      </c>
      <c r="AD25" s="122">
        <f t="shared" si="14"/>
        <v>3.8427913341484423</v>
      </c>
      <c r="AE25" s="123">
        <f t="shared" si="14"/>
        <v>3.7</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38.004216918276128</v>
      </c>
      <c r="AB26" s="117">
        <f>IF((AA26+Z28+(IF(AA16&gt;0,0,AA16))&gt;'SDR Patient and Stations'!AB8),'SDR Patient and Stations'!AB8,(AA26+Z28+(IF(AA16&gt;0,0,AA16))))</f>
        <v>39.919076864470149</v>
      </c>
      <c r="AC26" s="116">
        <f>IF((AB26+AA28+(IF(AB16&gt;0,0,AB16))&gt;'SDR Patient and Stations'!AC8),'SDR Patient and Stations'!AC8,(AB26+AA28+(IF(AB16&gt;0,0,AB16))))</f>
        <v>45.525942099596755</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10</v>
      </c>
      <c r="M28" s="116">
        <f t="shared" si="15"/>
        <v>10</v>
      </c>
      <c r="N28" s="117">
        <f t="shared" si="15"/>
        <v>9.5151835870715615</v>
      </c>
      <c r="O28" s="116">
        <f t="shared" si="15"/>
        <v>10</v>
      </c>
      <c r="P28" s="117">
        <f t="shared" si="15"/>
        <v>10</v>
      </c>
      <c r="Q28" s="116">
        <f t="shared" si="15"/>
        <v>10</v>
      </c>
      <c r="R28" s="117">
        <f t="shared" si="15"/>
        <v>10</v>
      </c>
      <c r="S28" s="116">
        <f t="shared" si="15"/>
        <v>10</v>
      </c>
      <c r="T28" s="117">
        <f t="shared" si="15"/>
        <v>10</v>
      </c>
      <c r="U28" s="116">
        <f t="shared" si="15"/>
        <v>10</v>
      </c>
      <c r="V28" s="117">
        <f t="shared" si="15"/>
        <v>3.0814617434335787</v>
      </c>
      <c r="W28" s="116">
        <f t="shared" si="15"/>
        <v>9.3422235540905092</v>
      </c>
      <c r="X28" s="117">
        <f t="shared" si="15"/>
        <v>10</v>
      </c>
      <c r="Y28" s="116">
        <f t="shared" si="15"/>
        <v>4.2169182761284674E-3</v>
      </c>
      <c r="Z28" s="117">
        <f t="shared" si="15"/>
        <v>1.9148599461940208</v>
      </c>
      <c r="AA28" s="116">
        <f t="shared" si="15"/>
        <v>5.6068652351266053</v>
      </c>
      <c r="AB28" s="117">
        <f t="shared" si="15"/>
        <v>10</v>
      </c>
      <c r="AC28" s="116">
        <f t="shared" si="15"/>
        <v>10</v>
      </c>
      <c r="AD28" s="117">
        <f t="shared" si="15"/>
        <v>10</v>
      </c>
      <c r="AE28" s="116">
        <f t="shared" si="15"/>
        <v>10</v>
      </c>
      <c r="AF28" s="117">
        <f t="shared" si="15"/>
        <v>10</v>
      </c>
      <c r="AG28" s="116">
        <f t="shared" si="15"/>
        <v>2.7960775405118881</v>
      </c>
      <c r="AH28" s="117">
        <f t="shared" si="15"/>
        <v>3.2570422535211279</v>
      </c>
      <c r="AI28" s="116">
        <f t="shared" si="15"/>
        <v>0</v>
      </c>
      <c r="AJ28" s="117">
        <f t="shared" si="15"/>
        <v>10</v>
      </c>
      <c r="AK28" s="116">
        <f t="shared" si="15"/>
        <v>10</v>
      </c>
      <c r="AL28" s="117">
        <f t="shared" si="15"/>
        <v>7.7486524082768256</v>
      </c>
      <c r="AM28" s="116">
        <f t="shared" si="15"/>
        <v>10</v>
      </c>
      <c r="AN28" s="117">
        <f t="shared" si="15"/>
        <v>10</v>
      </c>
      <c r="AO28" s="116">
        <f t="shared" si="15"/>
        <v>10</v>
      </c>
      <c r="AP28" s="117">
        <f t="shared" si="15"/>
        <v>10</v>
      </c>
      <c r="AQ28" s="116">
        <f t="shared" si="15"/>
        <v>10</v>
      </c>
      <c r="AR28" s="117">
        <f t="shared" si="15"/>
        <v>10</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50.362245414935657</v>
      </c>
      <c r="G45" s="69">
        <f t="shared" ref="G45:AZ45" si="23">G43/$F$1</f>
        <v>48.602060121925589</v>
      </c>
      <c r="H45" s="61">
        <f t="shared" si="23"/>
        <v>67.775071481520698</v>
      </c>
      <c r="I45" s="69">
        <f t="shared" si="23"/>
        <v>65.537908300869049</v>
      </c>
      <c r="J45" s="61">
        <f t="shared" si="23"/>
        <v>77.488090306545161</v>
      </c>
      <c r="K45" s="69">
        <f t="shared" si="23"/>
        <v>62.112676056338032</v>
      </c>
      <c r="L45" s="61">
        <f t="shared" si="23"/>
        <v>66.564510519909589</v>
      </c>
      <c r="M45" s="69">
        <f t="shared" si="23"/>
        <v>59.515183587071562</v>
      </c>
      <c r="N45" s="61">
        <f t="shared" si="23"/>
        <v>67.155013413816235</v>
      </c>
      <c r="O45" s="69">
        <f t="shared" si="23"/>
        <v>68.863179074446691</v>
      </c>
      <c r="P45" s="61">
        <f t="shared" si="23"/>
        <v>65.976855283749288</v>
      </c>
      <c r="Q45" s="69">
        <f t="shared" si="23"/>
        <v>66.598473522700459</v>
      </c>
      <c r="R45" s="61">
        <f t="shared" si="23"/>
        <v>65.140845070422543</v>
      </c>
      <c r="S45" s="69">
        <f t="shared" si="23"/>
        <v>69.525533086788897</v>
      </c>
      <c r="T45" s="61">
        <f t="shared" si="23"/>
        <v>61.315447030006133</v>
      </c>
      <c r="U45" s="69">
        <f t="shared" si="23"/>
        <v>53.081461743433579</v>
      </c>
      <c r="V45" s="61">
        <f t="shared" si="23"/>
        <v>59.342223554090509</v>
      </c>
      <c r="W45" s="69">
        <f t="shared" si="23"/>
        <v>65.87654418128885</v>
      </c>
      <c r="X45" s="61">
        <f t="shared" si="23"/>
        <v>50.004216918276128</v>
      </c>
      <c r="Y45" s="69">
        <f t="shared" si="23"/>
        <v>51.914859946194021</v>
      </c>
      <c r="Z45" s="61">
        <f t="shared" si="23"/>
        <v>55.606865235126605</v>
      </c>
      <c r="AA45" s="69">
        <f t="shared" si="23"/>
        <v>74.080848728736058</v>
      </c>
      <c r="AB45" s="61">
        <f t="shared" si="23"/>
        <v>72.789514866979658</v>
      </c>
      <c r="AC45" s="69">
        <f t="shared" si="23"/>
        <v>71.657000828500415</v>
      </c>
      <c r="AD45" s="61">
        <f t="shared" si="23"/>
        <v>63.380281690140848</v>
      </c>
      <c r="AE45" s="69">
        <f t="shared" si="23"/>
        <v>69.460478719310402</v>
      </c>
      <c r="AF45" s="61">
        <f t="shared" si="23"/>
        <v>52.796077540511888</v>
      </c>
      <c r="AG45" s="69">
        <f t="shared" si="23"/>
        <v>53.257042253521128</v>
      </c>
      <c r="AH45" s="61">
        <f t="shared" si="23"/>
        <v>48.636026686434398</v>
      </c>
      <c r="AI45" s="69">
        <f t="shared" si="23"/>
        <v>68.314076073205712</v>
      </c>
      <c r="AJ45" s="61">
        <f t="shared" si="23"/>
        <v>71.466069142125491</v>
      </c>
      <c r="AK45" s="69">
        <f t="shared" si="23"/>
        <v>57.748652408276826</v>
      </c>
      <c r="AL45" s="61">
        <f t="shared" si="23"/>
        <v>61.285211267605639</v>
      </c>
      <c r="AM45" s="69">
        <f t="shared" si="23"/>
        <v>71.671284537828058</v>
      </c>
      <c r="AN45" s="61">
        <f t="shared" si="23"/>
        <v>84.688499092715801</v>
      </c>
      <c r="AO45" s="69">
        <f t="shared" si="23"/>
        <v>83.601893848969524</v>
      </c>
      <c r="AP45" s="61">
        <f t="shared" si="23"/>
        <v>75.924979931401893</v>
      </c>
      <c r="AQ45" s="69">
        <f t="shared" si="23"/>
        <v>81.441172286242718</v>
      </c>
      <c r="AR45" s="61">
        <f t="shared" si="23"/>
        <v>65.984197870147725</v>
      </c>
      <c r="AS45" s="69">
        <f t="shared" si="23"/>
        <v>61.6559652029826</v>
      </c>
      <c r="AT45" s="61">
        <f t="shared" si="23"/>
        <v>64.505725944451768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0.60206012192558944</v>
      </c>
      <c r="H47" s="118">
        <f>H45-H26</f>
        <v>19.775071481520698</v>
      </c>
      <c r="I47" s="119">
        <f t="shared" ref="I47:AZ47" si="24">I45-I26</f>
        <v>17.537908300869049</v>
      </c>
      <c r="J47" s="118">
        <f t="shared" si="24"/>
        <v>29.488090306545161</v>
      </c>
      <c r="K47" s="119">
        <f t="shared" si="24"/>
        <v>12.112676056338032</v>
      </c>
      <c r="L47" s="118">
        <f t="shared" si="24"/>
        <v>16.564510519909589</v>
      </c>
      <c r="M47" s="119">
        <f t="shared" si="24"/>
        <v>9.5151835870715615</v>
      </c>
      <c r="N47" s="118">
        <f t="shared" si="24"/>
        <v>17.155013413816235</v>
      </c>
      <c r="O47" s="119">
        <f t="shared" si="24"/>
        <v>18.863179074446691</v>
      </c>
      <c r="P47" s="118">
        <f t="shared" si="24"/>
        <v>15.976855283749288</v>
      </c>
      <c r="Q47" s="119">
        <f t="shared" si="24"/>
        <v>16.598473522700459</v>
      </c>
      <c r="R47" s="118">
        <f t="shared" si="24"/>
        <v>15.140845070422543</v>
      </c>
      <c r="S47" s="119">
        <f t="shared" si="24"/>
        <v>19.525533086788897</v>
      </c>
      <c r="T47" s="118">
        <f t="shared" si="24"/>
        <v>11.315447030006133</v>
      </c>
      <c r="U47" s="119">
        <f t="shared" si="24"/>
        <v>3.0814617434335787</v>
      </c>
      <c r="V47" s="118">
        <f t="shared" si="24"/>
        <v>9.3422235540905092</v>
      </c>
      <c r="W47" s="119">
        <f t="shared" si="24"/>
        <v>15.87654418128885</v>
      </c>
      <c r="X47" s="118">
        <f t="shared" si="24"/>
        <v>4.2169182761284674E-3</v>
      </c>
      <c r="Y47" s="119">
        <f t="shared" si="24"/>
        <v>1.9148599461940208</v>
      </c>
      <c r="Z47" s="118">
        <f t="shared" si="24"/>
        <v>5.6068652351266053</v>
      </c>
      <c r="AA47" s="119">
        <f t="shared" si="24"/>
        <v>36.076631810459929</v>
      </c>
      <c r="AB47" s="118">
        <f t="shared" si="24"/>
        <v>32.870438002509509</v>
      </c>
      <c r="AC47" s="119">
        <f t="shared" si="24"/>
        <v>26.13105872890366</v>
      </c>
      <c r="AD47" s="118">
        <f t="shared" si="24"/>
        <v>13.380281690140848</v>
      </c>
      <c r="AE47" s="119">
        <f t="shared" si="24"/>
        <v>19.460478719310402</v>
      </c>
      <c r="AF47" s="118">
        <f t="shared" si="24"/>
        <v>2.7960775405118881</v>
      </c>
      <c r="AG47" s="119">
        <f t="shared" si="24"/>
        <v>3.2570422535211279</v>
      </c>
      <c r="AH47" s="118">
        <f t="shared" si="24"/>
        <v>-1.3639733135656016</v>
      </c>
      <c r="AI47" s="119">
        <f t="shared" si="24"/>
        <v>18.314076073205712</v>
      </c>
      <c r="AJ47" s="118">
        <f t="shared" si="24"/>
        <v>21.466069142125491</v>
      </c>
      <c r="AK47" s="119">
        <f t="shared" si="24"/>
        <v>7.7486524082768256</v>
      </c>
      <c r="AL47" s="118">
        <f t="shared" si="24"/>
        <v>11.285211267605639</v>
      </c>
      <c r="AM47" s="119">
        <f t="shared" si="24"/>
        <v>21.671284537828058</v>
      </c>
      <c r="AN47" s="118">
        <f t="shared" si="24"/>
        <v>34.688499092715801</v>
      </c>
      <c r="AO47" s="119">
        <f t="shared" si="24"/>
        <v>33.601893848969524</v>
      </c>
      <c r="AP47" s="118">
        <f t="shared" si="24"/>
        <v>25.924979931401893</v>
      </c>
      <c r="AQ47" s="119">
        <f t="shared" si="24"/>
        <v>31.441172286242718</v>
      </c>
      <c r="AR47" s="118">
        <f t="shared" si="24"/>
        <v>15.984197870147725</v>
      </c>
      <c r="AS47" s="119">
        <f t="shared" si="24"/>
        <v>11.6559652029826</v>
      </c>
      <c r="AT47" s="118">
        <f t="shared" si="24"/>
        <v>14.505725944451768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10</v>
      </c>
      <c r="M49" s="71">
        <f t="shared" si="25"/>
        <v>9.5151835870715615</v>
      </c>
      <c r="N49" s="63">
        <f t="shared" si="25"/>
        <v>10</v>
      </c>
      <c r="O49" s="71">
        <f t="shared" si="25"/>
        <v>10</v>
      </c>
      <c r="P49" s="63">
        <f t="shared" si="25"/>
        <v>10</v>
      </c>
      <c r="Q49" s="71">
        <f t="shared" si="25"/>
        <v>10</v>
      </c>
      <c r="R49" s="63">
        <f t="shared" si="25"/>
        <v>10</v>
      </c>
      <c r="S49" s="71">
        <f t="shared" si="25"/>
        <v>10</v>
      </c>
      <c r="T49" s="63">
        <f t="shared" si="25"/>
        <v>10</v>
      </c>
      <c r="U49" s="71">
        <f t="shared" si="25"/>
        <v>3.0814617434335787</v>
      </c>
      <c r="V49" s="63">
        <f t="shared" si="25"/>
        <v>9.3422235540905092</v>
      </c>
      <c r="W49" s="71">
        <f t="shared" si="25"/>
        <v>10</v>
      </c>
      <c r="X49" s="63">
        <f t="shared" si="25"/>
        <v>4.2169182761284674E-3</v>
      </c>
      <c r="Y49" s="71">
        <f t="shared" si="25"/>
        <v>1.9148599461940208</v>
      </c>
      <c r="Z49" s="63">
        <f t="shared" si="25"/>
        <v>5.6068652351266053</v>
      </c>
      <c r="AA49" s="71">
        <f t="shared" si="25"/>
        <v>10</v>
      </c>
      <c r="AB49" s="63">
        <f t="shared" si="25"/>
        <v>10</v>
      </c>
      <c r="AC49" s="71">
        <f t="shared" si="25"/>
        <v>10</v>
      </c>
      <c r="AD49" s="63">
        <f t="shared" si="25"/>
        <v>10</v>
      </c>
      <c r="AE49" s="71">
        <f t="shared" si="25"/>
        <v>10</v>
      </c>
      <c r="AF49" s="63">
        <f t="shared" si="25"/>
        <v>2.7960775405118881</v>
      </c>
      <c r="AG49" s="71">
        <f t="shared" si="25"/>
        <v>3.2570422535211279</v>
      </c>
      <c r="AH49" s="63">
        <f t="shared" si="25"/>
        <v>0</v>
      </c>
      <c r="AI49" s="71">
        <f t="shared" si="25"/>
        <v>10</v>
      </c>
      <c r="AJ49" s="63">
        <f t="shared" si="25"/>
        <v>10</v>
      </c>
      <c r="AK49" s="71">
        <f t="shared" si="25"/>
        <v>7.7486524082768256</v>
      </c>
      <c r="AL49" s="63">
        <f t="shared" si="25"/>
        <v>10</v>
      </c>
      <c r="AM49" s="71">
        <f t="shared" si="25"/>
        <v>10</v>
      </c>
      <c r="AN49" s="63">
        <f t="shared" si="25"/>
        <v>10</v>
      </c>
      <c r="AO49" s="71">
        <f t="shared" si="25"/>
        <v>10</v>
      </c>
      <c r="AP49" s="63">
        <f t="shared" si="25"/>
        <v>10</v>
      </c>
      <c r="AQ49" s="71">
        <f t="shared" si="25"/>
        <v>10</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3.5093858131487883</v>
      </c>
      <c r="K24" s="114">
        <f t="shared" si="12"/>
        <v>3.36</v>
      </c>
      <c r="L24" s="113">
        <f t="shared" si="12"/>
        <v>3.5</v>
      </c>
      <c r="M24" s="114">
        <f t="shared" si="12"/>
        <v>3.42</v>
      </c>
      <c r="N24" s="113">
        <f t="shared" si="12"/>
        <v>3.58</v>
      </c>
      <c r="O24" s="114">
        <f t="shared" si="12"/>
        <v>3.7</v>
      </c>
      <c r="P24" s="113">
        <f t="shared" si="12"/>
        <v>3.58</v>
      </c>
      <c r="Q24" s="114">
        <f t="shared" si="12"/>
        <v>3.68</v>
      </c>
      <c r="R24" s="113">
        <f t="shared" si="12"/>
        <v>3.7</v>
      </c>
      <c r="S24" s="114">
        <f t="shared" si="12"/>
        <v>3.76</v>
      </c>
      <c r="T24" s="113">
        <f t="shared" si="12"/>
        <v>3.58</v>
      </c>
      <c r="U24" s="114">
        <f t="shared" si="12"/>
        <v>3.34</v>
      </c>
      <c r="V24" s="113">
        <f t="shared" si="12"/>
        <v>3.56</v>
      </c>
      <c r="W24" s="114">
        <f t="shared" si="12"/>
        <v>3.66</v>
      </c>
      <c r="X24" s="113">
        <f t="shared" si="12"/>
        <v>3.08</v>
      </c>
      <c r="Y24" s="114">
        <f t="shared" si="12"/>
        <v>3.24</v>
      </c>
      <c r="Z24" s="113">
        <f t="shared" si="12"/>
        <v>3.4</v>
      </c>
      <c r="AA24" s="114">
        <f t="shared" si="12"/>
        <v>4.6489328796783163</v>
      </c>
      <c r="AB24" s="113">
        <f t="shared" si="12"/>
        <v>4.4229539180751827</v>
      </c>
      <c r="AC24" s="114">
        <f t="shared" si="12"/>
        <v>3.8931426366863726</v>
      </c>
      <c r="AD24" s="113">
        <f t="shared" si="12"/>
        <v>3.6</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3.4421929065743941</v>
      </c>
      <c r="K25" s="123">
        <f t="shared" si="14"/>
        <v>3.4346929065743943</v>
      </c>
      <c r="L25" s="122">
        <f t="shared" si="14"/>
        <v>3.4299999999999997</v>
      </c>
      <c r="M25" s="123">
        <f t="shared" si="14"/>
        <v>3.46</v>
      </c>
      <c r="N25" s="122">
        <f t="shared" si="14"/>
        <v>3.5</v>
      </c>
      <c r="O25" s="123">
        <f t="shared" si="14"/>
        <v>3.64</v>
      </c>
      <c r="P25" s="122">
        <f t="shared" si="14"/>
        <v>3.64</v>
      </c>
      <c r="Q25" s="123">
        <f t="shared" si="14"/>
        <v>3.63</v>
      </c>
      <c r="R25" s="122">
        <f t="shared" si="14"/>
        <v>3.6900000000000004</v>
      </c>
      <c r="S25" s="123">
        <f t="shared" si="14"/>
        <v>3.73</v>
      </c>
      <c r="T25" s="122">
        <f t="shared" si="14"/>
        <v>3.67</v>
      </c>
      <c r="U25" s="123">
        <f t="shared" si="14"/>
        <v>3.46</v>
      </c>
      <c r="V25" s="122">
        <f t="shared" si="14"/>
        <v>3.45</v>
      </c>
      <c r="W25" s="123">
        <f t="shared" si="14"/>
        <v>3.6100000000000003</v>
      </c>
      <c r="X25" s="122">
        <f t="shared" si="14"/>
        <v>3.37</v>
      </c>
      <c r="Y25" s="123">
        <f t="shared" si="14"/>
        <v>3.16</v>
      </c>
      <c r="Z25" s="122">
        <f t="shared" si="14"/>
        <v>3.3200000000000003</v>
      </c>
      <c r="AA25" s="123">
        <f t="shared" si="14"/>
        <v>4.0244664398391583</v>
      </c>
      <c r="AB25" s="122">
        <f t="shared" si="14"/>
        <v>4.5359433988767499</v>
      </c>
      <c r="AC25" s="123">
        <f t="shared" si="14"/>
        <v>4.1580482773807779</v>
      </c>
      <c r="AD25" s="122">
        <f t="shared" si="14"/>
        <v>3.7465713183431864</v>
      </c>
      <c r="AE25" s="123">
        <f t="shared" si="14"/>
        <v>3.7</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49.296375266524528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50</v>
      </c>
      <c r="X26" s="117">
        <f>IF((W26+V28+(IF(W16&gt;0,0,W16))&gt;'SDR Patient and Stations'!X8),'SDR Patient and Stations'!X8,(W26+V28+(IF(W16&gt;0,0,W16))))</f>
        <v>50</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38.718562874251504</v>
      </c>
      <c r="AB26" s="117">
        <f>IF((AA26+Z28+(IF(AA16&gt;0,0,AA16))&gt;'SDR Patient and Stations'!AB8),'SDR Patient and Stations'!AB8,(AA26+Z28+(IF(AA16&gt;0,0,AA16))))</f>
        <v>41.375063676819728</v>
      </c>
      <c r="AC26" s="116">
        <f>IF((AB26+AA28+(IF(AB16&gt;0,0,AB16))&gt;'SDR Patient and Stations'!AC8),'SDR Patient and Stations'!AC8,(AB26+AA28+(IF(AB16&gt;0,0,AB16))))</f>
        <v>47.776312701019577</v>
      </c>
      <c r="AD26" s="117">
        <f>IF((AC26+AB28+(IF(AC16&gt;0,0,AC16))&gt;'SDR Patient and Stations'!AD8),'SDR Patient and Stations'!AD8,(AC26+AB28+(IF(AC16&gt;0,0,AC16))))</f>
        <v>50</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1.2963752665245281</v>
      </c>
      <c r="I28" s="116">
        <f t="shared" si="15"/>
        <v>10</v>
      </c>
      <c r="J28" s="117">
        <f t="shared" si="15"/>
        <v>10</v>
      </c>
      <c r="K28" s="116">
        <f t="shared" si="15"/>
        <v>10</v>
      </c>
      <c r="L28" s="117">
        <f t="shared" si="15"/>
        <v>10</v>
      </c>
      <c r="M28" s="116">
        <f t="shared" si="15"/>
        <v>10</v>
      </c>
      <c r="N28" s="117">
        <f t="shared" si="15"/>
        <v>10</v>
      </c>
      <c r="O28" s="116">
        <f t="shared" si="15"/>
        <v>10</v>
      </c>
      <c r="P28" s="117">
        <f t="shared" si="15"/>
        <v>10</v>
      </c>
      <c r="Q28" s="116">
        <f t="shared" si="15"/>
        <v>10</v>
      </c>
      <c r="R28" s="117">
        <f t="shared" si="15"/>
        <v>10</v>
      </c>
      <c r="S28" s="116">
        <f t="shared" si="15"/>
        <v>10</v>
      </c>
      <c r="T28" s="117">
        <f t="shared" si="15"/>
        <v>10</v>
      </c>
      <c r="U28" s="116">
        <f t="shared" si="15"/>
        <v>10</v>
      </c>
      <c r="V28" s="117">
        <f t="shared" si="15"/>
        <v>3.839768339768348</v>
      </c>
      <c r="W28" s="116">
        <f t="shared" si="15"/>
        <v>10</v>
      </c>
      <c r="X28" s="117">
        <f t="shared" si="15"/>
        <v>10</v>
      </c>
      <c r="Y28" s="116">
        <f t="shared" si="15"/>
        <v>0.71856287425150356</v>
      </c>
      <c r="Z28" s="117">
        <f t="shared" si="15"/>
        <v>2.6565008025682246</v>
      </c>
      <c r="AA28" s="116">
        <f t="shared" si="15"/>
        <v>6.4012490241998492</v>
      </c>
      <c r="AB28" s="117">
        <f t="shared" si="15"/>
        <v>10</v>
      </c>
      <c r="AC28" s="116">
        <f t="shared" si="15"/>
        <v>10</v>
      </c>
      <c r="AD28" s="117">
        <f t="shared" si="15"/>
        <v>10</v>
      </c>
      <c r="AE28" s="116">
        <f t="shared" si="15"/>
        <v>10</v>
      </c>
      <c r="AF28" s="117">
        <f t="shared" si="15"/>
        <v>10</v>
      </c>
      <c r="AG28" s="116">
        <f t="shared" si="15"/>
        <v>3.5503072196620593</v>
      </c>
      <c r="AH28" s="117">
        <f t="shared" si="15"/>
        <v>4.0178571428571459</v>
      </c>
      <c r="AI28" s="116">
        <f t="shared" si="15"/>
        <v>0</v>
      </c>
      <c r="AJ28" s="117">
        <f t="shared" si="15"/>
        <v>10</v>
      </c>
      <c r="AK28" s="116">
        <f t="shared" si="15"/>
        <v>10</v>
      </c>
      <c r="AL28" s="117">
        <f t="shared" si="15"/>
        <v>8.5736331569664941</v>
      </c>
      <c r="AM28" s="116">
        <f t="shared" si="15"/>
        <v>10</v>
      </c>
      <c r="AN28" s="117">
        <f t="shared" si="15"/>
        <v>10</v>
      </c>
      <c r="AO28" s="116">
        <f t="shared" si="15"/>
        <v>10</v>
      </c>
      <c r="AP28" s="117">
        <f t="shared" si="15"/>
        <v>10</v>
      </c>
      <c r="AQ28" s="116">
        <f t="shared" si="15"/>
        <v>10</v>
      </c>
      <c r="AR28" s="117">
        <f t="shared" si="15"/>
        <v>10</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51.081706063720453</v>
      </c>
      <c r="G45" s="69">
        <f t="shared" ref="G45:AZ45" si="23">G43/$F$1</f>
        <v>49.296375266524528</v>
      </c>
      <c r="H45" s="61">
        <f t="shared" si="23"/>
        <v>68.743286788399573</v>
      </c>
      <c r="I45" s="69">
        <f t="shared" si="23"/>
        <v>66.474164133738611</v>
      </c>
      <c r="J45" s="61">
        <f t="shared" si="23"/>
        <v>78.595063025210081</v>
      </c>
      <c r="K45" s="69">
        <f t="shared" si="23"/>
        <v>63.000000000000007</v>
      </c>
      <c r="L45" s="61">
        <f t="shared" si="23"/>
        <v>67.515432098765444</v>
      </c>
      <c r="M45" s="69">
        <f t="shared" si="23"/>
        <v>60.365400495458296</v>
      </c>
      <c r="N45" s="61">
        <f t="shared" si="23"/>
        <v>68.114370748299322</v>
      </c>
      <c r="O45" s="69">
        <f t="shared" si="23"/>
        <v>69.84693877551021</v>
      </c>
      <c r="P45" s="61">
        <f t="shared" si="23"/>
        <v>66.919381787802848</v>
      </c>
      <c r="Q45" s="69">
        <f t="shared" si="23"/>
        <v>67.549880287310458</v>
      </c>
      <c r="R45" s="61">
        <f t="shared" si="23"/>
        <v>66.071428571428569</v>
      </c>
      <c r="S45" s="69">
        <f t="shared" si="23"/>
        <v>70.518754988028732</v>
      </c>
      <c r="T45" s="61">
        <f t="shared" si="23"/>
        <v>62.19138198757765</v>
      </c>
      <c r="U45" s="69">
        <f t="shared" si="23"/>
        <v>53.839768339768348</v>
      </c>
      <c r="V45" s="61">
        <f t="shared" si="23"/>
        <v>60.189969604863229</v>
      </c>
      <c r="W45" s="69">
        <f t="shared" si="23"/>
        <v>66.817637669592983</v>
      </c>
      <c r="X45" s="61">
        <f t="shared" si="23"/>
        <v>50.718562874251504</v>
      </c>
      <c r="Y45" s="69">
        <f t="shared" si="23"/>
        <v>52.656500802568225</v>
      </c>
      <c r="Z45" s="61">
        <f t="shared" si="23"/>
        <v>56.401249024199849</v>
      </c>
      <c r="AA45" s="69">
        <f t="shared" si="23"/>
        <v>75.139146567718001</v>
      </c>
      <c r="AB45" s="61">
        <f t="shared" si="23"/>
        <v>73.82936507936509</v>
      </c>
      <c r="AC45" s="69">
        <f t="shared" si="23"/>
        <v>72.680672268907571</v>
      </c>
      <c r="AD45" s="61">
        <f t="shared" si="23"/>
        <v>64.285714285714292</v>
      </c>
      <c r="AE45" s="69">
        <f t="shared" si="23"/>
        <v>70.4527712724434</v>
      </c>
      <c r="AF45" s="61">
        <f t="shared" si="23"/>
        <v>53.550307219662059</v>
      </c>
      <c r="AG45" s="69">
        <f t="shared" si="23"/>
        <v>54.017857142857146</v>
      </c>
      <c r="AH45" s="61">
        <f t="shared" si="23"/>
        <v>49.330827067669176</v>
      </c>
      <c r="AI45" s="69">
        <f t="shared" si="23"/>
        <v>69.289991445680073</v>
      </c>
      <c r="AJ45" s="61">
        <f t="shared" si="23"/>
        <v>72.487012987012989</v>
      </c>
      <c r="AK45" s="69">
        <f t="shared" si="23"/>
        <v>58.573633156966494</v>
      </c>
      <c r="AL45" s="61">
        <f t="shared" si="23"/>
        <v>62.160714285714292</v>
      </c>
      <c r="AM45" s="69">
        <f t="shared" si="23"/>
        <v>72.695160031225612</v>
      </c>
      <c r="AN45" s="61">
        <f t="shared" si="23"/>
        <v>85.898334794040323</v>
      </c>
      <c r="AO45" s="69">
        <f t="shared" si="23"/>
        <v>84.796206618240518</v>
      </c>
      <c r="AP45" s="61">
        <f t="shared" si="23"/>
        <v>77.009622501850487</v>
      </c>
      <c r="AQ45" s="69">
        <f t="shared" si="23"/>
        <v>82.604617604617616</v>
      </c>
      <c r="AR45" s="61">
        <f t="shared" si="23"/>
        <v>66.926829268292693</v>
      </c>
      <c r="AS45" s="69">
        <f t="shared" si="23"/>
        <v>62.536764705882355</v>
      </c>
      <c r="AT45" s="61">
        <f t="shared" si="23"/>
        <v>65.427236315086787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1.2963752665245281</v>
      </c>
      <c r="H47" s="118">
        <f>H45-H26</f>
        <v>20.743286788399573</v>
      </c>
      <c r="I47" s="119">
        <f t="shared" ref="I47:AZ47" si="24">I45-I26</f>
        <v>18.474164133738611</v>
      </c>
      <c r="J47" s="118">
        <f t="shared" si="24"/>
        <v>29.298687758685553</v>
      </c>
      <c r="K47" s="119">
        <f t="shared" si="24"/>
        <v>13.000000000000007</v>
      </c>
      <c r="L47" s="118">
        <f t="shared" si="24"/>
        <v>17.515432098765444</v>
      </c>
      <c r="M47" s="119">
        <f t="shared" si="24"/>
        <v>10.365400495458296</v>
      </c>
      <c r="N47" s="118">
        <f t="shared" si="24"/>
        <v>18.114370748299322</v>
      </c>
      <c r="O47" s="119">
        <f t="shared" si="24"/>
        <v>19.84693877551021</v>
      </c>
      <c r="P47" s="118">
        <f t="shared" si="24"/>
        <v>16.919381787802848</v>
      </c>
      <c r="Q47" s="119">
        <f t="shared" si="24"/>
        <v>17.549880287310458</v>
      </c>
      <c r="R47" s="118">
        <f t="shared" si="24"/>
        <v>16.071428571428569</v>
      </c>
      <c r="S47" s="119">
        <f t="shared" si="24"/>
        <v>20.518754988028732</v>
      </c>
      <c r="T47" s="118">
        <f t="shared" si="24"/>
        <v>12.19138198757765</v>
      </c>
      <c r="U47" s="119">
        <f t="shared" si="24"/>
        <v>3.839768339768348</v>
      </c>
      <c r="V47" s="118">
        <f t="shared" si="24"/>
        <v>10.189969604863229</v>
      </c>
      <c r="W47" s="119">
        <f t="shared" si="24"/>
        <v>16.817637669592983</v>
      </c>
      <c r="X47" s="118">
        <f t="shared" si="24"/>
        <v>0.71856287425150356</v>
      </c>
      <c r="Y47" s="119">
        <f t="shared" si="24"/>
        <v>2.6565008025682246</v>
      </c>
      <c r="Z47" s="118">
        <f t="shared" si="24"/>
        <v>6.4012490241998492</v>
      </c>
      <c r="AA47" s="119">
        <f t="shared" si="24"/>
        <v>36.420583693466497</v>
      </c>
      <c r="AB47" s="118">
        <f t="shared" si="24"/>
        <v>32.454301402545362</v>
      </c>
      <c r="AC47" s="119">
        <f t="shared" si="24"/>
        <v>24.904359567887994</v>
      </c>
      <c r="AD47" s="118">
        <f t="shared" si="24"/>
        <v>14.285714285714292</v>
      </c>
      <c r="AE47" s="119">
        <f t="shared" si="24"/>
        <v>20.4527712724434</v>
      </c>
      <c r="AF47" s="118">
        <f t="shared" si="24"/>
        <v>3.5503072196620593</v>
      </c>
      <c r="AG47" s="119">
        <f t="shared" si="24"/>
        <v>4.0178571428571459</v>
      </c>
      <c r="AH47" s="118">
        <f t="shared" si="24"/>
        <v>-0.66917293233082376</v>
      </c>
      <c r="AI47" s="119">
        <f t="shared" si="24"/>
        <v>19.289991445680073</v>
      </c>
      <c r="AJ47" s="118">
        <f t="shared" si="24"/>
        <v>22.487012987012989</v>
      </c>
      <c r="AK47" s="119">
        <f t="shared" si="24"/>
        <v>8.5736331569664941</v>
      </c>
      <c r="AL47" s="118">
        <f t="shared" si="24"/>
        <v>12.160714285714292</v>
      </c>
      <c r="AM47" s="119">
        <f t="shared" si="24"/>
        <v>22.695160031225612</v>
      </c>
      <c r="AN47" s="118">
        <f t="shared" si="24"/>
        <v>35.898334794040323</v>
      </c>
      <c r="AO47" s="119">
        <f t="shared" si="24"/>
        <v>34.796206618240518</v>
      </c>
      <c r="AP47" s="118">
        <f t="shared" si="24"/>
        <v>27.009622501850487</v>
      </c>
      <c r="AQ47" s="119">
        <f t="shared" si="24"/>
        <v>32.604617604617616</v>
      </c>
      <c r="AR47" s="118">
        <f t="shared" si="24"/>
        <v>16.926829268292693</v>
      </c>
      <c r="AS47" s="119">
        <f t="shared" si="24"/>
        <v>12.536764705882355</v>
      </c>
      <c r="AT47" s="118">
        <f t="shared" si="24"/>
        <v>15.427236315086787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1.2963752665245281</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10</v>
      </c>
      <c r="M49" s="71">
        <f t="shared" si="25"/>
        <v>10</v>
      </c>
      <c r="N49" s="63">
        <f t="shared" si="25"/>
        <v>10</v>
      </c>
      <c r="O49" s="71">
        <f t="shared" si="25"/>
        <v>10</v>
      </c>
      <c r="P49" s="63">
        <f t="shared" si="25"/>
        <v>10</v>
      </c>
      <c r="Q49" s="71">
        <f t="shared" si="25"/>
        <v>10</v>
      </c>
      <c r="R49" s="63">
        <f t="shared" si="25"/>
        <v>10</v>
      </c>
      <c r="S49" s="71">
        <f t="shared" si="25"/>
        <v>10</v>
      </c>
      <c r="T49" s="63">
        <f t="shared" si="25"/>
        <v>10</v>
      </c>
      <c r="U49" s="71">
        <f t="shared" si="25"/>
        <v>3.839768339768348</v>
      </c>
      <c r="V49" s="63">
        <f t="shared" si="25"/>
        <v>10</v>
      </c>
      <c r="W49" s="71">
        <f t="shared" si="25"/>
        <v>10</v>
      </c>
      <c r="X49" s="63">
        <f t="shared" si="25"/>
        <v>0.71856287425150356</v>
      </c>
      <c r="Y49" s="71">
        <f t="shared" si="25"/>
        <v>2.6565008025682246</v>
      </c>
      <c r="Z49" s="63">
        <f t="shared" si="25"/>
        <v>6.4012490241998492</v>
      </c>
      <c r="AA49" s="71">
        <f t="shared" si="25"/>
        <v>10</v>
      </c>
      <c r="AB49" s="63">
        <f t="shared" si="25"/>
        <v>10</v>
      </c>
      <c r="AC49" s="71">
        <f t="shared" si="25"/>
        <v>10</v>
      </c>
      <c r="AD49" s="63">
        <f t="shared" si="25"/>
        <v>10</v>
      </c>
      <c r="AE49" s="71">
        <f t="shared" si="25"/>
        <v>10</v>
      </c>
      <c r="AF49" s="63">
        <f t="shared" si="25"/>
        <v>3.5503072196620593</v>
      </c>
      <c r="AG49" s="71">
        <f t="shared" si="25"/>
        <v>4.0178571428571459</v>
      </c>
      <c r="AH49" s="63">
        <f t="shared" si="25"/>
        <v>0</v>
      </c>
      <c r="AI49" s="71">
        <f t="shared" si="25"/>
        <v>10</v>
      </c>
      <c r="AJ49" s="63">
        <f t="shared" si="25"/>
        <v>10</v>
      </c>
      <c r="AK49" s="71">
        <f t="shared" si="25"/>
        <v>8.5736331569664941</v>
      </c>
      <c r="AL49" s="63">
        <f t="shared" si="25"/>
        <v>10</v>
      </c>
      <c r="AM49" s="71">
        <f t="shared" si="25"/>
        <v>10</v>
      </c>
      <c r="AN49" s="63">
        <f t="shared" si="25"/>
        <v>10</v>
      </c>
      <c r="AO49" s="71">
        <f t="shared" si="25"/>
        <v>10</v>
      </c>
      <c r="AP49" s="63">
        <f t="shared" si="25"/>
        <v>10</v>
      </c>
      <c r="AQ49" s="71">
        <f t="shared" si="25"/>
        <v>10</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workbookViewId="0">
      <selection activeCell="B14" sqref="B14:AT14"/>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2">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0">
        <v>50</v>
      </c>
      <c r="C8" s="181">
        <v>50</v>
      </c>
      <c r="D8" s="181">
        <v>50</v>
      </c>
      <c r="E8" s="181">
        <v>50</v>
      </c>
      <c r="F8" s="181">
        <v>50</v>
      </c>
      <c r="G8" s="181">
        <v>50</v>
      </c>
      <c r="H8" s="181">
        <v>50</v>
      </c>
      <c r="I8" s="181">
        <v>50</v>
      </c>
      <c r="J8" s="181">
        <v>50</v>
      </c>
      <c r="K8" s="181">
        <v>50</v>
      </c>
      <c r="L8" s="181">
        <v>50</v>
      </c>
      <c r="M8" s="181">
        <v>50</v>
      </c>
      <c r="N8" s="181">
        <v>50</v>
      </c>
      <c r="O8" s="181">
        <v>50</v>
      </c>
      <c r="P8" s="181">
        <v>50</v>
      </c>
      <c r="Q8" s="181">
        <v>50</v>
      </c>
      <c r="R8" s="181">
        <v>50</v>
      </c>
      <c r="S8" s="181">
        <v>50</v>
      </c>
      <c r="T8" s="181">
        <v>50</v>
      </c>
      <c r="U8" s="181">
        <v>50</v>
      </c>
      <c r="V8" s="181">
        <v>50</v>
      </c>
      <c r="W8" s="181">
        <v>50</v>
      </c>
      <c r="X8" s="181">
        <v>50</v>
      </c>
      <c r="Y8" s="181">
        <v>50</v>
      </c>
      <c r="Z8" s="181">
        <v>50</v>
      </c>
      <c r="AA8" s="181">
        <v>50</v>
      </c>
      <c r="AB8" s="181">
        <v>50</v>
      </c>
      <c r="AC8" s="181">
        <v>50</v>
      </c>
      <c r="AD8" s="181">
        <v>50</v>
      </c>
      <c r="AE8" s="181">
        <v>50</v>
      </c>
      <c r="AF8" s="181">
        <v>50</v>
      </c>
      <c r="AG8" s="181">
        <v>50</v>
      </c>
      <c r="AH8" s="181">
        <v>50</v>
      </c>
      <c r="AI8" s="181">
        <v>50</v>
      </c>
      <c r="AJ8" s="181">
        <v>50</v>
      </c>
      <c r="AK8" s="181">
        <v>50</v>
      </c>
      <c r="AL8" s="181">
        <v>50</v>
      </c>
      <c r="AM8" s="181">
        <v>50</v>
      </c>
      <c r="AN8" s="181">
        <v>50</v>
      </c>
      <c r="AO8" s="181">
        <v>50</v>
      </c>
      <c r="AP8" s="181">
        <v>50</v>
      </c>
      <c r="AQ8" s="181">
        <v>50</v>
      </c>
      <c r="AR8" s="181">
        <v>50</v>
      </c>
      <c r="AS8" s="181">
        <v>50</v>
      </c>
      <c r="AT8" s="181">
        <v>50</v>
      </c>
    </row>
    <row r="9" spans="1:52" x14ac:dyDescent="0.55000000000000004">
      <c r="A9" s="140" t="s">
        <v>29</v>
      </c>
      <c r="B9" s="185">
        <v>139</v>
      </c>
      <c r="C9" s="182">
        <v>134</v>
      </c>
      <c r="D9" s="182">
        <v>133</v>
      </c>
      <c r="E9" s="182">
        <v>141</v>
      </c>
      <c r="F9" s="182">
        <v>136</v>
      </c>
      <c r="G9" s="182">
        <v>160</v>
      </c>
      <c r="H9" s="182">
        <v>162</v>
      </c>
      <c r="I9" s="182">
        <v>173</v>
      </c>
      <c r="J9" s="182">
        <v>168</v>
      </c>
      <c r="K9" s="182">
        <v>175</v>
      </c>
      <c r="L9" s="182">
        <v>171</v>
      </c>
      <c r="M9" s="182">
        <v>179</v>
      </c>
      <c r="N9" s="182">
        <v>185</v>
      </c>
      <c r="O9" s="182">
        <v>179</v>
      </c>
      <c r="P9" s="182">
        <v>184</v>
      </c>
      <c r="Q9" s="182">
        <v>185</v>
      </c>
      <c r="R9" s="182">
        <v>188</v>
      </c>
      <c r="S9" s="182">
        <v>179</v>
      </c>
      <c r="T9" s="182">
        <v>167</v>
      </c>
      <c r="U9" s="182">
        <v>178</v>
      </c>
      <c r="V9" s="182">
        <v>183</v>
      </c>
      <c r="W9" s="182">
        <v>154</v>
      </c>
      <c r="X9" s="182">
        <v>162</v>
      </c>
      <c r="Y9" s="182">
        <v>170</v>
      </c>
      <c r="Z9" s="182">
        <v>180</v>
      </c>
      <c r="AA9" s="182">
        <v>183</v>
      </c>
      <c r="AB9" s="182">
        <v>186</v>
      </c>
      <c r="AC9" s="182">
        <v>180</v>
      </c>
      <c r="AD9" s="182">
        <v>190</v>
      </c>
      <c r="AE9" s="182">
        <v>167</v>
      </c>
      <c r="AF9" s="182">
        <v>165</v>
      </c>
      <c r="AG9" s="182">
        <v>162</v>
      </c>
      <c r="AH9" s="182">
        <v>180</v>
      </c>
      <c r="AI9" s="182">
        <v>183</v>
      </c>
      <c r="AJ9" s="182">
        <v>163</v>
      </c>
      <c r="AK9" s="182">
        <v>177</v>
      </c>
      <c r="AL9" s="182">
        <v>193</v>
      </c>
      <c r="AM9" s="182">
        <v>198</v>
      </c>
      <c r="AN9" s="182">
        <v>205</v>
      </c>
      <c r="AO9" s="182">
        <v>204</v>
      </c>
      <c r="AP9" s="182">
        <v>214</v>
      </c>
      <c r="AQ9" s="182">
        <v>196</v>
      </c>
      <c r="AR9" s="182">
        <v>189</v>
      </c>
      <c r="AS9" s="182">
        <v>198</v>
      </c>
      <c r="AT9" s="183"/>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85">
        <v>48</v>
      </c>
      <c r="C10" s="182">
        <v>48</v>
      </c>
      <c r="D10" s="182">
        <v>48</v>
      </c>
      <c r="E10" s="182">
        <v>48</v>
      </c>
      <c r="F10" s="182">
        <v>48</v>
      </c>
      <c r="G10" s="182">
        <v>48</v>
      </c>
      <c r="H10" s="182">
        <v>48</v>
      </c>
      <c r="I10" s="182">
        <v>48</v>
      </c>
      <c r="J10" s="184">
        <v>48</v>
      </c>
      <c r="K10" s="182">
        <v>48</v>
      </c>
      <c r="L10" s="182">
        <v>48</v>
      </c>
      <c r="M10" s="182">
        <v>48</v>
      </c>
      <c r="N10" s="182">
        <v>48</v>
      </c>
      <c r="O10" s="182">
        <v>48</v>
      </c>
      <c r="P10" s="182">
        <v>48</v>
      </c>
      <c r="Q10" s="182">
        <v>48</v>
      </c>
      <c r="R10" s="182">
        <v>47</v>
      </c>
      <c r="S10" s="182">
        <v>47</v>
      </c>
      <c r="T10" s="182">
        <v>47</v>
      </c>
      <c r="U10" s="182">
        <v>47</v>
      </c>
      <c r="V10" s="182">
        <v>47</v>
      </c>
      <c r="W10" s="182">
        <v>47</v>
      </c>
      <c r="X10" s="182">
        <v>47</v>
      </c>
      <c r="Y10" s="182">
        <v>47</v>
      </c>
      <c r="Z10" s="182">
        <v>47</v>
      </c>
      <c r="AA10" s="182">
        <v>47</v>
      </c>
      <c r="AB10" s="182">
        <v>44</v>
      </c>
      <c r="AC10" s="182">
        <v>50</v>
      </c>
      <c r="AD10" s="182">
        <v>50</v>
      </c>
      <c r="AE10" s="182">
        <v>50</v>
      </c>
      <c r="AF10" s="182">
        <v>50</v>
      </c>
      <c r="AG10" s="182">
        <v>50</v>
      </c>
      <c r="AH10" s="182">
        <v>50</v>
      </c>
      <c r="AI10" s="182">
        <v>50</v>
      </c>
      <c r="AJ10" s="182">
        <v>50</v>
      </c>
      <c r="AK10" s="182">
        <v>50</v>
      </c>
      <c r="AL10" s="182">
        <v>50</v>
      </c>
      <c r="AM10" s="182">
        <v>50</v>
      </c>
      <c r="AN10" s="182">
        <v>50</v>
      </c>
      <c r="AO10" s="182">
        <v>50</v>
      </c>
      <c r="AP10" s="182">
        <v>50</v>
      </c>
      <c r="AQ10" s="182">
        <v>50</v>
      </c>
      <c r="AR10" s="182">
        <v>50</v>
      </c>
      <c r="AS10" s="182">
        <v>50</v>
      </c>
      <c r="AT10" s="183"/>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2.8958333333333335</v>
      </c>
      <c r="C11" s="88">
        <f t="shared" si="3"/>
        <v>2.7916666666666665</v>
      </c>
      <c r="D11" s="88">
        <f t="shared" si="3"/>
        <v>2.7708333333333335</v>
      </c>
      <c r="E11" s="88">
        <f t="shared" si="3"/>
        <v>2.9375</v>
      </c>
      <c r="F11" s="88">
        <f t="shared" si="3"/>
        <v>2.8333333333333335</v>
      </c>
      <c r="G11" s="88">
        <f t="shared" si="3"/>
        <v>3.3333333333333335</v>
      </c>
      <c r="H11" s="88">
        <f t="shared" si="3"/>
        <v>3.375</v>
      </c>
      <c r="I11" s="88">
        <f t="shared" si="3"/>
        <v>3.6041666666666665</v>
      </c>
      <c r="J11" s="88">
        <f t="shared" si="3"/>
        <v>3.5</v>
      </c>
      <c r="K11" s="88">
        <f t="shared" si="3"/>
        <v>3.6458333333333335</v>
      </c>
      <c r="L11" s="88">
        <f t="shared" si="3"/>
        <v>3.5625</v>
      </c>
      <c r="M11" s="88">
        <f t="shared" si="3"/>
        <v>3.7291666666666665</v>
      </c>
      <c r="N11" s="88">
        <f t="shared" si="3"/>
        <v>3.8541666666666665</v>
      </c>
      <c r="O11" s="88">
        <f t="shared" si="3"/>
        <v>3.7291666666666665</v>
      </c>
      <c r="P11" s="88">
        <f t="shared" si="3"/>
        <v>3.8333333333333335</v>
      </c>
      <c r="Q11" s="88">
        <f t="shared" si="3"/>
        <v>3.8541666666666665</v>
      </c>
      <c r="R11" s="88">
        <f t="shared" si="3"/>
        <v>4</v>
      </c>
      <c r="S11" s="88">
        <f t="shared" si="3"/>
        <v>3.8085106382978724</v>
      </c>
      <c r="T11" s="88">
        <f t="shared" si="3"/>
        <v>3.5531914893617023</v>
      </c>
      <c r="U11" s="88">
        <f t="shared" si="3"/>
        <v>3.7872340425531914</v>
      </c>
      <c r="V11" s="88">
        <f t="shared" si="3"/>
        <v>3.8936170212765959</v>
      </c>
      <c r="W11" s="88">
        <f t="shared" si="3"/>
        <v>3.2765957446808511</v>
      </c>
      <c r="X11" s="88">
        <f t="shared" si="3"/>
        <v>3.4468085106382977</v>
      </c>
      <c r="Y11" s="88">
        <f t="shared" si="3"/>
        <v>3.6170212765957448</v>
      </c>
      <c r="Z11" s="88">
        <f t="shared" si="3"/>
        <v>3.8297872340425534</v>
      </c>
      <c r="AA11" s="88">
        <f t="shared" si="3"/>
        <v>3.8936170212765959</v>
      </c>
      <c r="AB11" s="88">
        <f t="shared" si="3"/>
        <v>4.2272727272727275</v>
      </c>
      <c r="AC11" s="88">
        <f t="shared" si="3"/>
        <v>3.6</v>
      </c>
      <c r="AD11" s="88">
        <f t="shared" si="3"/>
        <v>3.8</v>
      </c>
      <c r="AE11" s="88">
        <f t="shared" si="3"/>
        <v>3.34</v>
      </c>
      <c r="AF11" s="88">
        <f t="shared" si="3"/>
        <v>3.3</v>
      </c>
      <c r="AG11" s="88">
        <f t="shared" si="3"/>
        <v>3.24</v>
      </c>
      <c r="AH11" s="88">
        <f t="shared" si="3"/>
        <v>3.6</v>
      </c>
      <c r="AI11" s="88">
        <f t="shared" si="3"/>
        <v>3.66</v>
      </c>
      <c r="AJ11" s="88">
        <f t="shared" si="3"/>
        <v>3.26</v>
      </c>
      <c r="AK11" s="88">
        <f t="shared" si="3"/>
        <v>3.54</v>
      </c>
      <c r="AL11" s="88">
        <f t="shared" si="3"/>
        <v>3.86</v>
      </c>
      <c r="AM11" s="88">
        <f t="shared" si="3"/>
        <v>3.96</v>
      </c>
      <c r="AN11" s="88">
        <f t="shared" si="3"/>
        <v>4.0999999999999996</v>
      </c>
      <c r="AO11" s="88">
        <f t="shared" si="3"/>
        <v>4.08</v>
      </c>
      <c r="AP11" s="88">
        <f t="shared" si="3"/>
        <v>4.28</v>
      </c>
      <c r="AQ11" s="88">
        <f t="shared" si="3"/>
        <v>3.92</v>
      </c>
      <c r="AR11" s="88">
        <f t="shared" si="3"/>
        <v>3.78</v>
      </c>
      <c r="AS11" s="88">
        <f t="shared" si="3"/>
        <v>3.96</v>
      </c>
      <c r="AT11" s="88" t="e">
        <f t="shared" si="3"/>
        <v>#DIV/0!</v>
      </c>
    </row>
    <row r="12" spans="1:52" x14ac:dyDescent="0.55000000000000004">
      <c r="A12" s="140" t="s">
        <v>32</v>
      </c>
      <c r="B12" s="166">
        <f t="shared" ref="B12:AT12" si="4">B9/(B10*4)</f>
        <v>0.72395833333333337</v>
      </c>
      <c r="C12" s="106">
        <f t="shared" si="4"/>
        <v>0.69791666666666663</v>
      </c>
      <c r="D12" s="106">
        <f t="shared" si="4"/>
        <v>0.69270833333333337</v>
      </c>
      <c r="E12" s="106">
        <f t="shared" si="4"/>
        <v>0.734375</v>
      </c>
      <c r="F12" s="106">
        <f t="shared" si="4"/>
        <v>0.70833333333333337</v>
      </c>
      <c r="G12" s="106">
        <f t="shared" si="4"/>
        <v>0.83333333333333337</v>
      </c>
      <c r="H12" s="106">
        <f t="shared" si="4"/>
        <v>0.84375</v>
      </c>
      <c r="I12" s="106">
        <f t="shared" si="4"/>
        <v>0.90104166666666663</v>
      </c>
      <c r="J12" s="106">
        <f t="shared" si="4"/>
        <v>0.875</v>
      </c>
      <c r="K12" s="106">
        <f t="shared" si="4"/>
        <v>0.91145833333333337</v>
      </c>
      <c r="L12" s="106">
        <f t="shared" si="4"/>
        <v>0.890625</v>
      </c>
      <c r="M12" s="106">
        <f t="shared" si="4"/>
        <v>0.93229166666666663</v>
      </c>
      <c r="N12" s="106">
        <f t="shared" si="4"/>
        <v>0.96354166666666663</v>
      </c>
      <c r="O12" s="106">
        <f t="shared" si="4"/>
        <v>0.93229166666666663</v>
      </c>
      <c r="P12" s="106">
        <f t="shared" si="4"/>
        <v>0.95833333333333337</v>
      </c>
      <c r="Q12" s="106">
        <f t="shared" si="4"/>
        <v>0.96354166666666663</v>
      </c>
      <c r="R12" s="106">
        <f t="shared" si="4"/>
        <v>1</v>
      </c>
      <c r="S12" s="106">
        <f t="shared" si="4"/>
        <v>0.9521276595744681</v>
      </c>
      <c r="T12" s="106">
        <f t="shared" si="4"/>
        <v>0.88829787234042556</v>
      </c>
      <c r="U12" s="106">
        <f t="shared" si="4"/>
        <v>0.94680851063829785</v>
      </c>
      <c r="V12" s="106">
        <f t="shared" si="4"/>
        <v>0.97340425531914898</v>
      </c>
      <c r="W12" s="106">
        <f t="shared" si="4"/>
        <v>0.81914893617021278</v>
      </c>
      <c r="X12" s="106">
        <f t="shared" si="4"/>
        <v>0.86170212765957444</v>
      </c>
      <c r="Y12" s="106">
        <f t="shared" si="4"/>
        <v>0.9042553191489362</v>
      </c>
      <c r="Z12" s="106">
        <f t="shared" si="4"/>
        <v>0.95744680851063835</v>
      </c>
      <c r="AA12" s="106">
        <f t="shared" si="4"/>
        <v>0.97340425531914898</v>
      </c>
      <c r="AB12" s="106">
        <f t="shared" si="4"/>
        <v>1.0568181818181819</v>
      </c>
      <c r="AC12" s="106">
        <f t="shared" si="4"/>
        <v>0.9</v>
      </c>
      <c r="AD12" s="106">
        <f t="shared" si="4"/>
        <v>0.95</v>
      </c>
      <c r="AE12" s="106">
        <f t="shared" si="4"/>
        <v>0.83499999999999996</v>
      </c>
      <c r="AF12" s="106">
        <f t="shared" si="4"/>
        <v>0.82499999999999996</v>
      </c>
      <c r="AG12" s="106">
        <f t="shared" si="4"/>
        <v>0.81</v>
      </c>
      <c r="AH12" s="106">
        <f t="shared" si="4"/>
        <v>0.9</v>
      </c>
      <c r="AI12" s="106">
        <f t="shared" si="4"/>
        <v>0.91500000000000004</v>
      </c>
      <c r="AJ12" s="106">
        <f t="shared" si="4"/>
        <v>0.81499999999999995</v>
      </c>
      <c r="AK12" s="106">
        <f t="shared" si="4"/>
        <v>0.88500000000000001</v>
      </c>
      <c r="AL12" s="106">
        <f t="shared" si="4"/>
        <v>0.96499999999999997</v>
      </c>
      <c r="AM12" s="106">
        <f t="shared" si="4"/>
        <v>0.99</v>
      </c>
      <c r="AN12" s="106">
        <f t="shared" si="4"/>
        <v>1.0249999999999999</v>
      </c>
      <c r="AO12" s="106">
        <f t="shared" si="4"/>
        <v>1.02</v>
      </c>
      <c r="AP12" s="106">
        <f t="shared" si="4"/>
        <v>1.07</v>
      </c>
      <c r="AQ12" s="106">
        <f t="shared" si="4"/>
        <v>0.98</v>
      </c>
      <c r="AR12" s="106">
        <f t="shared" si="4"/>
        <v>0.94499999999999995</v>
      </c>
      <c r="AS12" s="106">
        <f t="shared" si="4"/>
        <v>0.99</v>
      </c>
      <c r="AT12" s="106" t="e">
        <f t="shared" si="4"/>
        <v>#DIV/0!</v>
      </c>
    </row>
    <row r="13" spans="1:52" x14ac:dyDescent="0.55000000000000004">
      <c r="A13" s="140" t="s">
        <v>38</v>
      </c>
      <c r="B13" s="168" t="s">
        <v>61</v>
      </c>
      <c r="C13" s="169">
        <f>AVERAGE(B11:C11)</f>
        <v>2.84375</v>
      </c>
      <c r="D13" s="169">
        <f t="shared" ref="D13:AT13" si="5">AVERAGE(C11:D11)</f>
        <v>2.78125</v>
      </c>
      <c r="E13" s="169">
        <f t="shared" si="5"/>
        <v>2.854166666666667</v>
      </c>
      <c r="F13" s="169">
        <f t="shared" si="5"/>
        <v>2.885416666666667</v>
      </c>
      <c r="G13" s="169">
        <f t="shared" si="5"/>
        <v>3.0833333333333335</v>
      </c>
      <c r="H13" s="169">
        <f t="shared" si="5"/>
        <v>3.354166666666667</v>
      </c>
      <c r="I13" s="169">
        <f t="shared" si="5"/>
        <v>3.489583333333333</v>
      </c>
      <c r="J13" s="169">
        <f t="shared" si="5"/>
        <v>3.552083333333333</v>
      </c>
      <c r="K13" s="169">
        <f t="shared" si="5"/>
        <v>3.572916666666667</v>
      </c>
      <c r="L13" s="169">
        <f t="shared" si="5"/>
        <v>3.604166666666667</v>
      </c>
      <c r="M13" s="169">
        <f t="shared" si="5"/>
        <v>3.645833333333333</v>
      </c>
      <c r="N13" s="169">
        <f t="shared" si="5"/>
        <v>3.7916666666666665</v>
      </c>
      <c r="O13" s="169">
        <f t="shared" si="5"/>
        <v>3.7916666666666665</v>
      </c>
      <c r="P13" s="169">
        <f t="shared" si="5"/>
        <v>3.78125</v>
      </c>
      <c r="Q13" s="169">
        <f t="shared" si="5"/>
        <v>3.84375</v>
      </c>
      <c r="R13" s="169">
        <f t="shared" si="5"/>
        <v>3.927083333333333</v>
      </c>
      <c r="S13" s="169">
        <f t="shared" si="5"/>
        <v>3.9042553191489362</v>
      </c>
      <c r="T13" s="169">
        <f t="shared" si="5"/>
        <v>3.6808510638297873</v>
      </c>
      <c r="U13" s="169">
        <f t="shared" si="5"/>
        <v>3.6702127659574471</v>
      </c>
      <c r="V13" s="169">
        <f t="shared" si="5"/>
        <v>3.8404255319148937</v>
      </c>
      <c r="W13" s="169">
        <f t="shared" si="5"/>
        <v>3.5851063829787235</v>
      </c>
      <c r="X13" s="169">
        <f t="shared" si="5"/>
        <v>3.3617021276595747</v>
      </c>
      <c r="Y13" s="169">
        <f t="shared" si="5"/>
        <v>3.5319148936170213</v>
      </c>
      <c r="Z13" s="169">
        <f t="shared" si="5"/>
        <v>3.7234042553191493</v>
      </c>
      <c r="AA13" s="169">
        <f t="shared" si="5"/>
        <v>3.8617021276595747</v>
      </c>
      <c r="AB13" s="169">
        <f t="shared" si="5"/>
        <v>4.0604448742746619</v>
      </c>
      <c r="AC13" s="169">
        <f t="shared" si="5"/>
        <v>3.913636363636364</v>
      </c>
      <c r="AD13" s="169">
        <f t="shared" si="5"/>
        <v>3.7</v>
      </c>
      <c r="AE13" s="169">
        <f t="shared" si="5"/>
        <v>3.57</v>
      </c>
      <c r="AF13" s="169">
        <f t="shared" si="5"/>
        <v>3.32</v>
      </c>
      <c r="AG13" s="169">
        <f t="shared" si="5"/>
        <v>3.27</v>
      </c>
      <c r="AH13" s="169">
        <f t="shared" si="5"/>
        <v>3.42</v>
      </c>
      <c r="AI13" s="169">
        <f t="shared" si="5"/>
        <v>3.63</v>
      </c>
      <c r="AJ13" s="169">
        <f t="shared" si="5"/>
        <v>3.46</v>
      </c>
      <c r="AK13" s="169">
        <f t="shared" si="5"/>
        <v>3.4</v>
      </c>
      <c r="AL13" s="169">
        <f t="shared" si="5"/>
        <v>3.7</v>
      </c>
      <c r="AM13" s="169">
        <f t="shared" si="5"/>
        <v>3.91</v>
      </c>
      <c r="AN13" s="169">
        <f t="shared" si="5"/>
        <v>4.0299999999999994</v>
      </c>
      <c r="AO13" s="169">
        <f t="shared" si="5"/>
        <v>4.09</v>
      </c>
      <c r="AP13" s="169">
        <f t="shared" si="5"/>
        <v>4.18</v>
      </c>
      <c r="AQ13" s="169">
        <f t="shared" si="5"/>
        <v>4.0999999999999996</v>
      </c>
      <c r="AR13" s="169">
        <f t="shared" si="5"/>
        <v>3.8499999999999996</v>
      </c>
      <c r="AS13" s="169">
        <f t="shared" si="5"/>
        <v>3.87</v>
      </c>
      <c r="AT13" s="169" t="e">
        <f t="shared" si="5"/>
        <v>#DIV/0!</v>
      </c>
    </row>
    <row r="14" spans="1:52" ht="84" customHeight="1" x14ac:dyDescent="0.55000000000000004">
      <c r="A14" s="161" t="s">
        <v>74</v>
      </c>
      <c r="B14" s="186"/>
      <c r="C14" s="186"/>
      <c r="D14" s="186"/>
      <c r="E14" s="186"/>
      <c r="F14" s="186"/>
      <c r="G14" s="186"/>
      <c r="H14" s="186"/>
      <c r="I14" s="186"/>
      <c r="J14" s="186">
        <v>-5</v>
      </c>
      <c r="K14" s="186"/>
      <c r="L14" s="186"/>
      <c r="M14" s="186"/>
      <c r="N14" s="186">
        <v>-1</v>
      </c>
      <c r="O14" s="186"/>
      <c r="P14" s="186"/>
      <c r="Q14" s="186">
        <v>-10</v>
      </c>
      <c r="R14" s="186"/>
      <c r="S14" s="186"/>
      <c r="T14" s="186"/>
      <c r="U14" s="186">
        <v>-12</v>
      </c>
      <c r="V14" s="186"/>
      <c r="W14" s="186"/>
      <c r="X14" s="186"/>
      <c r="Y14" s="186">
        <v>9</v>
      </c>
      <c r="Z14" s="186"/>
      <c r="AA14" s="186"/>
      <c r="AB14" s="186"/>
      <c r="AC14" s="186"/>
      <c r="AD14" s="186"/>
      <c r="AE14" s="186"/>
      <c r="AF14" s="186"/>
      <c r="AG14" s="186"/>
      <c r="AH14" s="186"/>
      <c r="AI14" s="186">
        <v>0</v>
      </c>
      <c r="AJ14" s="186"/>
      <c r="AK14" s="186"/>
      <c r="AL14" s="186"/>
      <c r="AM14" s="186"/>
      <c r="AN14" s="186"/>
      <c r="AO14" s="186"/>
      <c r="AP14" s="186"/>
      <c r="AQ14" s="186">
        <v>4</v>
      </c>
      <c r="AR14" s="186"/>
      <c r="AS14" s="186"/>
      <c r="AT14" s="186"/>
    </row>
    <row r="15" spans="1:52" ht="72.75" customHeight="1" x14ac:dyDescent="0.55000000000000004">
      <c r="A15" s="161" t="s">
        <v>75</v>
      </c>
      <c r="B15" s="162"/>
      <c r="C15" s="28"/>
      <c r="D15" s="28"/>
      <c r="E15" s="28"/>
      <c r="F15" s="28">
        <f>C14</f>
        <v>0</v>
      </c>
      <c r="G15" s="28">
        <f t="shared" ref="G15:AT15" si="6">D14</f>
        <v>0</v>
      </c>
      <c r="H15" s="28">
        <f t="shared" si="6"/>
        <v>0</v>
      </c>
      <c r="I15" s="28">
        <f t="shared" si="6"/>
        <v>0</v>
      </c>
      <c r="J15" s="28">
        <f t="shared" si="6"/>
        <v>0</v>
      </c>
      <c r="K15" s="28">
        <f t="shared" si="6"/>
        <v>0</v>
      </c>
      <c r="L15" s="28">
        <f t="shared" si="6"/>
        <v>0</v>
      </c>
      <c r="M15" s="28">
        <f t="shared" si="6"/>
        <v>-5</v>
      </c>
      <c r="N15" s="28">
        <f t="shared" si="6"/>
        <v>0</v>
      </c>
      <c r="O15" s="28">
        <f t="shared" si="6"/>
        <v>0</v>
      </c>
      <c r="P15" s="28">
        <f t="shared" si="6"/>
        <v>0</v>
      </c>
      <c r="Q15" s="28">
        <f t="shared" si="6"/>
        <v>-1</v>
      </c>
      <c r="R15" s="28">
        <f t="shared" si="6"/>
        <v>0</v>
      </c>
      <c r="S15" s="28">
        <f t="shared" si="6"/>
        <v>0</v>
      </c>
      <c r="T15" s="28">
        <f t="shared" si="6"/>
        <v>-10</v>
      </c>
      <c r="U15" s="28">
        <f t="shared" si="6"/>
        <v>0</v>
      </c>
      <c r="V15" s="28">
        <f t="shared" si="6"/>
        <v>0</v>
      </c>
      <c r="W15" s="28">
        <f t="shared" si="6"/>
        <v>0</v>
      </c>
      <c r="X15" s="28">
        <f t="shared" si="6"/>
        <v>-12</v>
      </c>
      <c r="Y15" s="28">
        <f t="shared" si="6"/>
        <v>0</v>
      </c>
      <c r="Z15" s="28">
        <f t="shared" si="6"/>
        <v>0</v>
      </c>
      <c r="AA15" s="28">
        <f t="shared" si="6"/>
        <v>0</v>
      </c>
      <c r="AB15" s="28">
        <f t="shared" si="6"/>
        <v>9</v>
      </c>
      <c r="AC15" s="28">
        <f t="shared" si="6"/>
        <v>0</v>
      </c>
      <c r="AD15" s="28">
        <f t="shared" si="6"/>
        <v>0</v>
      </c>
      <c r="AE15" s="28">
        <f t="shared" si="6"/>
        <v>0</v>
      </c>
      <c r="AF15" s="28">
        <f t="shared" si="6"/>
        <v>0</v>
      </c>
      <c r="AG15" s="28">
        <f t="shared" si="6"/>
        <v>0</v>
      </c>
      <c r="AH15" s="28">
        <f t="shared" si="6"/>
        <v>0</v>
      </c>
      <c r="AI15" s="28">
        <f t="shared" si="6"/>
        <v>0</v>
      </c>
      <c r="AJ15" s="28">
        <f t="shared" si="6"/>
        <v>0</v>
      </c>
      <c r="AK15" s="28">
        <f t="shared" si="6"/>
        <v>0</v>
      </c>
      <c r="AL15" s="28">
        <f t="shared" si="6"/>
        <v>0</v>
      </c>
      <c r="AM15" s="28">
        <f t="shared" si="6"/>
        <v>0</v>
      </c>
      <c r="AN15" s="28">
        <f t="shared" si="6"/>
        <v>0</v>
      </c>
      <c r="AO15" s="28">
        <f t="shared" si="6"/>
        <v>0</v>
      </c>
      <c r="AP15" s="28">
        <f t="shared" si="6"/>
        <v>0</v>
      </c>
      <c r="AQ15" s="28">
        <f t="shared" si="6"/>
        <v>0</v>
      </c>
      <c r="AR15" s="28">
        <f t="shared" si="6"/>
        <v>0</v>
      </c>
      <c r="AS15" s="28">
        <f t="shared" si="6"/>
        <v>0</v>
      </c>
      <c r="AT15" s="28">
        <f t="shared" si="6"/>
        <v>4</v>
      </c>
    </row>
    <row r="16" spans="1:52" ht="67.5" x14ac:dyDescent="0.55000000000000004">
      <c r="A16" s="161" t="s">
        <v>73</v>
      </c>
      <c r="B16" s="162"/>
      <c r="C16" s="28"/>
      <c r="D16" s="28"/>
      <c r="E16" s="28"/>
      <c r="F16" s="28"/>
      <c r="G16" s="28">
        <f>F15</f>
        <v>0</v>
      </c>
      <c r="H16" s="28">
        <f t="shared" ref="H16:AT16" si="7">G15</f>
        <v>0</v>
      </c>
      <c r="I16" s="28">
        <f t="shared" si="7"/>
        <v>0</v>
      </c>
      <c r="J16" s="28">
        <f t="shared" si="7"/>
        <v>0</v>
      </c>
      <c r="K16" s="28">
        <f t="shared" si="7"/>
        <v>0</v>
      </c>
      <c r="L16" s="28">
        <f t="shared" si="7"/>
        <v>0</v>
      </c>
      <c r="M16" s="28">
        <f t="shared" si="7"/>
        <v>0</v>
      </c>
      <c r="N16" s="28">
        <f t="shared" si="7"/>
        <v>-5</v>
      </c>
      <c r="O16" s="28">
        <f t="shared" si="7"/>
        <v>0</v>
      </c>
      <c r="P16" s="28">
        <f t="shared" si="7"/>
        <v>0</v>
      </c>
      <c r="Q16" s="28">
        <f t="shared" si="7"/>
        <v>0</v>
      </c>
      <c r="R16" s="28">
        <f t="shared" si="7"/>
        <v>-1</v>
      </c>
      <c r="S16" s="28">
        <f t="shared" si="7"/>
        <v>0</v>
      </c>
      <c r="T16" s="28">
        <f t="shared" si="7"/>
        <v>0</v>
      </c>
      <c r="U16" s="28">
        <f t="shared" si="7"/>
        <v>-10</v>
      </c>
      <c r="V16" s="28">
        <f t="shared" si="7"/>
        <v>0</v>
      </c>
      <c r="W16" s="28">
        <f t="shared" si="7"/>
        <v>0</v>
      </c>
      <c r="X16" s="28">
        <f t="shared" si="7"/>
        <v>0</v>
      </c>
      <c r="Y16" s="28">
        <f t="shared" si="7"/>
        <v>-12</v>
      </c>
      <c r="Z16" s="28">
        <f t="shared" si="7"/>
        <v>0</v>
      </c>
      <c r="AA16" s="28">
        <f t="shared" si="7"/>
        <v>0</v>
      </c>
      <c r="AB16" s="28">
        <f t="shared" si="7"/>
        <v>0</v>
      </c>
      <c r="AC16" s="28">
        <f t="shared" si="7"/>
        <v>9</v>
      </c>
      <c r="AD16" s="28">
        <f t="shared" si="7"/>
        <v>0</v>
      </c>
      <c r="AE16" s="28">
        <f t="shared" si="7"/>
        <v>0</v>
      </c>
      <c r="AF16" s="28">
        <f t="shared" si="7"/>
        <v>0</v>
      </c>
      <c r="AG16" s="28">
        <f t="shared" si="7"/>
        <v>0</v>
      </c>
      <c r="AH16" s="28">
        <f t="shared" si="7"/>
        <v>0</v>
      </c>
      <c r="AI16" s="28">
        <f t="shared" si="7"/>
        <v>0</v>
      </c>
      <c r="AJ16" s="28">
        <f t="shared" si="7"/>
        <v>0</v>
      </c>
      <c r="AK16" s="28">
        <f t="shared" si="7"/>
        <v>0</v>
      </c>
      <c r="AL16" s="28">
        <f t="shared" si="7"/>
        <v>0</v>
      </c>
      <c r="AM16" s="28">
        <f t="shared" si="7"/>
        <v>0</v>
      </c>
      <c r="AN16" s="28">
        <f t="shared" si="7"/>
        <v>0</v>
      </c>
      <c r="AO16" s="28">
        <f t="shared" si="7"/>
        <v>0</v>
      </c>
      <c r="AP16" s="28">
        <f t="shared" si="7"/>
        <v>0</v>
      </c>
      <c r="AQ16" s="28">
        <f t="shared" si="7"/>
        <v>0</v>
      </c>
      <c r="AR16" s="28">
        <f t="shared" si="7"/>
        <v>0</v>
      </c>
      <c r="AS16" s="28">
        <f t="shared" si="7"/>
        <v>0</v>
      </c>
      <c r="AT16" s="28">
        <f t="shared" si="7"/>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5"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57" t="s">
        <v>8</v>
      </c>
      <c r="AW2" s="172" t="s">
        <v>78</v>
      </c>
      <c r="AX2" s="28" t="s">
        <v>77</v>
      </c>
      <c r="AY2" s="173" t="s">
        <v>79</v>
      </c>
      <c r="AZ2" s="173"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58">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6">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59">
        <f t="shared" si="2"/>
        <v>2019</v>
      </c>
      <c r="AW4" s="28"/>
      <c r="AX4" s="28"/>
      <c r="AY4" s="28"/>
      <c r="AZ4" s="28"/>
    </row>
    <row r="5" spans="1:52" x14ac:dyDescent="0.55000000000000004">
      <c r="A5" s="124" t="s">
        <v>27</v>
      </c>
      <c r="B5" s="127">
        <v>3.2</v>
      </c>
      <c r="C5" s="125">
        <v>0.8</v>
      </c>
      <c r="D5" s="126">
        <f>'SDR Patient and Stations'!B11</f>
        <v>2.8958333333333335</v>
      </c>
      <c r="E5" s="127">
        <f>'SDR Patient and Stations'!C11</f>
        <v>2.7916666666666665</v>
      </c>
      <c r="F5" s="127">
        <f>'SDR Patient and Stations'!D11</f>
        <v>2.7708333333333335</v>
      </c>
      <c r="G5" s="127">
        <f>'SDR Patient and Stations'!E11</f>
        <v>2.9375</v>
      </c>
      <c r="H5" s="127">
        <f>'SDR Patient and Stations'!F11</f>
        <v>2.8333333333333335</v>
      </c>
      <c r="I5" s="127">
        <f>'SDR Patient and Stations'!G11</f>
        <v>3.3333333333333335</v>
      </c>
      <c r="J5" s="127">
        <f>'SDR Patient and Stations'!H11</f>
        <v>3.375</v>
      </c>
      <c r="K5" s="127">
        <f>'SDR Patient and Stations'!I11</f>
        <v>3.6041666666666665</v>
      </c>
      <c r="L5" s="127">
        <f>'SDR Patient and Stations'!J11</f>
        <v>3.5</v>
      </c>
      <c r="M5" s="127">
        <f>'SDR Patient and Stations'!K11</f>
        <v>3.6458333333333335</v>
      </c>
      <c r="N5" s="127">
        <f>'SDR Patient and Stations'!L11</f>
        <v>3.5625</v>
      </c>
      <c r="O5" s="127">
        <f>'SDR Patient and Stations'!M11</f>
        <v>3.7291666666666665</v>
      </c>
      <c r="P5" s="127">
        <f>'SDR Patient and Stations'!N11</f>
        <v>3.8541666666666665</v>
      </c>
      <c r="Q5" s="127">
        <f>'SDR Patient and Stations'!O11</f>
        <v>3.7291666666666665</v>
      </c>
      <c r="R5" s="127">
        <f>'SDR Patient and Stations'!P11</f>
        <v>3.8333333333333335</v>
      </c>
      <c r="S5" s="127">
        <f>'SDR Patient and Stations'!Q11</f>
        <v>3.8541666666666665</v>
      </c>
      <c r="T5" s="127">
        <f>'SDR Patient and Stations'!R11</f>
        <v>4</v>
      </c>
      <c r="U5" s="127">
        <f>'SDR Patient and Stations'!S11</f>
        <v>3.8085106382978724</v>
      </c>
      <c r="V5" s="127">
        <f>'SDR Patient and Stations'!T11</f>
        <v>3.5531914893617023</v>
      </c>
      <c r="W5" s="127">
        <f>'SDR Patient and Stations'!U11</f>
        <v>3.7872340425531914</v>
      </c>
      <c r="X5" s="127">
        <f>'SDR Patient and Stations'!V11</f>
        <v>3.8936170212765959</v>
      </c>
      <c r="Y5" s="127">
        <f>'SDR Patient and Stations'!W11</f>
        <v>3.2765957446808511</v>
      </c>
      <c r="Z5" s="127">
        <f>'SDR Patient and Stations'!X11</f>
        <v>3.4468085106382977</v>
      </c>
      <c r="AA5" s="127">
        <f>'SDR Patient and Stations'!Y11</f>
        <v>3.6170212765957448</v>
      </c>
      <c r="AB5" s="127">
        <f>'SDR Patient and Stations'!Z11</f>
        <v>3.8297872340425534</v>
      </c>
      <c r="AC5" s="127">
        <f>'SDR Patient and Stations'!AA11</f>
        <v>3.8936170212765959</v>
      </c>
      <c r="AD5" s="127">
        <f>'SDR Patient and Stations'!AB11</f>
        <v>4.2272727272727275</v>
      </c>
      <c r="AE5" s="127">
        <f>'SDR Patient and Stations'!AC11</f>
        <v>3.6</v>
      </c>
      <c r="AF5" s="127">
        <f>'SDR Patient and Stations'!AD11</f>
        <v>3.8</v>
      </c>
      <c r="AG5" s="127">
        <f>'SDR Patient and Stations'!AE11</f>
        <v>3.34</v>
      </c>
      <c r="AH5" s="127">
        <f>'SDR Patient and Stations'!AF11</f>
        <v>3.3</v>
      </c>
      <c r="AI5" s="127">
        <f>'SDR Patient and Stations'!AG11</f>
        <v>3.24</v>
      </c>
      <c r="AJ5" s="127">
        <f>'SDR Patient and Stations'!AH11</f>
        <v>3.6</v>
      </c>
      <c r="AK5" s="127">
        <f>'SDR Patient and Stations'!AI11</f>
        <v>3.66</v>
      </c>
      <c r="AL5" s="127">
        <f>'SDR Patient and Stations'!AJ11</f>
        <v>3.26</v>
      </c>
      <c r="AM5" s="127">
        <f>'SDR Patient and Stations'!AK11</f>
        <v>3.54</v>
      </c>
      <c r="AN5" s="127">
        <f>'SDR Patient and Stations'!AL11</f>
        <v>3.86</v>
      </c>
      <c r="AO5" s="127">
        <f>'SDR Patient and Stations'!AM11</f>
        <v>3.96</v>
      </c>
      <c r="AP5" s="127">
        <f>'SDR Patient and Stations'!AN11</f>
        <v>4.0999999999999996</v>
      </c>
      <c r="AQ5" s="127">
        <f>'SDR Patient and Stations'!AO11</f>
        <v>4.08</v>
      </c>
      <c r="AR5" s="127">
        <f>'SDR Patient and Stations'!AP11</f>
        <v>4.28</v>
      </c>
      <c r="AS5" s="127">
        <f>'SDR Patient and Stations'!AQ11</f>
        <v>3.92</v>
      </c>
      <c r="AT5" s="127">
        <f>'SDR Patient and Stations'!AR11</f>
        <v>3.78</v>
      </c>
      <c r="AU5" s="127">
        <f>'SDR Patient and Stations'!AS11</f>
        <v>3.96</v>
      </c>
      <c r="AV5" s="127" t="e">
        <f>'SDR Patient and Stations'!AT11</f>
        <v>#DIV/0!</v>
      </c>
      <c r="AW5" s="127">
        <f>AVERAGE(D5:AU5)</f>
        <v>3.6105376296817302</v>
      </c>
      <c r="AX5" s="174">
        <f>_xlfn.VAR.S(D5:AU5)</f>
        <v>0.14076768536007908</v>
      </c>
      <c r="AY5" s="174">
        <f>_xlfn.STDEV.S(D5:AU5)</f>
        <v>0.37519019891260363</v>
      </c>
      <c r="AZ5" s="28"/>
    </row>
    <row r="6" spans="1:52" x14ac:dyDescent="0.55000000000000004">
      <c r="A6" s="28" t="s">
        <v>55</v>
      </c>
      <c r="B6" s="88">
        <v>3.2</v>
      </c>
      <c r="C6" s="128">
        <v>0.8</v>
      </c>
      <c r="D6" s="129">
        <f>'SMFP Facility Need 3.20 PPS'!C24</f>
        <v>2.8958333333333335</v>
      </c>
      <c r="E6" s="129">
        <f>'SMFP Facility Need 3.20 PPS'!D24</f>
        <v>2.7916666666666665</v>
      </c>
      <c r="F6" s="129">
        <f>'SMFP Facility Need 3.20 PPS'!E24</f>
        <v>2.7708333333333335</v>
      </c>
      <c r="G6" s="129">
        <f>'SMFP Facility Need 3.20 PPS'!F24</f>
        <v>2.9375</v>
      </c>
      <c r="H6" s="129">
        <f>'SMFP Facility Need 3.20 PPS'!G24</f>
        <v>2.8333333333333335</v>
      </c>
      <c r="I6" s="129">
        <f>'SMFP Facility Need 3.20 PPS'!H24</f>
        <v>3.3333333333333335</v>
      </c>
      <c r="J6" s="129">
        <f>'SMFP Facility Need 3.20 PPS'!I24</f>
        <v>3.375</v>
      </c>
      <c r="K6" s="129">
        <f>'SMFP Facility Need 3.20 PPS'!J24</f>
        <v>3.6041666666666665</v>
      </c>
      <c r="L6" s="129">
        <f>'SMFP Facility Need 3.20 PPS'!K24</f>
        <v>3.36</v>
      </c>
      <c r="M6" s="129">
        <f>'SMFP Facility Need 3.20 PPS'!L24</f>
        <v>3.5</v>
      </c>
      <c r="N6" s="129">
        <f>'SMFP Facility Need 3.20 PPS'!M24</f>
        <v>3.42</v>
      </c>
      <c r="O6" s="129">
        <f>'SMFP Facility Need 3.20 PPS'!N24</f>
        <v>3.58</v>
      </c>
      <c r="P6" s="129">
        <f>'SMFP Facility Need 3.20 PPS'!O24</f>
        <v>3.7</v>
      </c>
      <c r="Q6" s="129">
        <f>'SMFP Facility Need 3.20 PPS'!P24</f>
        <v>3.7432251728175885</v>
      </c>
      <c r="R6" s="129">
        <f>'SMFP Facility Need 3.20 PPS'!Q24</f>
        <v>3.68</v>
      </c>
      <c r="S6" s="129">
        <f>'SMFP Facility Need 3.20 PPS'!R24</f>
        <v>3.7</v>
      </c>
      <c r="T6" s="129">
        <f>'SMFP Facility Need 3.20 PPS'!S24</f>
        <v>3.76</v>
      </c>
      <c r="U6" s="129">
        <f>'SMFP Facility Need 3.20 PPS'!T24</f>
        <v>3.58</v>
      </c>
      <c r="V6" s="129">
        <f>'SMFP Facility Need 3.20 PPS'!U24</f>
        <v>3.34</v>
      </c>
      <c r="W6" s="129">
        <f>'SMFP Facility Need 3.20 PPS'!V24</f>
        <v>3.56</v>
      </c>
      <c r="X6" s="129">
        <f>'SMFP Facility Need 3.20 PPS'!W24</f>
        <v>4.1200015294612466</v>
      </c>
      <c r="Y6" s="129">
        <f>'SMFP Facility Need 3.20 PPS'!X24</f>
        <v>3.4671051122242189</v>
      </c>
      <c r="Z6" s="129">
        <f>'SMFP Facility Need 3.20 PPS'!Y24</f>
        <v>3.4406824382662751</v>
      </c>
      <c r="AA6" s="129">
        <f>'SMFP Facility Need 3.20 PPS'!Z24</f>
        <v>3.4</v>
      </c>
      <c r="AB6" s="129">
        <f>'SMFP Facility Need 3.20 PPS'!AA24</f>
        <v>4.7368421052631575</v>
      </c>
      <c r="AC6" s="129">
        <f>'SMFP Facility Need 3.20 PPS'!AB24</f>
        <v>4.8157894736842106</v>
      </c>
      <c r="AD6" s="129">
        <f>'SMFP Facility Need 3.20 PPS'!AC24</f>
        <v>4.8947368421052628</v>
      </c>
      <c r="AE6" s="129">
        <f>'SMFP Facility Need 3.20 PPS'!AD24</f>
        <v>3.75</v>
      </c>
      <c r="AF6" s="129">
        <f>'SMFP Facility Need 3.20 PPS'!AE24</f>
        <v>3.8</v>
      </c>
      <c r="AG6" s="129">
        <f>'SMFP Facility Need 3.20 PPS'!AF24</f>
        <v>3.34</v>
      </c>
      <c r="AH6" s="129">
        <f>'SMFP Facility Need 3.20 PPS'!AG24</f>
        <v>3.3</v>
      </c>
      <c r="AI6" s="129">
        <f>'SMFP Facility Need 3.20 PPS'!AH24</f>
        <v>3.24</v>
      </c>
      <c r="AJ6" s="129">
        <f>'SMFP Facility Need 3.20 PPS'!AI24</f>
        <v>3.6</v>
      </c>
      <c r="AK6" s="129">
        <f>'SMFP Facility Need 3.20 PPS'!AJ24</f>
        <v>3.66</v>
      </c>
      <c r="AL6" s="129">
        <f>'SMFP Facility Need 3.20 PPS'!AK24</f>
        <v>3.26</v>
      </c>
      <c r="AM6" s="129">
        <f>'SMFP Facility Need 3.20 PPS'!AL24</f>
        <v>3.54</v>
      </c>
      <c r="AN6" s="129">
        <f>'SMFP Facility Need 3.20 PPS'!AM24</f>
        <v>3.86</v>
      </c>
      <c r="AO6" s="129">
        <f>'SMFP Facility Need 3.20 PPS'!AN24</f>
        <v>3.96</v>
      </c>
      <c r="AP6" s="129">
        <f>'SMFP Facility Need 3.20 PPS'!AO24</f>
        <v>4.0999999999999996</v>
      </c>
      <c r="AQ6" s="129">
        <f>'SMFP Facility Need 3.20 PPS'!AP24</f>
        <v>4.08</v>
      </c>
      <c r="AR6" s="129">
        <f>'SMFP Facility Need 3.20 PPS'!AQ24</f>
        <v>4.28</v>
      </c>
      <c r="AS6" s="129">
        <f>'SMFP Facility Need 3.20 PPS'!AR24</f>
        <v>3.92</v>
      </c>
      <c r="AT6" s="129">
        <f>'SMFP Facility Need 3.20 PPS'!AS24</f>
        <v>3.78</v>
      </c>
      <c r="AU6" s="129">
        <f>'SMFP Facility Need 3.20 PPS'!AT24</f>
        <v>3.96</v>
      </c>
      <c r="AV6" s="129" t="e">
        <f>'SMFP Facility Need 3.20 PPS'!AU24</f>
        <v>#N/A</v>
      </c>
      <c r="AW6" s="88">
        <f t="shared" ref="AW6" si="3">AVERAGE(D6:AU6)</f>
        <v>3.6311374850111053</v>
      </c>
      <c r="AX6" s="175">
        <f t="shared" ref="AX6" si="4">_xlfn.VAR.S(D6:AU6)</f>
        <v>0.22935590992787722</v>
      </c>
      <c r="AY6" s="175">
        <f t="shared" ref="AY6" si="5">_xlfn.STDEV.S(D6:AU6)</f>
        <v>0.47891117122894222</v>
      </c>
      <c r="AZ6" s="106">
        <f>CORREL($D$5:$AU$5,D6:AU6)</f>
        <v>0.86046844098038866</v>
      </c>
    </row>
    <row r="7" spans="1:52" x14ac:dyDescent="0.55000000000000004">
      <c r="A7" s="28" t="s">
        <v>55</v>
      </c>
      <c r="B7" s="28">
        <v>3.16</v>
      </c>
      <c r="C7" s="128">
        <v>0.79</v>
      </c>
      <c r="D7" s="129">
        <f>'SMFP Facility Need 3.16 PPS'!C24</f>
        <v>2.8958333333333335</v>
      </c>
      <c r="E7" s="129">
        <f>'SMFP Facility Need 3.16 PPS'!D24</f>
        <v>2.7916666666666665</v>
      </c>
      <c r="F7" s="129">
        <f>'SMFP Facility Need 3.16 PPS'!E24</f>
        <v>2.7708333333333335</v>
      </c>
      <c r="G7" s="129">
        <f>'SMFP Facility Need 3.16 PPS'!F24</f>
        <v>2.9375</v>
      </c>
      <c r="H7" s="129">
        <f>'SMFP Facility Need 3.16 PPS'!G24</f>
        <v>2.8333333333333335</v>
      </c>
      <c r="I7" s="129">
        <f>'SMFP Facility Need 3.16 PPS'!H24</f>
        <v>3.3333333333333335</v>
      </c>
      <c r="J7" s="129">
        <f>'SMFP Facility Need 3.16 PPS'!I24</f>
        <v>3.375</v>
      </c>
      <c r="K7" s="129">
        <f>'SMFP Facility Need 3.16 PPS'!J24</f>
        <v>3.6041666666666665</v>
      </c>
      <c r="L7" s="129">
        <f>'SMFP Facility Need 3.16 PPS'!K24</f>
        <v>3.36</v>
      </c>
      <c r="M7" s="129">
        <f>'SMFP Facility Need 3.16 PPS'!L24</f>
        <v>3.5</v>
      </c>
      <c r="N7" s="129">
        <f>'SMFP Facility Need 3.16 PPS'!M24</f>
        <v>3.42</v>
      </c>
      <c r="O7" s="129">
        <f>'SMFP Facility Need 3.16 PPS'!N24</f>
        <v>3.58</v>
      </c>
      <c r="P7" s="129">
        <f>'SMFP Facility Need 3.16 PPS'!O24</f>
        <v>3.7</v>
      </c>
      <c r="Q7" s="129">
        <f>'SMFP Facility Need 3.16 PPS'!P24</f>
        <v>3.6916099533718634</v>
      </c>
      <c r="R7" s="129">
        <f>'SMFP Facility Need 3.16 PPS'!Q24</f>
        <v>3.68</v>
      </c>
      <c r="S7" s="129">
        <f>'SMFP Facility Need 3.16 PPS'!R24</f>
        <v>3.7</v>
      </c>
      <c r="T7" s="129">
        <f>'SMFP Facility Need 3.16 PPS'!S24</f>
        <v>3.76</v>
      </c>
      <c r="U7" s="129">
        <f>'SMFP Facility Need 3.16 PPS'!T24</f>
        <v>3.58</v>
      </c>
      <c r="V7" s="129">
        <f>'SMFP Facility Need 3.16 PPS'!U24</f>
        <v>3.34</v>
      </c>
      <c r="W7" s="129">
        <f>'SMFP Facility Need 3.16 PPS'!V24</f>
        <v>3.56</v>
      </c>
      <c r="X7" s="129">
        <f>'SMFP Facility Need 3.16 PPS'!W24</f>
        <v>4.0570840291917367</v>
      </c>
      <c r="Y7" s="129">
        <f>'SMFP Facility Need 3.16 PPS'!X24</f>
        <v>3.4141581447843028</v>
      </c>
      <c r="Z7" s="129">
        <f>'SMFP Facility Need 3.16 PPS'!Y24</f>
        <v>3.3444006641232478</v>
      </c>
      <c r="AA7" s="129">
        <f>'SMFP Facility Need 3.16 PPS'!Z24</f>
        <v>3.4</v>
      </c>
      <c r="AB7" s="129">
        <f>'SMFP Facility Need 3.16 PPS'!AA24</f>
        <v>4.7368421052631575</v>
      </c>
      <c r="AC7" s="129">
        <f>'SMFP Facility Need 3.16 PPS'!AB24</f>
        <v>4.8157894736842106</v>
      </c>
      <c r="AD7" s="129">
        <f>'SMFP Facility Need 3.16 PPS'!AC24</f>
        <v>4.8947368421052628</v>
      </c>
      <c r="AE7" s="129">
        <f>'SMFP Facility Need 3.16 PPS'!AD24</f>
        <v>3.75</v>
      </c>
      <c r="AF7" s="129">
        <f>'SMFP Facility Need 3.16 PPS'!AE24</f>
        <v>3.8</v>
      </c>
      <c r="AG7" s="129">
        <f>'SMFP Facility Need 3.16 PPS'!AF24</f>
        <v>3.34</v>
      </c>
      <c r="AH7" s="129">
        <f>'SMFP Facility Need 3.16 PPS'!AG24</f>
        <v>3.3</v>
      </c>
      <c r="AI7" s="129">
        <f>'SMFP Facility Need 3.16 PPS'!AH24</f>
        <v>3.24</v>
      </c>
      <c r="AJ7" s="129">
        <f>'SMFP Facility Need 3.16 PPS'!AI24</f>
        <v>3.6</v>
      </c>
      <c r="AK7" s="129">
        <f>'SMFP Facility Need 3.16 PPS'!AJ24</f>
        <v>3.66</v>
      </c>
      <c r="AL7" s="129">
        <f>'SMFP Facility Need 3.16 PPS'!AK24</f>
        <v>3.26</v>
      </c>
      <c r="AM7" s="129">
        <f>'SMFP Facility Need 3.16 PPS'!AL24</f>
        <v>3.54</v>
      </c>
      <c r="AN7" s="129">
        <f>'SMFP Facility Need 3.16 PPS'!AM24</f>
        <v>3.86</v>
      </c>
      <c r="AO7" s="129">
        <f>'SMFP Facility Need 3.16 PPS'!AN24</f>
        <v>3.96</v>
      </c>
      <c r="AP7" s="129">
        <f>'SMFP Facility Need 3.16 PPS'!AO24</f>
        <v>4.0999999999999996</v>
      </c>
      <c r="AQ7" s="129">
        <f>'SMFP Facility Need 3.16 PPS'!AP24</f>
        <v>4.08</v>
      </c>
      <c r="AR7" s="129">
        <f>'SMFP Facility Need 3.16 PPS'!AQ24</f>
        <v>4.28</v>
      </c>
      <c r="AS7" s="129">
        <f>'SMFP Facility Need 3.16 PPS'!AR24</f>
        <v>3.92</v>
      </c>
      <c r="AT7" s="129">
        <f>'SMFP Facility Need 3.16 PPS'!AS24</f>
        <v>3.78</v>
      </c>
      <c r="AU7" s="129">
        <f>'SMFP Facility Need 3.16 PPS'!AT24</f>
        <v>3.96</v>
      </c>
      <c r="AV7" s="129" t="e">
        <f>'SMFP Facility Need 3.16 PPS'!AU24</f>
        <v>#N/A</v>
      </c>
      <c r="AW7" s="88">
        <f t="shared" ref="AW7:AW16" si="6">AVERAGE(D7:AU7)</f>
        <v>3.6251429063452378</v>
      </c>
      <c r="AX7" s="175">
        <f t="shared" ref="AX7:AX16" si="7">_xlfn.VAR.S(D7:AU7)</f>
        <v>0.22931109201559582</v>
      </c>
      <c r="AY7" s="175">
        <f t="shared" ref="AY7:AY16" si="8">_xlfn.STDEV.S(D7:AU7)</f>
        <v>0.47886437747612404</v>
      </c>
      <c r="AZ7" s="106">
        <f>CORREL($D$5:$AU$5,D7:AU7)</f>
        <v>0.86178370683790007</v>
      </c>
    </row>
    <row r="8" spans="1:52" x14ac:dyDescent="0.55000000000000004">
      <c r="A8" s="28" t="s">
        <v>55</v>
      </c>
      <c r="B8" s="28">
        <v>3.12</v>
      </c>
      <c r="C8" s="130">
        <v>0.78</v>
      </c>
      <c r="D8" s="129">
        <f>'SMFP Facility Need 3.12 PPS'!C24</f>
        <v>2.8958333333333335</v>
      </c>
      <c r="E8" s="129">
        <f>'SMFP Facility Need 3.12 PPS'!D24</f>
        <v>2.7916666666666665</v>
      </c>
      <c r="F8" s="129">
        <f>'SMFP Facility Need 3.12 PPS'!E24</f>
        <v>2.7708333333333335</v>
      </c>
      <c r="G8" s="129">
        <f>'SMFP Facility Need 3.12 PPS'!F24</f>
        <v>2.9375</v>
      </c>
      <c r="H8" s="129">
        <f>'SMFP Facility Need 3.12 PPS'!G24</f>
        <v>2.8333333333333335</v>
      </c>
      <c r="I8" s="129">
        <f>'SMFP Facility Need 3.12 PPS'!H24</f>
        <v>3.3333333333333335</v>
      </c>
      <c r="J8" s="129">
        <f>'SMFP Facility Need 3.12 PPS'!I24</f>
        <v>3.375</v>
      </c>
      <c r="K8" s="129">
        <f>'SMFP Facility Need 3.12 PPS'!J24</f>
        <v>3.6041666666666665</v>
      </c>
      <c r="L8" s="129">
        <f>'SMFP Facility Need 3.12 PPS'!K24</f>
        <v>3.36</v>
      </c>
      <c r="M8" s="129">
        <f>'SMFP Facility Need 3.12 PPS'!L24</f>
        <v>3.5</v>
      </c>
      <c r="N8" s="129">
        <f>'SMFP Facility Need 3.12 PPS'!M24</f>
        <v>3.42</v>
      </c>
      <c r="O8" s="129">
        <f>'SMFP Facility Need 3.12 PPS'!N24</f>
        <v>3.58</v>
      </c>
      <c r="P8" s="129">
        <f>'SMFP Facility Need 3.12 PPS'!O24</f>
        <v>3.7</v>
      </c>
      <c r="Q8" s="129">
        <f>'SMFP Facility Need 3.12 PPS'!P24</f>
        <v>3.6401293035241995</v>
      </c>
      <c r="R8" s="129">
        <f>'SMFP Facility Need 3.12 PPS'!Q24</f>
        <v>3.68</v>
      </c>
      <c r="S8" s="129">
        <f>'SMFP Facility Need 3.12 PPS'!R24</f>
        <v>3.7</v>
      </c>
      <c r="T8" s="129">
        <f>'SMFP Facility Need 3.12 PPS'!S24</f>
        <v>3.76</v>
      </c>
      <c r="U8" s="129">
        <f>'SMFP Facility Need 3.12 PPS'!T24</f>
        <v>3.58</v>
      </c>
      <c r="V8" s="129">
        <f>'SMFP Facility Need 3.12 PPS'!U24</f>
        <v>3.34</v>
      </c>
      <c r="W8" s="129">
        <f>'SMFP Facility Need 3.12 PPS'!V24</f>
        <v>3.56</v>
      </c>
      <c r="X8" s="129">
        <f>'SMFP Facility Need 3.12 PPS'!W24</f>
        <v>3.994518672861803</v>
      </c>
      <c r="Y8" s="129">
        <f>'SMFP Facility Need 3.12 PPS'!X24</f>
        <v>3.3615075170531017</v>
      </c>
      <c r="Z8" s="129">
        <f>'SMFP Facility Need 3.12 PPS'!Y24</f>
        <v>3.2510915477401241</v>
      </c>
      <c r="AA8" s="129">
        <f>'SMFP Facility Need 3.12 PPS'!Z24</f>
        <v>3.4</v>
      </c>
      <c r="AB8" s="129">
        <f>'SMFP Facility Need 3.12 PPS'!AA24</f>
        <v>4.7368421052631575</v>
      </c>
      <c r="AC8" s="129">
        <f>'SMFP Facility Need 3.12 PPS'!AB24</f>
        <v>4.8157894736842106</v>
      </c>
      <c r="AD8" s="129">
        <f>'SMFP Facility Need 3.12 PPS'!AC24</f>
        <v>4.8165932526868067</v>
      </c>
      <c r="AE8" s="129">
        <f>'SMFP Facility Need 3.12 PPS'!AD24</f>
        <v>3.7024462787051555</v>
      </c>
      <c r="AF8" s="129">
        <f>'SMFP Facility Need 3.12 PPS'!AE24</f>
        <v>3.8</v>
      </c>
      <c r="AG8" s="129">
        <f>'SMFP Facility Need 3.12 PPS'!AF24</f>
        <v>3.34</v>
      </c>
      <c r="AH8" s="129">
        <f>'SMFP Facility Need 3.12 PPS'!AG24</f>
        <v>3.3</v>
      </c>
      <c r="AI8" s="129">
        <f>'SMFP Facility Need 3.12 PPS'!AH24</f>
        <v>3.24</v>
      </c>
      <c r="AJ8" s="129">
        <f>'SMFP Facility Need 3.12 PPS'!AI24</f>
        <v>3.6</v>
      </c>
      <c r="AK8" s="129">
        <f>'SMFP Facility Need 3.12 PPS'!AJ24</f>
        <v>3.66</v>
      </c>
      <c r="AL8" s="129">
        <f>'SMFP Facility Need 3.12 PPS'!AK24</f>
        <v>3.26</v>
      </c>
      <c r="AM8" s="129">
        <f>'SMFP Facility Need 3.12 PPS'!AL24</f>
        <v>3.54</v>
      </c>
      <c r="AN8" s="129">
        <f>'SMFP Facility Need 3.12 PPS'!AM24</f>
        <v>3.86</v>
      </c>
      <c r="AO8" s="129">
        <f>'SMFP Facility Need 3.12 PPS'!AN24</f>
        <v>3.96</v>
      </c>
      <c r="AP8" s="129">
        <f>'SMFP Facility Need 3.12 PPS'!AO24</f>
        <v>4.0999999999999996</v>
      </c>
      <c r="AQ8" s="129">
        <f>'SMFP Facility Need 3.12 PPS'!AP24</f>
        <v>4.08</v>
      </c>
      <c r="AR8" s="129">
        <f>'SMFP Facility Need 3.12 PPS'!AQ24</f>
        <v>4.28</v>
      </c>
      <c r="AS8" s="129">
        <f>'SMFP Facility Need 3.12 PPS'!AR24</f>
        <v>3.92</v>
      </c>
      <c r="AT8" s="129">
        <f>'SMFP Facility Need 3.12 PPS'!AS24</f>
        <v>3.78</v>
      </c>
      <c r="AU8" s="129">
        <f>'SMFP Facility Need 3.12 PPS'!AT24</f>
        <v>3.96</v>
      </c>
      <c r="AV8" s="129" t="e">
        <f>'SMFP Facility Need 3.12 PPS'!AU24</f>
        <v>#N/A</v>
      </c>
      <c r="AW8" s="88">
        <f t="shared" si="6"/>
        <v>3.6163769276860278</v>
      </c>
      <c r="AX8" s="175">
        <f t="shared" si="7"/>
        <v>0.22527504380736688</v>
      </c>
      <c r="AY8" s="175">
        <f t="shared" si="8"/>
        <v>0.47463148210729433</v>
      </c>
      <c r="AZ8" s="106">
        <f t="shared" ref="AZ8:AZ16" si="9">CORREL($D$5:$AU$5,D8:AU8)</f>
        <v>0.86442171707586735</v>
      </c>
    </row>
    <row r="9" spans="1:52" x14ac:dyDescent="0.55000000000000004">
      <c r="A9" s="28" t="s">
        <v>55</v>
      </c>
      <c r="B9" s="28">
        <v>3.08</v>
      </c>
      <c r="C9" s="130">
        <v>0.77</v>
      </c>
      <c r="D9" s="129">
        <f>'SMFP Facility Need 3.08 PPS'!C24</f>
        <v>2.8958333333333335</v>
      </c>
      <c r="E9" s="129">
        <f>'SMFP Facility Need 3.08 PPS'!D24</f>
        <v>2.7916666666666665</v>
      </c>
      <c r="F9" s="129">
        <f>'SMFP Facility Need 3.08 PPS'!E24</f>
        <v>2.7708333333333335</v>
      </c>
      <c r="G9" s="129">
        <f>'SMFP Facility Need 3.08 PPS'!F24</f>
        <v>2.9375</v>
      </c>
      <c r="H9" s="129">
        <f>'SMFP Facility Need 3.08 PPS'!G24</f>
        <v>2.8333333333333335</v>
      </c>
      <c r="I9" s="129">
        <f>'SMFP Facility Need 3.08 PPS'!H24</f>
        <v>3.3333333333333335</v>
      </c>
      <c r="J9" s="129">
        <f>'SMFP Facility Need 3.08 PPS'!I24</f>
        <v>3.375</v>
      </c>
      <c r="K9" s="129">
        <f>'SMFP Facility Need 3.08 PPS'!J24</f>
        <v>3.6041666666666665</v>
      </c>
      <c r="L9" s="129">
        <f>'SMFP Facility Need 3.08 PPS'!K24</f>
        <v>3.36</v>
      </c>
      <c r="M9" s="129">
        <f>'SMFP Facility Need 3.08 PPS'!L24</f>
        <v>3.5</v>
      </c>
      <c r="N9" s="129">
        <f>'SMFP Facility Need 3.08 PPS'!M24</f>
        <v>3.42</v>
      </c>
      <c r="O9" s="129">
        <f>'SMFP Facility Need 3.08 PPS'!N24</f>
        <v>3.58</v>
      </c>
      <c r="P9" s="129">
        <f>'SMFP Facility Need 3.08 PPS'!O24</f>
        <v>3.7</v>
      </c>
      <c r="Q9" s="129">
        <f>'SMFP Facility Need 3.08 PPS'!P24</f>
        <v>3.58878269769122</v>
      </c>
      <c r="R9" s="129">
        <f>'SMFP Facility Need 3.08 PPS'!Q24</f>
        <v>3.68</v>
      </c>
      <c r="S9" s="129">
        <f>'SMFP Facility Need 3.08 PPS'!R24</f>
        <v>3.7</v>
      </c>
      <c r="T9" s="129">
        <f>'SMFP Facility Need 3.08 PPS'!S24</f>
        <v>3.76</v>
      </c>
      <c r="U9" s="129">
        <f>'SMFP Facility Need 3.08 PPS'!T24</f>
        <v>3.58</v>
      </c>
      <c r="V9" s="129">
        <f>'SMFP Facility Need 3.08 PPS'!U24</f>
        <v>3.34</v>
      </c>
      <c r="W9" s="129">
        <f>'SMFP Facility Need 3.08 PPS'!V24</f>
        <v>3.56</v>
      </c>
      <c r="X9" s="129">
        <f>'SMFP Facility Need 3.08 PPS'!W24</f>
        <v>3.9323025123417934</v>
      </c>
      <c r="Y9" s="129">
        <f>'SMFP Facility Need 3.08 PPS'!X24</f>
        <v>3.3091507480909081</v>
      </c>
      <c r="Z9" s="129">
        <f>'SMFP Facility Need 3.08 PPS'!Y24</f>
        <v>3.24</v>
      </c>
      <c r="AA9" s="129">
        <f>'SMFP Facility Need 3.08 PPS'!Z24</f>
        <v>3.4</v>
      </c>
      <c r="AB9" s="129">
        <f>'SMFP Facility Need 3.08 PPS'!AA24</f>
        <v>4.7368421052631575</v>
      </c>
      <c r="AC9" s="129">
        <f>'SMFP Facility Need 3.08 PPS'!AB24</f>
        <v>4.8157894736842106</v>
      </c>
      <c r="AD9" s="129">
        <f>'SMFP Facility Need 3.08 PPS'!AC24</f>
        <v>4.7359741817971557</v>
      </c>
      <c r="AE9" s="129">
        <f>'SMFP Facility Need 3.08 PPS'!AD24</f>
        <v>3.6530523477714825</v>
      </c>
      <c r="AF9" s="129">
        <f>'SMFP Facility Need 3.08 PPS'!AE24</f>
        <v>3.8</v>
      </c>
      <c r="AG9" s="129">
        <f>'SMFP Facility Need 3.08 PPS'!AF24</f>
        <v>3.34</v>
      </c>
      <c r="AH9" s="129">
        <f>'SMFP Facility Need 3.08 PPS'!AG24</f>
        <v>3.3</v>
      </c>
      <c r="AI9" s="129">
        <f>'SMFP Facility Need 3.08 PPS'!AH24</f>
        <v>3.24</v>
      </c>
      <c r="AJ9" s="129">
        <f>'SMFP Facility Need 3.08 PPS'!AI24</f>
        <v>3.6</v>
      </c>
      <c r="AK9" s="129">
        <f>'SMFP Facility Need 3.08 PPS'!AJ24</f>
        <v>3.66</v>
      </c>
      <c r="AL9" s="129">
        <f>'SMFP Facility Need 3.08 PPS'!AK24</f>
        <v>3.26</v>
      </c>
      <c r="AM9" s="129">
        <f>'SMFP Facility Need 3.08 PPS'!AL24</f>
        <v>3.54</v>
      </c>
      <c r="AN9" s="129">
        <f>'SMFP Facility Need 3.08 PPS'!AM24</f>
        <v>3.86</v>
      </c>
      <c r="AO9" s="129">
        <f>'SMFP Facility Need 3.08 PPS'!AN24</f>
        <v>3.96</v>
      </c>
      <c r="AP9" s="129">
        <f>'SMFP Facility Need 3.08 PPS'!AO24</f>
        <v>4.0999999999999996</v>
      </c>
      <c r="AQ9" s="129">
        <f>'SMFP Facility Need 3.08 PPS'!AP24</f>
        <v>4.08</v>
      </c>
      <c r="AR9" s="129">
        <f>'SMFP Facility Need 3.08 PPS'!AQ24</f>
        <v>4.28</v>
      </c>
      <c r="AS9" s="129">
        <f>'SMFP Facility Need 3.08 PPS'!AR24</f>
        <v>3.92</v>
      </c>
      <c r="AT9" s="129">
        <f>'SMFP Facility Need 3.08 PPS'!AS24</f>
        <v>3.78</v>
      </c>
      <c r="AU9" s="129">
        <f>'SMFP Facility Need 3.08 PPS'!AT24</f>
        <v>3.96</v>
      </c>
      <c r="AV9" s="129" t="e">
        <f>'SMFP Facility Need 3.08 PPS'!AU24</f>
        <v>#N/A</v>
      </c>
      <c r="AW9" s="88">
        <f t="shared" si="6"/>
        <v>3.6093991075751504</v>
      </c>
      <c r="AX9" s="175">
        <f t="shared" si="7"/>
        <v>0.2206109585200455</v>
      </c>
      <c r="AY9" s="175">
        <f t="shared" si="8"/>
        <v>0.46969240841219212</v>
      </c>
      <c r="AZ9" s="106">
        <f t="shared" si="9"/>
        <v>0.86643770054282387</v>
      </c>
    </row>
    <row r="10" spans="1:52" x14ac:dyDescent="0.55000000000000004">
      <c r="A10" s="28" t="s">
        <v>55</v>
      </c>
      <c r="B10" s="28">
        <v>3.04</v>
      </c>
      <c r="C10" s="130">
        <v>0.76</v>
      </c>
      <c r="D10" s="129">
        <f>'SMFP Facility Need 3.04 PPS'!C24</f>
        <v>2.8958333333333335</v>
      </c>
      <c r="E10" s="129">
        <f>'SMFP Facility Need 3.04 PPS'!D24</f>
        <v>2.7916666666666665</v>
      </c>
      <c r="F10" s="129">
        <f>'SMFP Facility Need 3.04 PPS'!E24</f>
        <v>2.7708333333333335</v>
      </c>
      <c r="G10" s="129">
        <f>'SMFP Facility Need 3.04 PPS'!F24</f>
        <v>2.9375</v>
      </c>
      <c r="H10" s="129">
        <f>'SMFP Facility Need 3.04 PPS'!G24</f>
        <v>2.8333333333333335</v>
      </c>
      <c r="I10" s="129">
        <f>'SMFP Facility Need 3.04 PPS'!H24</f>
        <v>3.3333333333333335</v>
      </c>
      <c r="J10" s="129">
        <f>'SMFP Facility Need 3.04 PPS'!I24</f>
        <v>3.375</v>
      </c>
      <c r="K10" s="129">
        <f>'SMFP Facility Need 3.04 PPS'!J24</f>
        <v>3.6041666666666665</v>
      </c>
      <c r="L10" s="129">
        <f>'SMFP Facility Need 3.04 PPS'!K24</f>
        <v>3.36</v>
      </c>
      <c r="M10" s="129">
        <f>'SMFP Facility Need 3.04 PPS'!L24</f>
        <v>3.5</v>
      </c>
      <c r="N10" s="129">
        <f>'SMFP Facility Need 3.04 PPS'!M24</f>
        <v>3.42</v>
      </c>
      <c r="O10" s="129">
        <f>'SMFP Facility Need 3.04 PPS'!N24</f>
        <v>3.58</v>
      </c>
      <c r="P10" s="129">
        <f>'SMFP Facility Need 3.04 PPS'!O24</f>
        <v>3.7</v>
      </c>
      <c r="Q10" s="129">
        <f>'SMFP Facility Need 3.04 PPS'!P24</f>
        <v>3.58</v>
      </c>
      <c r="R10" s="129">
        <f>'SMFP Facility Need 3.04 PPS'!Q24</f>
        <v>3.68</v>
      </c>
      <c r="S10" s="129">
        <f>'SMFP Facility Need 3.04 PPS'!R24</f>
        <v>3.7</v>
      </c>
      <c r="T10" s="129">
        <f>'SMFP Facility Need 3.04 PPS'!S24</f>
        <v>3.76</v>
      </c>
      <c r="U10" s="129">
        <f>'SMFP Facility Need 3.04 PPS'!T24</f>
        <v>3.58</v>
      </c>
      <c r="V10" s="129">
        <f>'SMFP Facility Need 3.04 PPS'!U24</f>
        <v>3.34</v>
      </c>
      <c r="W10" s="129">
        <f>'SMFP Facility Need 3.04 PPS'!V24</f>
        <v>3.56</v>
      </c>
      <c r="X10" s="129">
        <f>'SMFP Facility Need 3.04 PPS'!W24</f>
        <v>3.8704326323192446</v>
      </c>
      <c r="Y10" s="129">
        <f>'SMFP Facility Need 3.04 PPS'!X24</f>
        <v>3.2570853845746646</v>
      </c>
      <c r="Z10" s="129">
        <f>'SMFP Facility Need 3.04 PPS'!Y24</f>
        <v>3.24</v>
      </c>
      <c r="AA10" s="129">
        <f>'SMFP Facility Need 3.04 PPS'!Z24</f>
        <v>3.4</v>
      </c>
      <c r="AB10" s="129">
        <f>'SMFP Facility Need 3.04 PPS'!AA24</f>
        <v>4.7368421052631575</v>
      </c>
      <c r="AC10" s="129">
        <f>'SMFP Facility Need 3.04 PPS'!AB24</f>
        <v>4.8157894736842106</v>
      </c>
      <c r="AD10" s="129">
        <f>'SMFP Facility Need 3.04 PPS'!AC24</f>
        <v>4.6559923974629411</v>
      </c>
      <c r="AE10" s="129">
        <f>'SMFP Facility Need 3.04 PPS'!AD24</f>
        <v>3.6037104640383251</v>
      </c>
      <c r="AF10" s="129">
        <f>'SMFP Facility Need 3.04 PPS'!AE24</f>
        <v>3.8</v>
      </c>
      <c r="AG10" s="129">
        <f>'SMFP Facility Need 3.04 PPS'!AF24</f>
        <v>3.34</v>
      </c>
      <c r="AH10" s="129">
        <f>'SMFP Facility Need 3.04 PPS'!AG24</f>
        <v>3.3</v>
      </c>
      <c r="AI10" s="129">
        <f>'SMFP Facility Need 3.04 PPS'!AH24</f>
        <v>3.24</v>
      </c>
      <c r="AJ10" s="129">
        <f>'SMFP Facility Need 3.04 PPS'!AI24</f>
        <v>3.6</v>
      </c>
      <c r="AK10" s="129">
        <f>'SMFP Facility Need 3.04 PPS'!AJ24</f>
        <v>3.66</v>
      </c>
      <c r="AL10" s="129">
        <f>'SMFP Facility Need 3.04 PPS'!AK24</f>
        <v>3.26</v>
      </c>
      <c r="AM10" s="129">
        <f>'SMFP Facility Need 3.04 PPS'!AL24</f>
        <v>3.54</v>
      </c>
      <c r="AN10" s="129">
        <f>'SMFP Facility Need 3.04 PPS'!AM24</f>
        <v>3.86</v>
      </c>
      <c r="AO10" s="129">
        <f>'SMFP Facility Need 3.04 PPS'!AN24</f>
        <v>3.96</v>
      </c>
      <c r="AP10" s="129">
        <f>'SMFP Facility Need 3.04 PPS'!AO24</f>
        <v>4.0999999999999996</v>
      </c>
      <c r="AQ10" s="129">
        <f>'SMFP Facility Need 3.04 PPS'!AP24</f>
        <v>4.08</v>
      </c>
      <c r="AR10" s="129">
        <f>'SMFP Facility Need 3.04 PPS'!AQ24</f>
        <v>4.28</v>
      </c>
      <c r="AS10" s="129">
        <f>'SMFP Facility Need 3.04 PPS'!AR24</f>
        <v>3.92</v>
      </c>
      <c r="AT10" s="129">
        <f>'SMFP Facility Need 3.04 PPS'!AS24</f>
        <v>3.78</v>
      </c>
      <c r="AU10" s="129">
        <f>'SMFP Facility Need 3.04 PPS'!AT24</f>
        <v>3.96</v>
      </c>
      <c r="AV10" s="129" t="e">
        <f>'SMFP Facility Need 3.04 PPS'!AU24</f>
        <v>#N/A</v>
      </c>
      <c r="AW10" s="88">
        <f t="shared" si="6"/>
        <v>3.6036708891820282</v>
      </c>
      <c r="AX10" s="175">
        <f t="shared" si="7"/>
        <v>0.21645179963457997</v>
      </c>
      <c r="AY10" s="175">
        <f t="shared" si="8"/>
        <v>0.46524380665902471</v>
      </c>
      <c r="AZ10" s="106">
        <f t="shared" si="9"/>
        <v>0.86806409831010245</v>
      </c>
    </row>
    <row r="11" spans="1:52" x14ac:dyDescent="0.55000000000000004">
      <c r="A11" s="28" t="s">
        <v>55</v>
      </c>
      <c r="B11" s="88">
        <v>3</v>
      </c>
      <c r="C11" s="130">
        <v>0.75</v>
      </c>
      <c r="D11" s="129">
        <f>'SMFP Facility Need 3.00 PPS'!C24</f>
        <v>2.8958333333333335</v>
      </c>
      <c r="E11" s="129">
        <f>'SMFP Facility Need 3.00 PPS'!D24</f>
        <v>2.7916666666666665</v>
      </c>
      <c r="F11" s="129">
        <f>'SMFP Facility Need 3.00 PPS'!E24</f>
        <v>2.7708333333333335</v>
      </c>
      <c r="G11" s="129">
        <f>'SMFP Facility Need 3.00 PPS'!F24</f>
        <v>2.9375</v>
      </c>
      <c r="H11" s="129">
        <f>'SMFP Facility Need 3.00 PPS'!G24</f>
        <v>2.8333333333333335</v>
      </c>
      <c r="I11" s="129">
        <f>'SMFP Facility Need 3.00 PPS'!H24</f>
        <v>3.3333333333333335</v>
      </c>
      <c r="J11" s="129">
        <f>'SMFP Facility Need 3.00 PPS'!I24</f>
        <v>3.375</v>
      </c>
      <c r="K11" s="129">
        <f>'SMFP Facility Need 3.00 PPS'!J24</f>
        <v>3.6041666666666665</v>
      </c>
      <c r="L11" s="129">
        <f>'SMFP Facility Need 3.00 PPS'!K24</f>
        <v>3.36</v>
      </c>
      <c r="M11" s="129">
        <f>'SMFP Facility Need 3.00 PPS'!L24</f>
        <v>3.5</v>
      </c>
      <c r="N11" s="129">
        <f>'SMFP Facility Need 3.00 PPS'!M24</f>
        <v>3.42</v>
      </c>
      <c r="O11" s="129">
        <f>'SMFP Facility Need 3.00 PPS'!N24</f>
        <v>3.58</v>
      </c>
      <c r="P11" s="129">
        <f>'SMFP Facility Need 3.00 PPS'!O24</f>
        <v>3.7</v>
      </c>
      <c r="Q11" s="129">
        <f>'SMFP Facility Need 3.00 PPS'!P24</f>
        <v>3.58</v>
      </c>
      <c r="R11" s="129">
        <f>'SMFP Facility Need 3.00 PPS'!Q24</f>
        <v>3.68</v>
      </c>
      <c r="S11" s="129">
        <f>'SMFP Facility Need 3.00 PPS'!R24</f>
        <v>3.7</v>
      </c>
      <c r="T11" s="129">
        <f>'SMFP Facility Need 3.00 PPS'!S24</f>
        <v>3.76</v>
      </c>
      <c r="U11" s="129">
        <f>'SMFP Facility Need 3.00 PPS'!T24</f>
        <v>3.58</v>
      </c>
      <c r="V11" s="129">
        <f>'SMFP Facility Need 3.00 PPS'!U24</f>
        <v>3.34</v>
      </c>
      <c r="W11" s="129">
        <f>'SMFP Facility Need 3.00 PPS'!V24</f>
        <v>3.56</v>
      </c>
      <c r="X11" s="129">
        <f>'SMFP Facility Need 3.00 PPS'!W24</f>
        <v>3.8089061498435197</v>
      </c>
      <c r="Y11" s="129">
        <f>'SMFP Facility Need 3.00 PPS'!X24</f>
        <v>3.1886870151649616</v>
      </c>
      <c r="Z11" s="129">
        <f>'SMFP Facility Need 3.00 PPS'!Y24</f>
        <v>3.24</v>
      </c>
      <c r="AA11" s="129">
        <f>'SMFP Facility Need 3.00 PPS'!Z24</f>
        <v>3.4</v>
      </c>
      <c r="AB11" s="129">
        <f>'SMFP Facility Need 3.00 PPS'!AA24</f>
        <v>4.7368421052631575</v>
      </c>
      <c r="AC11" s="129">
        <f>'SMFP Facility Need 3.00 PPS'!AB24</f>
        <v>4.8157894736842106</v>
      </c>
      <c r="AD11" s="129">
        <f>'SMFP Facility Need 3.00 PPS'!AC24</f>
        <v>4.576640372893511</v>
      </c>
      <c r="AE11" s="129">
        <f>'SMFP Facility Need 3.00 PPS'!AD24</f>
        <v>3.6</v>
      </c>
      <c r="AF11" s="129">
        <f>'SMFP Facility Need 3.00 PPS'!AE24</f>
        <v>3.8</v>
      </c>
      <c r="AG11" s="129">
        <f>'SMFP Facility Need 3.00 PPS'!AF24</f>
        <v>3.34</v>
      </c>
      <c r="AH11" s="129">
        <f>'SMFP Facility Need 3.00 PPS'!AG24</f>
        <v>3.3</v>
      </c>
      <c r="AI11" s="129">
        <f>'SMFP Facility Need 3.00 PPS'!AH24</f>
        <v>3.24</v>
      </c>
      <c r="AJ11" s="129">
        <f>'SMFP Facility Need 3.00 PPS'!AI24</f>
        <v>3.6</v>
      </c>
      <c r="AK11" s="129">
        <f>'SMFP Facility Need 3.00 PPS'!AJ24</f>
        <v>3.66</v>
      </c>
      <c r="AL11" s="129">
        <f>'SMFP Facility Need 3.00 PPS'!AK24</f>
        <v>3.26</v>
      </c>
      <c r="AM11" s="129">
        <f>'SMFP Facility Need 3.00 PPS'!AL24</f>
        <v>3.54</v>
      </c>
      <c r="AN11" s="129">
        <f>'SMFP Facility Need 3.00 PPS'!AM24</f>
        <v>3.86</v>
      </c>
      <c r="AO11" s="129">
        <f>'SMFP Facility Need 3.00 PPS'!AN24</f>
        <v>3.96</v>
      </c>
      <c r="AP11" s="129">
        <f>'SMFP Facility Need 3.00 PPS'!AO24</f>
        <v>4.0999999999999996</v>
      </c>
      <c r="AQ11" s="129">
        <f>'SMFP Facility Need 3.00 PPS'!AP24</f>
        <v>4.08</v>
      </c>
      <c r="AR11" s="129">
        <f>'SMFP Facility Need 3.00 PPS'!AQ24</f>
        <v>4.28</v>
      </c>
      <c r="AS11" s="129">
        <f>'SMFP Facility Need 3.00 PPS'!AR24</f>
        <v>3.92</v>
      </c>
      <c r="AT11" s="129">
        <f>'SMFP Facility Need 3.00 PPS'!AS24</f>
        <v>3.78</v>
      </c>
      <c r="AU11" s="129">
        <f>'SMFP Facility Need 3.00 PPS'!AT24</f>
        <v>3.96</v>
      </c>
      <c r="AV11" s="129" t="e">
        <f>'SMFP Facility Need 3.00 PPS'!AU24</f>
        <v>#N/A</v>
      </c>
      <c r="AW11" s="88">
        <f t="shared" si="6"/>
        <v>3.5988302678071822</v>
      </c>
      <c r="AX11" s="175">
        <f t="shared" si="7"/>
        <v>0.21322671429827497</v>
      </c>
      <c r="AY11" s="175">
        <f t="shared" si="8"/>
        <v>0.46176478243611757</v>
      </c>
      <c r="AZ11" s="106">
        <f t="shared" si="9"/>
        <v>0.86876836238886923</v>
      </c>
    </row>
    <row r="12" spans="1:52" x14ac:dyDescent="0.55000000000000004">
      <c r="A12" s="28" t="s">
        <v>55</v>
      </c>
      <c r="B12" s="28">
        <v>2.96</v>
      </c>
      <c r="C12" s="130">
        <v>0.74</v>
      </c>
      <c r="D12" s="129">
        <f>'SMFP Facility Need 2.96 PPS'!C24</f>
        <v>2.8958333333333335</v>
      </c>
      <c r="E12" s="129">
        <f>'SMFP Facility Need 2.96 PPS'!D24</f>
        <v>2.7916666666666665</v>
      </c>
      <c r="F12" s="129">
        <f>'SMFP Facility Need 2.96 PPS'!E24</f>
        <v>2.7708333333333335</v>
      </c>
      <c r="G12" s="129">
        <f>'SMFP Facility Need 2.96 PPS'!F24</f>
        <v>2.9375</v>
      </c>
      <c r="H12" s="129">
        <f>'SMFP Facility Need 2.96 PPS'!G24</f>
        <v>2.8333333333333335</v>
      </c>
      <c r="I12" s="129">
        <f>'SMFP Facility Need 2.96 PPS'!H24</f>
        <v>3.3333333333333335</v>
      </c>
      <c r="J12" s="129">
        <f>'SMFP Facility Need 2.96 PPS'!I24</f>
        <v>3.375</v>
      </c>
      <c r="K12" s="129">
        <f>'SMFP Facility Need 2.96 PPS'!J24</f>
        <v>3.6041666666666665</v>
      </c>
      <c r="L12" s="129">
        <f>'SMFP Facility Need 2.96 PPS'!K24</f>
        <v>3.36</v>
      </c>
      <c r="M12" s="129">
        <f>'SMFP Facility Need 2.96 PPS'!L24</f>
        <v>3.5</v>
      </c>
      <c r="N12" s="129">
        <f>'SMFP Facility Need 2.96 PPS'!M24</f>
        <v>3.42</v>
      </c>
      <c r="O12" s="129">
        <f>'SMFP Facility Need 2.96 PPS'!N24</f>
        <v>3.58</v>
      </c>
      <c r="P12" s="129">
        <f>'SMFP Facility Need 2.96 PPS'!O24</f>
        <v>3.7</v>
      </c>
      <c r="Q12" s="129">
        <f>'SMFP Facility Need 2.96 PPS'!P24</f>
        <v>3.58</v>
      </c>
      <c r="R12" s="129">
        <f>'SMFP Facility Need 2.96 PPS'!Q24</f>
        <v>3.68</v>
      </c>
      <c r="S12" s="129">
        <f>'SMFP Facility Need 2.96 PPS'!R24</f>
        <v>3.7</v>
      </c>
      <c r="T12" s="129">
        <f>'SMFP Facility Need 2.96 PPS'!S24</f>
        <v>3.76</v>
      </c>
      <c r="U12" s="129">
        <f>'SMFP Facility Need 2.96 PPS'!T24</f>
        <v>3.58</v>
      </c>
      <c r="V12" s="129">
        <f>'SMFP Facility Need 2.96 PPS'!U24</f>
        <v>3.34</v>
      </c>
      <c r="W12" s="129">
        <f>'SMFP Facility Need 2.96 PPS'!V24</f>
        <v>3.56</v>
      </c>
      <c r="X12" s="129">
        <f>'SMFP Facility Need 2.96 PPS'!W24</f>
        <v>3.7477202138780048</v>
      </c>
      <c r="Y12" s="129">
        <f>'SMFP Facility Need 2.96 PPS'!X24</f>
        <v>3.0949052956753915</v>
      </c>
      <c r="Z12" s="129">
        <f>'SMFP Facility Need 2.96 PPS'!Y24</f>
        <v>3.24</v>
      </c>
      <c r="AA12" s="129">
        <f>'SMFP Facility Need 2.96 PPS'!Z24</f>
        <v>3.4</v>
      </c>
      <c r="AB12" s="129">
        <f>'SMFP Facility Need 2.96 PPS'!AA24</f>
        <v>4.7368421052631575</v>
      </c>
      <c r="AC12" s="129">
        <f>'SMFP Facility Need 2.96 PPS'!AB24</f>
        <v>4.8157894736842106</v>
      </c>
      <c r="AD12" s="129">
        <f>'SMFP Facility Need 2.96 PPS'!AC24</f>
        <v>4.4979106993621381</v>
      </c>
      <c r="AE12" s="129">
        <f>'SMFP Facility Need 2.96 PPS'!AD24</f>
        <v>3.6</v>
      </c>
      <c r="AF12" s="129">
        <f>'SMFP Facility Need 2.96 PPS'!AE24</f>
        <v>3.8</v>
      </c>
      <c r="AG12" s="129">
        <f>'SMFP Facility Need 2.96 PPS'!AF24</f>
        <v>3.34</v>
      </c>
      <c r="AH12" s="129">
        <f>'SMFP Facility Need 2.96 PPS'!AG24</f>
        <v>3.3</v>
      </c>
      <c r="AI12" s="129">
        <f>'SMFP Facility Need 2.96 PPS'!AH24</f>
        <v>3.24</v>
      </c>
      <c r="AJ12" s="129">
        <f>'SMFP Facility Need 2.96 PPS'!AI24</f>
        <v>3.6</v>
      </c>
      <c r="AK12" s="129">
        <f>'SMFP Facility Need 2.96 PPS'!AJ24</f>
        <v>3.66</v>
      </c>
      <c r="AL12" s="129">
        <f>'SMFP Facility Need 2.96 PPS'!AK24</f>
        <v>3.26</v>
      </c>
      <c r="AM12" s="129">
        <f>'SMFP Facility Need 2.96 PPS'!AL24</f>
        <v>3.54</v>
      </c>
      <c r="AN12" s="129">
        <f>'SMFP Facility Need 2.96 PPS'!AM24</f>
        <v>3.86</v>
      </c>
      <c r="AO12" s="129">
        <f>'SMFP Facility Need 2.96 PPS'!AN24</f>
        <v>3.96</v>
      </c>
      <c r="AP12" s="129">
        <f>'SMFP Facility Need 2.96 PPS'!AO24</f>
        <v>4.0999999999999996</v>
      </c>
      <c r="AQ12" s="129">
        <f>'SMFP Facility Need 2.96 PPS'!AP24</f>
        <v>4.08</v>
      </c>
      <c r="AR12" s="129">
        <f>'SMFP Facility Need 2.96 PPS'!AQ24</f>
        <v>4.28</v>
      </c>
      <c r="AS12" s="129">
        <f>'SMFP Facility Need 2.96 PPS'!AR24</f>
        <v>3.92</v>
      </c>
      <c r="AT12" s="129">
        <f>'SMFP Facility Need 2.96 PPS'!AS24</f>
        <v>3.78</v>
      </c>
      <c r="AU12" s="129">
        <f>'SMFP Facility Need 2.96 PPS'!AT24</f>
        <v>3.96</v>
      </c>
      <c r="AV12" s="129" t="e">
        <f>'SMFP Facility Need 2.96 PPS'!AU24</f>
        <v>#N/A</v>
      </c>
      <c r="AW12" s="88">
        <f t="shared" si="6"/>
        <v>3.5935189648756722</v>
      </c>
      <c r="AX12" s="175">
        <f t="shared" si="7"/>
        <v>0.21124417972072385</v>
      </c>
      <c r="AY12" s="175">
        <f t="shared" si="8"/>
        <v>0.45961307609849816</v>
      </c>
      <c r="AZ12" s="106">
        <f t="shared" si="9"/>
        <v>0.86817498828787121</v>
      </c>
    </row>
    <row r="13" spans="1:52" x14ac:dyDescent="0.55000000000000004">
      <c r="A13" s="28" t="s">
        <v>55</v>
      </c>
      <c r="B13" s="28">
        <v>2.92</v>
      </c>
      <c r="C13" s="130">
        <v>0.73</v>
      </c>
      <c r="D13" s="129">
        <f>'SMFP Facility Need 2.92 PPS'!C24</f>
        <v>2.8958333333333335</v>
      </c>
      <c r="E13" s="129">
        <f>'SMFP Facility Need 2.92 PPS'!D24</f>
        <v>2.7916666666666665</v>
      </c>
      <c r="F13" s="129">
        <f>'SMFP Facility Need 2.92 PPS'!E24</f>
        <v>2.7708333333333335</v>
      </c>
      <c r="G13" s="129">
        <f>'SMFP Facility Need 2.92 PPS'!F24</f>
        <v>2.9375</v>
      </c>
      <c r="H13" s="129">
        <f>'SMFP Facility Need 2.92 PPS'!G24</f>
        <v>2.8333333333333335</v>
      </c>
      <c r="I13" s="129">
        <f>'SMFP Facility Need 2.92 PPS'!H24</f>
        <v>3.3333333333333335</v>
      </c>
      <c r="J13" s="129">
        <f>'SMFP Facility Need 2.92 PPS'!I24</f>
        <v>3.375</v>
      </c>
      <c r="K13" s="129">
        <f>'SMFP Facility Need 2.92 PPS'!J24</f>
        <v>3.6041666666666665</v>
      </c>
      <c r="L13" s="129">
        <f>'SMFP Facility Need 2.92 PPS'!K24</f>
        <v>3.36</v>
      </c>
      <c r="M13" s="129">
        <f>'SMFP Facility Need 2.92 PPS'!L24</f>
        <v>3.5</v>
      </c>
      <c r="N13" s="129">
        <f>'SMFP Facility Need 2.92 PPS'!M24</f>
        <v>3.42</v>
      </c>
      <c r="O13" s="129">
        <f>'SMFP Facility Need 2.92 PPS'!N24</f>
        <v>3.58</v>
      </c>
      <c r="P13" s="129">
        <f>'SMFP Facility Need 2.92 PPS'!O24</f>
        <v>3.7</v>
      </c>
      <c r="Q13" s="129">
        <f>'SMFP Facility Need 2.92 PPS'!P24</f>
        <v>3.58</v>
      </c>
      <c r="R13" s="129">
        <f>'SMFP Facility Need 2.92 PPS'!Q24</f>
        <v>3.68</v>
      </c>
      <c r="S13" s="129">
        <f>'SMFP Facility Need 2.92 PPS'!R24</f>
        <v>3.7</v>
      </c>
      <c r="T13" s="129">
        <f>'SMFP Facility Need 2.92 PPS'!S24</f>
        <v>3.76</v>
      </c>
      <c r="U13" s="129">
        <f>'SMFP Facility Need 2.92 PPS'!T24</f>
        <v>3.58</v>
      </c>
      <c r="V13" s="129">
        <f>'SMFP Facility Need 2.92 PPS'!U24</f>
        <v>3.34</v>
      </c>
      <c r="W13" s="129">
        <f>'SMFP Facility Need 2.92 PPS'!V24</f>
        <v>3.56</v>
      </c>
      <c r="X13" s="129">
        <f>'SMFP Facility Need 2.92 PPS'!W24</f>
        <v>3.6868720048597203</v>
      </c>
      <c r="Y13" s="129">
        <f>'SMFP Facility Need 2.92 PPS'!X24</f>
        <v>3.08</v>
      </c>
      <c r="Z13" s="129">
        <f>'SMFP Facility Need 2.92 PPS'!Y24</f>
        <v>3.24</v>
      </c>
      <c r="AA13" s="129">
        <f>'SMFP Facility Need 2.92 PPS'!Z24</f>
        <v>3.4</v>
      </c>
      <c r="AB13" s="129">
        <f>'SMFP Facility Need 2.92 PPS'!AA24</f>
        <v>4.7368421052631575</v>
      </c>
      <c r="AC13" s="129">
        <f>'SMFP Facility Need 2.92 PPS'!AB24</f>
        <v>4.7541685660132913</v>
      </c>
      <c r="AD13" s="129">
        <f>'SMFP Facility Need 2.92 PPS'!AC24</f>
        <v>4.3686661469318633</v>
      </c>
      <c r="AE13" s="129">
        <f>'SMFP Facility Need 2.92 PPS'!AD24</f>
        <v>3.6</v>
      </c>
      <c r="AF13" s="129">
        <f>'SMFP Facility Need 2.92 PPS'!AE24</f>
        <v>3.8</v>
      </c>
      <c r="AG13" s="129">
        <f>'SMFP Facility Need 2.92 PPS'!AF24</f>
        <v>3.34</v>
      </c>
      <c r="AH13" s="129">
        <f>'SMFP Facility Need 2.92 PPS'!AG24</f>
        <v>3.3</v>
      </c>
      <c r="AI13" s="129">
        <f>'SMFP Facility Need 2.92 PPS'!AH24</f>
        <v>3.24</v>
      </c>
      <c r="AJ13" s="129">
        <f>'SMFP Facility Need 2.92 PPS'!AI24</f>
        <v>3.6</v>
      </c>
      <c r="AK13" s="129">
        <f>'SMFP Facility Need 2.92 PPS'!AJ24</f>
        <v>3.66</v>
      </c>
      <c r="AL13" s="129">
        <f>'SMFP Facility Need 2.92 PPS'!AK24</f>
        <v>3.26</v>
      </c>
      <c r="AM13" s="129">
        <f>'SMFP Facility Need 2.92 PPS'!AL24</f>
        <v>3.54</v>
      </c>
      <c r="AN13" s="129">
        <f>'SMFP Facility Need 2.92 PPS'!AM24</f>
        <v>3.86</v>
      </c>
      <c r="AO13" s="129">
        <f>'SMFP Facility Need 2.92 PPS'!AN24</f>
        <v>3.96</v>
      </c>
      <c r="AP13" s="129">
        <f>'SMFP Facility Need 2.92 PPS'!AO24</f>
        <v>4.0999999999999996</v>
      </c>
      <c r="AQ13" s="129">
        <f>'SMFP Facility Need 2.92 PPS'!AP24</f>
        <v>4.08</v>
      </c>
      <c r="AR13" s="129">
        <f>'SMFP Facility Need 2.92 PPS'!AQ24</f>
        <v>4.28</v>
      </c>
      <c r="AS13" s="129">
        <f>'SMFP Facility Need 2.92 PPS'!AR24</f>
        <v>3.92</v>
      </c>
      <c r="AT13" s="129">
        <f>'SMFP Facility Need 2.92 PPS'!AS24</f>
        <v>3.78</v>
      </c>
      <c r="AU13" s="129">
        <f>'SMFP Facility Need 2.92 PPS'!AT24</f>
        <v>3.96</v>
      </c>
      <c r="AV13" s="129" t="e">
        <f>'SMFP Facility Need 2.92 PPS'!AU24</f>
        <v>#N/A</v>
      </c>
      <c r="AW13" s="88">
        <f t="shared" si="6"/>
        <v>3.5874594429485156</v>
      </c>
      <c r="AX13" s="175">
        <f t="shared" si="7"/>
        <v>0.20274414162655682</v>
      </c>
      <c r="AY13" s="175">
        <f t="shared" si="8"/>
        <v>0.45027118676033095</v>
      </c>
      <c r="AZ13" s="106">
        <f t="shared" si="9"/>
        <v>0.87112720626248863</v>
      </c>
    </row>
    <row r="14" spans="1:52" x14ac:dyDescent="0.55000000000000004">
      <c r="A14" s="28" t="s">
        <v>55</v>
      </c>
      <c r="B14" s="28">
        <v>2.88</v>
      </c>
      <c r="C14" s="130">
        <v>0.72</v>
      </c>
      <c r="D14" s="129">
        <f>'SMFP Facility Need 2.88 PPS'!C24</f>
        <v>2.8958333333333335</v>
      </c>
      <c r="E14" s="129">
        <f>'SMFP Facility Need 2.88 PPS'!D24</f>
        <v>2.7916666666666665</v>
      </c>
      <c r="F14" s="129">
        <f>'SMFP Facility Need 2.88 PPS'!E24</f>
        <v>2.7708333333333335</v>
      </c>
      <c r="G14" s="129">
        <f>'SMFP Facility Need 2.88 PPS'!F24</f>
        <v>2.9375</v>
      </c>
      <c r="H14" s="129">
        <f>'SMFP Facility Need 2.88 PPS'!G24</f>
        <v>2.8333333333333335</v>
      </c>
      <c r="I14" s="129">
        <f>'SMFP Facility Need 2.88 PPS'!H24</f>
        <v>3.3333333333333335</v>
      </c>
      <c r="J14" s="129">
        <f>'SMFP Facility Need 2.88 PPS'!I24</f>
        <v>3.375</v>
      </c>
      <c r="K14" s="129">
        <f>'SMFP Facility Need 2.88 PPS'!J24</f>
        <v>3.6041666666666665</v>
      </c>
      <c r="L14" s="129">
        <f>'SMFP Facility Need 2.88 PPS'!K24</f>
        <v>3.36</v>
      </c>
      <c r="M14" s="129">
        <f>'SMFP Facility Need 2.88 PPS'!L24</f>
        <v>3.5</v>
      </c>
      <c r="N14" s="129">
        <f>'SMFP Facility Need 2.88 PPS'!M24</f>
        <v>3.42</v>
      </c>
      <c r="O14" s="129">
        <f>'SMFP Facility Need 2.88 PPS'!N24</f>
        <v>3.58</v>
      </c>
      <c r="P14" s="129">
        <f>'SMFP Facility Need 2.88 PPS'!O24</f>
        <v>3.7</v>
      </c>
      <c r="Q14" s="129">
        <f>'SMFP Facility Need 2.88 PPS'!P24</f>
        <v>3.58</v>
      </c>
      <c r="R14" s="129">
        <f>'SMFP Facility Need 2.88 PPS'!Q24</f>
        <v>3.68</v>
      </c>
      <c r="S14" s="129">
        <f>'SMFP Facility Need 2.88 PPS'!R24</f>
        <v>3.7</v>
      </c>
      <c r="T14" s="129">
        <f>'SMFP Facility Need 2.88 PPS'!S24</f>
        <v>3.76</v>
      </c>
      <c r="U14" s="129">
        <f>'SMFP Facility Need 2.88 PPS'!T24</f>
        <v>3.58</v>
      </c>
      <c r="V14" s="129">
        <f>'SMFP Facility Need 2.88 PPS'!U24</f>
        <v>3.34</v>
      </c>
      <c r="W14" s="129">
        <f>'SMFP Facility Need 2.88 PPS'!V24</f>
        <v>3.56</v>
      </c>
      <c r="X14" s="129">
        <f>'SMFP Facility Need 2.88 PPS'!W24</f>
        <v>3.66</v>
      </c>
      <c r="Y14" s="129">
        <f>'SMFP Facility Need 2.88 PPS'!X24</f>
        <v>3.08</v>
      </c>
      <c r="Z14" s="129">
        <f>'SMFP Facility Need 2.88 PPS'!Y24</f>
        <v>3.24</v>
      </c>
      <c r="AA14" s="129">
        <f>'SMFP Facility Need 2.88 PPS'!Z24</f>
        <v>3.4</v>
      </c>
      <c r="AB14" s="129">
        <f>'SMFP Facility Need 2.88 PPS'!AA24</f>
        <v>4.7368421052631575</v>
      </c>
      <c r="AC14" s="129">
        <f>'SMFP Facility Need 2.88 PPS'!AB24</f>
        <v>4.6691034186196516</v>
      </c>
      <c r="AD14" s="129">
        <f>'SMFP Facility Need 2.88 PPS'!AC24</f>
        <v>4.2245490561176622</v>
      </c>
      <c r="AE14" s="129">
        <f>'SMFP Facility Need 2.88 PPS'!AD24</f>
        <v>3.6</v>
      </c>
      <c r="AF14" s="129">
        <f>'SMFP Facility Need 2.88 PPS'!AE24</f>
        <v>3.8</v>
      </c>
      <c r="AG14" s="129">
        <f>'SMFP Facility Need 2.88 PPS'!AF24</f>
        <v>3.34</v>
      </c>
      <c r="AH14" s="129">
        <f>'SMFP Facility Need 2.88 PPS'!AG24</f>
        <v>3.3</v>
      </c>
      <c r="AI14" s="129">
        <f>'SMFP Facility Need 2.88 PPS'!AH24</f>
        <v>3.24</v>
      </c>
      <c r="AJ14" s="129">
        <f>'SMFP Facility Need 2.88 PPS'!AI24</f>
        <v>3.6</v>
      </c>
      <c r="AK14" s="129">
        <f>'SMFP Facility Need 2.88 PPS'!AJ24</f>
        <v>3.66</v>
      </c>
      <c r="AL14" s="129">
        <f>'SMFP Facility Need 2.88 PPS'!AK24</f>
        <v>3.26</v>
      </c>
      <c r="AM14" s="129">
        <f>'SMFP Facility Need 2.88 PPS'!AL24</f>
        <v>3.54</v>
      </c>
      <c r="AN14" s="129">
        <f>'SMFP Facility Need 2.88 PPS'!AM24</f>
        <v>3.86</v>
      </c>
      <c r="AO14" s="129">
        <f>'SMFP Facility Need 2.88 PPS'!AN24</f>
        <v>3.96</v>
      </c>
      <c r="AP14" s="129">
        <f>'SMFP Facility Need 2.88 PPS'!AO24</f>
        <v>4.0999999999999996</v>
      </c>
      <c r="AQ14" s="129">
        <f>'SMFP Facility Need 2.88 PPS'!AP24</f>
        <v>4.08</v>
      </c>
      <c r="AR14" s="129">
        <f>'SMFP Facility Need 2.88 PPS'!AQ24</f>
        <v>4.28</v>
      </c>
      <c r="AS14" s="129">
        <f>'SMFP Facility Need 2.88 PPS'!AR24</f>
        <v>3.92</v>
      </c>
      <c r="AT14" s="129">
        <f>'SMFP Facility Need 2.88 PPS'!AS24</f>
        <v>3.78</v>
      </c>
      <c r="AU14" s="129">
        <f>'SMFP Facility Need 2.88 PPS'!AT24</f>
        <v>3.96</v>
      </c>
      <c r="AV14" s="129" t="e">
        <f>'SMFP Facility Need 2.88 PPS'!AU24</f>
        <v>#N/A</v>
      </c>
      <c r="AW14" s="88">
        <f t="shared" si="6"/>
        <v>3.5816400283333447</v>
      </c>
      <c r="AX14" s="175">
        <f t="shared" si="7"/>
        <v>0.19340069888863942</v>
      </c>
      <c r="AY14" s="175">
        <f t="shared" si="8"/>
        <v>0.43977346314737936</v>
      </c>
      <c r="AZ14" s="106">
        <f t="shared" si="9"/>
        <v>0.87492799345041106</v>
      </c>
    </row>
    <row r="15" spans="1:52" x14ac:dyDescent="0.55000000000000004">
      <c r="A15" s="28" t="s">
        <v>55</v>
      </c>
      <c r="B15" s="28">
        <v>2.84</v>
      </c>
      <c r="C15" s="130">
        <v>0.71</v>
      </c>
      <c r="D15" s="129">
        <f>'SMFP Facility Need 2.84 PPS'!C24</f>
        <v>2.8958333333333335</v>
      </c>
      <c r="E15" s="129">
        <f>'SMFP Facility Need 2.84 PPS'!D24</f>
        <v>2.7916666666666665</v>
      </c>
      <c r="F15" s="129">
        <f>'SMFP Facility Need 2.84 PPS'!E24</f>
        <v>2.7708333333333335</v>
      </c>
      <c r="G15" s="129">
        <f>'SMFP Facility Need 2.84 PPS'!F24</f>
        <v>2.9375</v>
      </c>
      <c r="H15" s="129">
        <f>'SMFP Facility Need 2.84 PPS'!G24</f>
        <v>2.8333333333333335</v>
      </c>
      <c r="I15" s="129">
        <f>'SMFP Facility Need 2.84 PPS'!H24</f>
        <v>3.3333333333333335</v>
      </c>
      <c r="J15" s="129">
        <f>'SMFP Facility Need 2.84 PPS'!I24</f>
        <v>3.375</v>
      </c>
      <c r="K15" s="129">
        <f>'SMFP Facility Need 2.84 PPS'!J24</f>
        <v>3.6041666666666665</v>
      </c>
      <c r="L15" s="129">
        <f>'SMFP Facility Need 2.84 PPS'!K24</f>
        <v>3.36</v>
      </c>
      <c r="M15" s="129">
        <f>'SMFP Facility Need 2.84 PPS'!L24</f>
        <v>3.5</v>
      </c>
      <c r="N15" s="129">
        <f>'SMFP Facility Need 2.84 PPS'!M24</f>
        <v>3.42</v>
      </c>
      <c r="O15" s="129">
        <f>'SMFP Facility Need 2.84 PPS'!N24</f>
        <v>3.58</v>
      </c>
      <c r="P15" s="129">
        <f>'SMFP Facility Need 2.84 PPS'!O24</f>
        <v>3.7</v>
      </c>
      <c r="Q15" s="129">
        <f>'SMFP Facility Need 2.84 PPS'!P24</f>
        <v>3.58</v>
      </c>
      <c r="R15" s="129">
        <f>'SMFP Facility Need 2.84 PPS'!Q24</f>
        <v>3.68</v>
      </c>
      <c r="S15" s="129">
        <f>'SMFP Facility Need 2.84 PPS'!R24</f>
        <v>3.7</v>
      </c>
      <c r="T15" s="129">
        <f>'SMFP Facility Need 2.84 PPS'!S24</f>
        <v>3.76</v>
      </c>
      <c r="U15" s="129">
        <f>'SMFP Facility Need 2.84 PPS'!T24</f>
        <v>3.58</v>
      </c>
      <c r="V15" s="129">
        <f>'SMFP Facility Need 2.84 PPS'!U24</f>
        <v>3.34</v>
      </c>
      <c r="W15" s="129">
        <f>'SMFP Facility Need 2.84 PPS'!V24</f>
        <v>3.56</v>
      </c>
      <c r="X15" s="129">
        <f>'SMFP Facility Need 2.84 PPS'!W24</f>
        <v>3.66</v>
      </c>
      <c r="Y15" s="129">
        <f>'SMFP Facility Need 2.84 PPS'!X24</f>
        <v>3.08</v>
      </c>
      <c r="Z15" s="129">
        <f>'SMFP Facility Need 2.84 PPS'!Y24</f>
        <v>3.24</v>
      </c>
      <c r="AA15" s="129">
        <f>'SMFP Facility Need 2.84 PPS'!Z24</f>
        <v>3.4</v>
      </c>
      <c r="AB15" s="129">
        <f>'SMFP Facility Need 2.84 PPS'!AA24</f>
        <v>4.7363165089566275</v>
      </c>
      <c r="AC15" s="129">
        <f>'SMFP Facility Need 2.84 PPS'!AB24</f>
        <v>4.5842743463559046</v>
      </c>
      <c r="AD15" s="129">
        <f>'SMFP Facility Need 2.84 PPS'!AC24</f>
        <v>4.085582668296885</v>
      </c>
      <c r="AE15" s="129">
        <f>'SMFP Facility Need 2.84 PPS'!AD24</f>
        <v>3.6</v>
      </c>
      <c r="AF15" s="129">
        <f>'SMFP Facility Need 2.84 PPS'!AE24</f>
        <v>3.8</v>
      </c>
      <c r="AG15" s="129">
        <f>'SMFP Facility Need 2.84 PPS'!AF24</f>
        <v>3.34</v>
      </c>
      <c r="AH15" s="129">
        <f>'SMFP Facility Need 2.84 PPS'!AG24</f>
        <v>3.3</v>
      </c>
      <c r="AI15" s="129">
        <f>'SMFP Facility Need 2.84 PPS'!AH24</f>
        <v>3.24</v>
      </c>
      <c r="AJ15" s="129">
        <f>'SMFP Facility Need 2.84 PPS'!AI24</f>
        <v>3.6</v>
      </c>
      <c r="AK15" s="129">
        <f>'SMFP Facility Need 2.84 PPS'!AJ24</f>
        <v>3.66</v>
      </c>
      <c r="AL15" s="129">
        <f>'SMFP Facility Need 2.84 PPS'!AK24</f>
        <v>3.26</v>
      </c>
      <c r="AM15" s="129">
        <f>'SMFP Facility Need 2.84 PPS'!AL24</f>
        <v>3.54</v>
      </c>
      <c r="AN15" s="129">
        <f>'SMFP Facility Need 2.84 PPS'!AM24</f>
        <v>3.86</v>
      </c>
      <c r="AO15" s="129">
        <f>'SMFP Facility Need 2.84 PPS'!AN24</f>
        <v>3.96</v>
      </c>
      <c r="AP15" s="129">
        <f>'SMFP Facility Need 2.84 PPS'!AO24</f>
        <v>4.0999999999999996</v>
      </c>
      <c r="AQ15" s="129">
        <f>'SMFP Facility Need 2.84 PPS'!AP24</f>
        <v>4.08</v>
      </c>
      <c r="AR15" s="129">
        <f>'SMFP Facility Need 2.84 PPS'!AQ24</f>
        <v>4.28</v>
      </c>
      <c r="AS15" s="129">
        <f>'SMFP Facility Need 2.84 PPS'!AR24</f>
        <v>3.92</v>
      </c>
      <c r="AT15" s="129">
        <f>'SMFP Facility Need 2.84 PPS'!AS24</f>
        <v>3.78</v>
      </c>
      <c r="AU15" s="129">
        <f>'SMFP Facility Need 2.84 PPS'!AT24</f>
        <v>3.96</v>
      </c>
      <c r="AV15" s="129" t="e">
        <f>'SMFP Facility Need 2.84 PPS'!AU24</f>
        <v>#N/A</v>
      </c>
      <c r="AW15" s="88">
        <f t="shared" si="6"/>
        <v>3.5765418225062748</v>
      </c>
      <c r="AX15" s="175">
        <f t="shared" si="7"/>
        <v>0.18551622024388106</v>
      </c>
      <c r="AY15" s="175">
        <f t="shared" si="8"/>
        <v>0.43071593915698203</v>
      </c>
      <c r="AZ15" s="106">
        <f t="shared" si="9"/>
        <v>0.87752070097757362</v>
      </c>
    </row>
    <row r="16" spans="1:52" x14ac:dyDescent="0.55000000000000004">
      <c r="A16" s="28" t="s">
        <v>55</v>
      </c>
      <c r="B16" s="28">
        <v>2.8</v>
      </c>
      <c r="C16" s="128">
        <v>0.7</v>
      </c>
      <c r="D16" s="129">
        <f>'SMFP Facility Need 2.80 PPS'!C24</f>
        <v>2.8958333333333335</v>
      </c>
      <c r="E16" s="129">
        <f>'SMFP Facility Need 2.80 PPS'!D24</f>
        <v>2.7916666666666665</v>
      </c>
      <c r="F16" s="129">
        <f>'SMFP Facility Need 2.80 PPS'!E24</f>
        <v>2.7708333333333335</v>
      </c>
      <c r="G16" s="129">
        <f>'SMFP Facility Need 2.80 PPS'!F24</f>
        <v>2.9375</v>
      </c>
      <c r="H16" s="129">
        <f>'SMFP Facility Need 2.80 PPS'!G24</f>
        <v>2.8333333333333335</v>
      </c>
      <c r="I16" s="129">
        <f>'SMFP Facility Need 2.80 PPS'!H24</f>
        <v>3.3333333333333335</v>
      </c>
      <c r="J16" s="129">
        <f>'SMFP Facility Need 2.80 PPS'!I24</f>
        <v>3.375</v>
      </c>
      <c r="K16" s="129">
        <f>'SMFP Facility Need 2.80 PPS'!J24</f>
        <v>3.5093858131487883</v>
      </c>
      <c r="L16" s="129">
        <f>'SMFP Facility Need 2.80 PPS'!K24</f>
        <v>3.36</v>
      </c>
      <c r="M16" s="129">
        <f>'SMFP Facility Need 2.80 PPS'!L24</f>
        <v>3.5</v>
      </c>
      <c r="N16" s="129">
        <f>'SMFP Facility Need 2.80 PPS'!M24</f>
        <v>3.42</v>
      </c>
      <c r="O16" s="129">
        <f>'SMFP Facility Need 2.80 PPS'!N24</f>
        <v>3.58</v>
      </c>
      <c r="P16" s="129">
        <f>'SMFP Facility Need 2.80 PPS'!O24</f>
        <v>3.7</v>
      </c>
      <c r="Q16" s="129">
        <f>'SMFP Facility Need 2.80 PPS'!P24</f>
        <v>3.58</v>
      </c>
      <c r="R16" s="129">
        <f>'SMFP Facility Need 2.80 PPS'!Q24</f>
        <v>3.68</v>
      </c>
      <c r="S16" s="129">
        <f>'SMFP Facility Need 2.80 PPS'!R24</f>
        <v>3.7</v>
      </c>
      <c r="T16" s="129">
        <f>'SMFP Facility Need 2.80 PPS'!S24</f>
        <v>3.76</v>
      </c>
      <c r="U16" s="129">
        <f>'SMFP Facility Need 2.80 PPS'!T24</f>
        <v>3.58</v>
      </c>
      <c r="V16" s="129">
        <f>'SMFP Facility Need 2.80 PPS'!U24</f>
        <v>3.34</v>
      </c>
      <c r="W16" s="129">
        <f>'SMFP Facility Need 2.80 PPS'!V24</f>
        <v>3.56</v>
      </c>
      <c r="X16" s="129">
        <f>'SMFP Facility Need 2.80 PPS'!W24</f>
        <v>3.66</v>
      </c>
      <c r="Y16" s="129">
        <f>'SMFP Facility Need 2.80 PPS'!X24</f>
        <v>3.08</v>
      </c>
      <c r="Z16" s="129">
        <f>'SMFP Facility Need 2.80 PPS'!Y24</f>
        <v>3.24</v>
      </c>
      <c r="AA16" s="129">
        <f>'SMFP Facility Need 2.80 PPS'!Z24</f>
        <v>3.4</v>
      </c>
      <c r="AB16" s="129">
        <f>'SMFP Facility Need 2.80 PPS'!AA24</f>
        <v>4.6489328796783163</v>
      </c>
      <c r="AC16" s="129">
        <f>'SMFP Facility Need 2.80 PPS'!AB24</f>
        <v>4.4229539180751827</v>
      </c>
      <c r="AD16" s="129">
        <f>'SMFP Facility Need 2.80 PPS'!AC24</f>
        <v>3.8931426366863726</v>
      </c>
      <c r="AE16" s="129">
        <f>'SMFP Facility Need 2.80 PPS'!AD24</f>
        <v>3.6</v>
      </c>
      <c r="AF16" s="129">
        <f>'SMFP Facility Need 2.80 PPS'!AE24</f>
        <v>3.8</v>
      </c>
      <c r="AG16" s="129">
        <f>'SMFP Facility Need 2.80 PPS'!AF24</f>
        <v>3.34</v>
      </c>
      <c r="AH16" s="129">
        <f>'SMFP Facility Need 2.80 PPS'!AG24</f>
        <v>3.3</v>
      </c>
      <c r="AI16" s="129">
        <f>'SMFP Facility Need 2.80 PPS'!AH24</f>
        <v>3.24</v>
      </c>
      <c r="AJ16" s="129">
        <f>'SMFP Facility Need 2.80 PPS'!AI24</f>
        <v>3.6</v>
      </c>
      <c r="AK16" s="129">
        <f>'SMFP Facility Need 2.80 PPS'!AJ24</f>
        <v>3.66</v>
      </c>
      <c r="AL16" s="129">
        <f>'SMFP Facility Need 2.80 PPS'!AK24</f>
        <v>3.26</v>
      </c>
      <c r="AM16" s="129">
        <f>'SMFP Facility Need 2.80 PPS'!AL24</f>
        <v>3.54</v>
      </c>
      <c r="AN16" s="129">
        <f>'SMFP Facility Need 2.80 PPS'!AM24</f>
        <v>3.86</v>
      </c>
      <c r="AO16" s="129">
        <f>'SMFP Facility Need 2.80 PPS'!AN24</f>
        <v>3.96</v>
      </c>
      <c r="AP16" s="129">
        <f>'SMFP Facility Need 2.80 PPS'!AO24</f>
        <v>4.0999999999999996</v>
      </c>
      <c r="AQ16" s="129">
        <f>'SMFP Facility Need 2.80 PPS'!AP24</f>
        <v>4.08</v>
      </c>
      <c r="AR16" s="129">
        <f>'SMFP Facility Need 2.80 PPS'!AQ24</f>
        <v>4.28</v>
      </c>
      <c r="AS16" s="129">
        <f>'SMFP Facility Need 2.80 PPS'!AR24</f>
        <v>3.92</v>
      </c>
      <c r="AT16" s="129">
        <f>'SMFP Facility Need 2.80 PPS'!AS24</f>
        <v>3.78</v>
      </c>
      <c r="AU16" s="129">
        <f>'SMFP Facility Need 2.80 PPS'!AT24</f>
        <v>3.96</v>
      </c>
      <c r="AV16" s="129" t="e">
        <f>'SMFP Facility Need 2.80 PPS'!AU24</f>
        <v>#N/A</v>
      </c>
      <c r="AW16" s="88">
        <f t="shared" si="6"/>
        <v>3.5643617101724696</v>
      </c>
      <c r="AX16" s="175">
        <f t="shared" si="7"/>
        <v>0.17026427876719163</v>
      </c>
      <c r="AY16" s="175">
        <f t="shared" si="8"/>
        <v>0.4126309231834081</v>
      </c>
      <c r="AZ16" s="106">
        <f t="shared" si="9"/>
        <v>0.88850562396159782</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1"/>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1"/>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4"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3">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0.72395833333333337</v>
      </c>
      <c r="C9" s="17">
        <f>'SDR Patient and Stations'!C12</f>
        <v>0.69791666666666663</v>
      </c>
      <c r="D9" s="17">
        <f>'SDR Patient and Stations'!D12</f>
        <v>0.69270833333333337</v>
      </c>
      <c r="E9" s="17">
        <f>'SDR Patient and Stations'!E12</f>
        <v>0.734375</v>
      </c>
      <c r="F9" s="17">
        <f>'SDR Patient and Stations'!F12</f>
        <v>0.70833333333333337</v>
      </c>
      <c r="G9" s="17">
        <f>'SDR Patient and Stations'!G12</f>
        <v>0.83333333333333337</v>
      </c>
      <c r="H9" s="17">
        <f>'SDR Patient and Stations'!H12</f>
        <v>0.84375</v>
      </c>
      <c r="I9" s="17">
        <f>'SDR Patient and Stations'!I12</f>
        <v>0.90104166666666663</v>
      </c>
      <c r="J9" s="17">
        <f>'SDR Patient and Stations'!J12</f>
        <v>0.875</v>
      </c>
      <c r="K9" s="17">
        <f>'SDR Patient and Stations'!K12</f>
        <v>0.91145833333333337</v>
      </c>
      <c r="L9" s="17">
        <f>'SDR Patient and Stations'!K12</f>
        <v>0.91145833333333337</v>
      </c>
      <c r="M9" s="17">
        <f>'SDR Patient and Stations'!M12</f>
        <v>0.93229166666666663</v>
      </c>
      <c r="N9" s="17">
        <f>'SDR Patient and Stations'!N12</f>
        <v>0.96354166666666663</v>
      </c>
      <c r="O9" s="17">
        <f>'SDR Patient and Stations'!O12</f>
        <v>0.93229166666666663</v>
      </c>
      <c r="P9" s="17">
        <f>'SDR Patient and Stations'!P12</f>
        <v>0.95833333333333337</v>
      </c>
      <c r="Q9" s="17">
        <f>'SDR Patient and Stations'!Q12</f>
        <v>0.96354166666666663</v>
      </c>
      <c r="R9" s="17">
        <f>'SDR Patient and Stations'!R12</f>
        <v>1</v>
      </c>
      <c r="S9" s="17">
        <f>'SDR Patient and Stations'!S12</f>
        <v>0.9521276595744681</v>
      </c>
      <c r="T9" s="17">
        <f>'SDR Patient and Stations'!T12</f>
        <v>0.88829787234042556</v>
      </c>
      <c r="U9" s="17">
        <f>'SDR Patient and Stations'!U12</f>
        <v>0.94680851063829785</v>
      </c>
      <c r="V9" s="17">
        <f>'SDR Patient and Stations'!V12</f>
        <v>0.97340425531914898</v>
      </c>
      <c r="W9" s="17">
        <f>'SDR Patient and Stations'!W12</f>
        <v>0.81914893617021278</v>
      </c>
      <c r="X9" s="17">
        <f>'SDR Patient and Stations'!X12</f>
        <v>0.86170212765957444</v>
      </c>
      <c r="Y9" s="17">
        <f>'SDR Patient and Stations'!Y12</f>
        <v>0.9042553191489362</v>
      </c>
      <c r="Z9" s="17">
        <f>'SDR Patient and Stations'!Z12</f>
        <v>0.95744680851063835</v>
      </c>
      <c r="AA9" s="17">
        <f>'SDR Patient and Stations'!AA12</f>
        <v>0.97340425531914898</v>
      </c>
      <c r="AB9" s="17">
        <f>'SDR Patient and Stations'!AB12</f>
        <v>1.0568181818181819</v>
      </c>
      <c r="AC9" s="17">
        <f>'SDR Patient and Stations'!AC12</f>
        <v>0.9</v>
      </c>
      <c r="AD9" s="17">
        <f>'SDR Patient and Stations'!AD12</f>
        <v>0.95</v>
      </c>
      <c r="AE9" s="17">
        <f>'SDR Patient and Stations'!AE12</f>
        <v>0.83499999999999996</v>
      </c>
      <c r="AF9" s="17">
        <f>'SDR Patient and Stations'!AF12</f>
        <v>0.82499999999999996</v>
      </c>
      <c r="AG9" s="17">
        <f>'SDR Patient and Stations'!AG12</f>
        <v>0.81</v>
      </c>
      <c r="AH9" s="17">
        <f>'SDR Patient and Stations'!AH12</f>
        <v>0.9</v>
      </c>
      <c r="AI9" s="17">
        <f>'SDR Patient and Stations'!AI12</f>
        <v>0.91500000000000004</v>
      </c>
      <c r="AJ9" s="17">
        <f>'SDR Patient and Stations'!AJ12</f>
        <v>0.81499999999999995</v>
      </c>
      <c r="AK9" s="17">
        <f>'SDR Patient and Stations'!AK12</f>
        <v>0.88500000000000001</v>
      </c>
      <c r="AL9" s="17">
        <f>'SDR Patient and Stations'!AL12</f>
        <v>0.96499999999999997</v>
      </c>
      <c r="AM9" s="17">
        <f>'SDR Patient and Stations'!AM12</f>
        <v>0.99</v>
      </c>
      <c r="AN9" s="17">
        <f>'SDR Patient and Stations'!AN12</f>
        <v>1.0249999999999999</v>
      </c>
      <c r="AO9" s="17">
        <f>'SDR Patient and Stations'!AO12</f>
        <v>1.02</v>
      </c>
      <c r="AP9" s="17">
        <f>'SDR Patient and Stations'!AP12</f>
        <v>1.07</v>
      </c>
      <c r="AQ9" s="17">
        <f>'SDR Patient and Stations'!AQ12</f>
        <v>0.98</v>
      </c>
      <c r="AR9" s="17">
        <f>'SDR Patient and Stations'!AR12</f>
        <v>0.94499999999999995</v>
      </c>
      <c r="AS9" s="17">
        <f>'SDR Patient and Stations'!AS12</f>
        <v>0.99</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48</v>
      </c>
      <c r="C13" s="19">
        <f>'SDR Patient and Stations'!C10</f>
        <v>48</v>
      </c>
      <c r="D13" s="19">
        <f>'SDR Patient and Stations'!D10</f>
        <v>48</v>
      </c>
      <c r="E13" s="19">
        <f>'SDR Patient and Stations'!E10</f>
        <v>48</v>
      </c>
      <c r="F13" s="19">
        <f>'SDR Patient and Stations'!F10</f>
        <v>48</v>
      </c>
      <c r="G13" s="19">
        <f>'SDR Patient and Stations'!G10</f>
        <v>48</v>
      </c>
      <c r="H13" s="19">
        <f>'SDR Patient and Stations'!H10</f>
        <v>48</v>
      </c>
      <c r="I13" s="19">
        <f>'SDR Patient and Stations'!I10</f>
        <v>48</v>
      </c>
      <c r="J13" s="19">
        <f>'SDR Patient and Stations'!J10</f>
        <v>48</v>
      </c>
      <c r="K13" s="19">
        <f>'SDR Patient and Stations'!J10</f>
        <v>48</v>
      </c>
      <c r="L13" s="19">
        <f>'SDR Patient and Stations'!K10</f>
        <v>48</v>
      </c>
      <c r="M13" s="19">
        <f>'SDR Patient and Stations'!M10</f>
        <v>48</v>
      </c>
      <c r="N13" s="19">
        <f>'SDR Patient and Stations'!N10</f>
        <v>48</v>
      </c>
      <c r="O13" s="19">
        <f>'SDR Patient and Stations'!O10</f>
        <v>48</v>
      </c>
      <c r="P13" s="19">
        <f>'SDR Patient and Stations'!P10</f>
        <v>48</v>
      </c>
      <c r="Q13" s="19">
        <f>'SDR Patient and Stations'!Q10</f>
        <v>48</v>
      </c>
      <c r="R13" s="19">
        <f>'SDR Patient and Stations'!R10</f>
        <v>47</v>
      </c>
      <c r="S13" s="19">
        <f>'SDR Patient and Stations'!S10</f>
        <v>47</v>
      </c>
      <c r="T13" s="19">
        <f>'SDR Patient and Stations'!T10</f>
        <v>47</v>
      </c>
      <c r="U13" s="19">
        <f>'SDR Patient and Stations'!U10</f>
        <v>47</v>
      </c>
      <c r="V13" s="19">
        <f>'SDR Patient and Stations'!V10</f>
        <v>47</v>
      </c>
      <c r="W13" s="19">
        <f>'SDR Patient and Stations'!W10</f>
        <v>47</v>
      </c>
      <c r="X13" s="19">
        <f>'SDR Patient and Stations'!X10</f>
        <v>47</v>
      </c>
      <c r="Y13" s="19">
        <f>'SDR Patient and Stations'!Y10</f>
        <v>47</v>
      </c>
      <c r="Z13" s="19">
        <f>'SDR Patient and Stations'!Z10</f>
        <v>47</v>
      </c>
      <c r="AA13" s="19">
        <f>'SDR Patient and Stations'!AA10</f>
        <v>47</v>
      </c>
      <c r="AB13" s="19">
        <f>'SDR Patient and Stations'!AB10</f>
        <v>44</v>
      </c>
      <c r="AC13" s="19">
        <f>'SDR Patient and Stations'!AC10</f>
        <v>50</v>
      </c>
      <c r="AD13" s="19">
        <f>'SDR Patient and Stations'!AD10</f>
        <v>50</v>
      </c>
      <c r="AE13" s="19">
        <f>'SDR Patient and Stations'!AE10</f>
        <v>50</v>
      </c>
      <c r="AF13" s="19">
        <f>'SDR Patient and Stations'!AF10</f>
        <v>50</v>
      </c>
      <c r="AG13" s="19">
        <f>'SDR Patient and Stations'!AG10</f>
        <v>50</v>
      </c>
      <c r="AH13" s="19">
        <f>'SDR Patient and Stations'!AH10</f>
        <v>50</v>
      </c>
      <c r="AI13" s="19">
        <f>'SDR Patient and Stations'!AI10</f>
        <v>50</v>
      </c>
      <c r="AJ13" s="19">
        <f>'SDR Patient and Stations'!AJ10</f>
        <v>50</v>
      </c>
      <c r="AK13" s="19">
        <f>'SDR Patient and Stations'!AK10</f>
        <v>50</v>
      </c>
      <c r="AL13" s="19">
        <f>'SDR Patient and Stations'!AL10</f>
        <v>50</v>
      </c>
      <c r="AM13" s="19">
        <f>'SDR Patient and Stations'!AM10</f>
        <v>50</v>
      </c>
      <c r="AN13" s="19">
        <f>'SDR Patient and Stations'!AN10</f>
        <v>50</v>
      </c>
      <c r="AO13" s="19">
        <f>'SDR Patient and Stations'!AO10</f>
        <v>50</v>
      </c>
      <c r="AP13" s="19">
        <f>'SDR Patient and Stations'!AP10</f>
        <v>50</v>
      </c>
      <c r="AQ13" s="19">
        <f>'SDR Patient and Stations'!AQ10</f>
        <v>50</v>
      </c>
      <c r="AR13" s="19">
        <f>'SDR Patient and Stations'!AR10</f>
        <v>50</v>
      </c>
      <c r="AS13" s="19">
        <f>'SDR Patient and Stations'!AS10</f>
        <v>50</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139</v>
      </c>
      <c r="C15" s="21">
        <f>'SDR Patient and Stations'!C9</f>
        <v>134</v>
      </c>
      <c r="D15" s="21">
        <f>'SDR Patient and Stations'!D9</f>
        <v>133</v>
      </c>
      <c r="E15" s="21">
        <f>'SDR Patient and Stations'!E9</f>
        <v>141</v>
      </c>
      <c r="F15" s="21">
        <f>'SDR Patient and Stations'!F9</f>
        <v>136</v>
      </c>
      <c r="G15" s="21">
        <f>'SDR Patient and Stations'!G9</f>
        <v>160</v>
      </c>
      <c r="H15" s="21">
        <f>'SDR Patient and Stations'!H9</f>
        <v>162</v>
      </c>
      <c r="I15" s="21">
        <f>'SDR Patient and Stations'!I9</f>
        <v>173</v>
      </c>
      <c r="J15" s="21">
        <f>'SDR Patient and Stations'!J9</f>
        <v>168</v>
      </c>
      <c r="K15" s="21">
        <f>'SDR Patient and Stations'!J9</f>
        <v>168</v>
      </c>
      <c r="L15" s="21">
        <f>'SDR Patient and Stations'!K9</f>
        <v>175</v>
      </c>
      <c r="M15" s="21">
        <f>'SDR Patient and Stations'!M9</f>
        <v>179</v>
      </c>
      <c r="N15" s="21">
        <f>'SDR Patient and Stations'!N9</f>
        <v>185</v>
      </c>
      <c r="O15" s="21">
        <f>'SDR Patient and Stations'!O9</f>
        <v>179</v>
      </c>
      <c r="P15" s="21">
        <f>'SDR Patient and Stations'!P9</f>
        <v>184</v>
      </c>
      <c r="Q15" s="21">
        <f>'SDR Patient and Stations'!Q9</f>
        <v>185</v>
      </c>
      <c r="R15" s="21">
        <f>'SDR Patient and Stations'!R9</f>
        <v>188</v>
      </c>
      <c r="S15" s="21">
        <f>'SDR Patient and Stations'!S9</f>
        <v>179</v>
      </c>
      <c r="T15" s="21">
        <f>'SDR Patient and Stations'!T9</f>
        <v>167</v>
      </c>
      <c r="U15" s="21">
        <f>'SDR Patient and Stations'!U9</f>
        <v>178</v>
      </c>
      <c r="V15" s="21">
        <f>'SDR Patient and Stations'!V9</f>
        <v>183</v>
      </c>
      <c r="W15" s="21">
        <f>'SDR Patient and Stations'!W9</f>
        <v>154</v>
      </c>
      <c r="X15" s="21">
        <f>'SDR Patient and Stations'!X9</f>
        <v>162</v>
      </c>
      <c r="Y15" s="21">
        <f>'SDR Patient and Stations'!Y9</f>
        <v>170</v>
      </c>
      <c r="Z15" s="21">
        <f>'SDR Patient and Stations'!Z9</f>
        <v>180</v>
      </c>
      <c r="AA15" s="21">
        <f>'SDR Patient and Stations'!AA9</f>
        <v>183</v>
      </c>
      <c r="AB15" s="21">
        <f>'SDR Patient and Stations'!AB9</f>
        <v>186</v>
      </c>
      <c r="AC15" s="21">
        <f>'SDR Patient and Stations'!AC9</f>
        <v>180</v>
      </c>
      <c r="AD15" s="21">
        <f>'SDR Patient and Stations'!AD9</f>
        <v>190</v>
      </c>
      <c r="AE15" s="21">
        <f>'SDR Patient and Stations'!AE9</f>
        <v>167</v>
      </c>
      <c r="AF15" s="21">
        <f>'SDR Patient and Stations'!AF9</f>
        <v>165</v>
      </c>
      <c r="AG15" s="21">
        <f>'SDR Patient and Stations'!AG9</f>
        <v>162</v>
      </c>
      <c r="AH15" s="21">
        <f>'SDR Patient and Stations'!AH9</f>
        <v>180</v>
      </c>
      <c r="AI15" s="21">
        <f>'SDR Patient and Stations'!AI9</f>
        <v>183</v>
      </c>
      <c r="AJ15" s="21">
        <f>'SDR Patient and Stations'!AJ9</f>
        <v>163</v>
      </c>
      <c r="AK15" s="21">
        <f>'SDR Patient and Stations'!AK9</f>
        <v>177</v>
      </c>
      <c r="AL15" s="21">
        <f>'SDR Patient and Stations'!AL9</f>
        <v>193</v>
      </c>
      <c r="AM15" s="21">
        <f>'SDR Patient and Stations'!AM9</f>
        <v>198</v>
      </c>
      <c r="AN15" s="21">
        <f>'SDR Patient and Stations'!AN9</f>
        <v>205</v>
      </c>
      <c r="AO15" s="21">
        <f>'SDR Patient and Stations'!AO9</f>
        <v>204</v>
      </c>
      <c r="AP15" s="21">
        <f>'SDR Patient and Stations'!AP9</f>
        <v>214</v>
      </c>
      <c r="AQ15" s="21">
        <f>'SDR Patient and Stations'!AQ9</f>
        <v>196</v>
      </c>
      <c r="AR15" s="21">
        <f>'SDR Patient and Stations'!AR9</f>
        <v>189</v>
      </c>
      <c r="AS15" s="21">
        <f>'SDR Patient and Stations'!AS9</f>
        <v>198</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139</v>
      </c>
      <c r="D17">
        <f>'SDR Patient and Stations'!C9</f>
        <v>134</v>
      </c>
      <c r="E17">
        <f>'SDR Patient and Stations'!D9</f>
        <v>133</v>
      </c>
      <c r="F17">
        <f>'SDR Patient and Stations'!E9</f>
        <v>141</v>
      </c>
      <c r="G17">
        <f>'SDR Patient and Stations'!F9</f>
        <v>136</v>
      </c>
      <c r="H17">
        <f>'SDR Patient and Stations'!G9</f>
        <v>160</v>
      </c>
      <c r="I17">
        <f>'SDR Patient and Stations'!H9</f>
        <v>162</v>
      </c>
      <c r="J17">
        <f>'SDR Patient and Stations'!I9</f>
        <v>173</v>
      </c>
      <c r="K17">
        <f>'SDR Patient and Stations'!I9</f>
        <v>173</v>
      </c>
      <c r="L17">
        <f>'SDR Patient and Stations'!J9</f>
        <v>168</v>
      </c>
      <c r="M17">
        <f>'SDR Patient and Stations'!K9</f>
        <v>175</v>
      </c>
      <c r="N17">
        <f>'SDR Patient and Stations'!M9</f>
        <v>179</v>
      </c>
      <c r="O17">
        <f>'SDR Patient and Stations'!N9</f>
        <v>185</v>
      </c>
      <c r="P17">
        <f>'SDR Patient and Stations'!O9</f>
        <v>179</v>
      </c>
      <c r="Q17">
        <f>'SDR Patient and Stations'!P9</f>
        <v>184</v>
      </c>
      <c r="R17">
        <f>'SDR Patient and Stations'!Q9</f>
        <v>185</v>
      </c>
      <c r="S17">
        <f>'SDR Patient and Stations'!R9</f>
        <v>188</v>
      </c>
      <c r="T17">
        <f>'SDR Patient and Stations'!S9</f>
        <v>179</v>
      </c>
      <c r="U17">
        <f>'SDR Patient and Stations'!T9</f>
        <v>167</v>
      </c>
      <c r="V17">
        <f>'SDR Patient and Stations'!U9</f>
        <v>178</v>
      </c>
      <c r="W17">
        <f>'SDR Patient and Stations'!V9</f>
        <v>183</v>
      </c>
      <c r="X17">
        <f>'SDR Patient and Stations'!W9</f>
        <v>154</v>
      </c>
      <c r="Y17">
        <f>'SDR Patient and Stations'!X9</f>
        <v>162</v>
      </c>
      <c r="Z17">
        <f>'SDR Patient and Stations'!Y9</f>
        <v>170</v>
      </c>
      <c r="AA17">
        <f>'SDR Patient and Stations'!Z9</f>
        <v>180</v>
      </c>
      <c r="AB17">
        <f>'SDR Patient and Stations'!AA9</f>
        <v>183</v>
      </c>
      <c r="AC17">
        <f>'SDR Patient and Stations'!AB9</f>
        <v>186</v>
      </c>
      <c r="AD17">
        <f>'SDR Patient and Stations'!AC9</f>
        <v>180</v>
      </c>
      <c r="AE17">
        <f>'SDR Patient and Stations'!AD9</f>
        <v>190</v>
      </c>
      <c r="AF17">
        <f>'SDR Patient and Stations'!AE9</f>
        <v>167</v>
      </c>
      <c r="AG17">
        <f>'SDR Patient and Stations'!AF9</f>
        <v>165</v>
      </c>
      <c r="AH17">
        <f>'SDR Patient and Stations'!AG9</f>
        <v>162</v>
      </c>
      <c r="AI17">
        <f>'SDR Patient and Stations'!AH9</f>
        <v>180</v>
      </c>
      <c r="AJ17">
        <f>'SDR Patient and Stations'!AI9</f>
        <v>183</v>
      </c>
      <c r="AK17">
        <f>'SDR Patient and Stations'!AJ9</f>
        <v>163</v>
      </c>
      <c r="AL17">
        <f>'SDR Patient and Stations'!AK9</f>
        <v>177</v>
      </c>
      <c r="AM17">
        <f>'SDR Patient and Stations'!AL9</f>
        <v>193</v>
      </c>
      <c r="AN17">
        <f>'SDR Patient and Stations'!AM9</f>
        <v>198</v>
      </c>
      <c r="AO17">
        <f>'SDR Patient and Stations'!AN9</f>
        <v>205</v>
      </c>
      <c r="AP17">
        <f>'SDR Patient and Stations'!AO9</f>
        <v>204</v>
      </c>
      <c r="AQ17">
        <f>'SDR Patient and Stations'!AP9</f>
        <v>214</v>
      </c>
      <c r="AR17">
        <f>'SDR Patient and Stations'!AQ9</f>
        <v>196</v>
      </c>
      <c r="AS17">
        <f>'SDR Patient and Stations'!AR9</f>
        <v>189</v>
      </c>
      <c r="AT17">
        <f>'SDR Patient and Stations'!AS9</f>
        <v>198</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-5</v>
      </c>
      <c r="D19" s="18">
        <f t="shared" si="6"/>
        <v>-1</v>
      </c>
      <c r="E19" s="18">
        <f t="shared" si="6"/>
        <v>8</v>
      </c>
      <c r="F19" s="18">
        <f t="shared" si="6"/>
        <v>-5</v>
      </c>
      <c r="G19" s="18">
        <f t="shared" si="6"/>
        <v>24</v>
      </c>
      <c r="H19" s="18">
        <f t="shared" si="6"/>
        <v>2</v>
      </c>
      <c r="I19" s="18">
        <f t="shared" si="6"/>
        <v>11</v>
      </c>
      <c r="J19" s="18">
        <f t="shared" si="6"/>
        <v>-5</v>
      </c>
      <c r="K19" s="18">
        <f>K15-K17</f>
        <v>-5</v>
      </c>
      <c r="L19" s="18">
        <f>L15-L17</f>
        <v>7</v>
      </c>
      <c r="M19" s="18">
        <f>M15-M17</f>
        <v>4</v>
      </c>
      <c r="N19" s="18">
        <f t="shared" ref="N19:AZ19" si="7">N15-N17</f>
        <v>6</v>
      </c>
      <c r="O19" s="18">
        <f t="shared" si="7"/>
        <v>-6</v>
      </c>
      <c r="P19" s="18">
        <f t="shared" si="7"/>
        <v>5</v>
      </c>
      <c r="Q19" s="18">
        <f t="shared" si="7"/>
        <v>1</v>
      </c>
      <c r="R19" s="18">
        <f t="shared" si="7"/>
        <v>3</v>
      </c>
      <c r="S19" s="18">
        <f t="shared" si="7"/>
        <v>-9</v>
      </c>
      <c r="T19" s="18">
        <f t="shared" si="7"/>
        <v>-12</v>
      </c>
      <c r="U19" s="18">
        <f t="shared" si="7"/>
        <v>11</v>
      </c>
      <c r="V19" s="18">
        <f t="shared" si="7"/>
        <v>5</v>
      </c>
      <c r="W19" s="18">
        <f t="shared" si="7"/>
        <v>-29</v>
      </c>
      <c r="X19" s="18">
        <f t="shared" si="7"/>
        <v>8</v>
      </c>
      <c r="Y19" s="18">
        <f t="shared" si="7"/>
        <v>8</v>
      </c>
      <c r="Z19" s="18">
        <f t="shared" si="7"/>
        <v>10</v>
      </c>
      <c r="AA19" s="18">
        <f t="shared" si="7"/>
        <v>3</v>
      </c>
      <c r="AB19" s="18">
        <f t="shared" si="7"/>
        <v>3</v>
      </c>
      <c r="AC19" s="18">
        <f t="shared" si="7"/>
        <v>-6</v>
      </c>
      <c r="AD19" s="18">
        <f t="shared" si="7"/>
        <v>10</v>
      </c>
      <c r="AE19" s="18">
        <f t="shared" si="7"/>
        <v>-23</v>
      </c>
      <c r="AF19" s="18">
        <f t="shared" si="7"/>
        <v>-2</v>
      </c>
      <c r="AG19" s="18">
        <f t="shared" si="7"/>
        <v>-3</v>
      </c>
      <c r="AH19" s="18">
        <f t="shared" si="7"/>
        <v>18</v>
      </c>
      <c r="AI19" s="18">
        <f t="shared" si="7"/>
        <v>3</v>
      </c>
      <c r="AJ19" s="18">
        <f t="shared" si="7"/>
        <v>-20</v>
      </c>
      <c r="AK19" s="18">
        <f t="shared" si="7"/>
        <v>14</v>
      </c>
      <c r="AL19" s="18">
        <f t="shared" si="7"/>
        <v>16</v>
      </c>
      <c r="AM19" s="18">
        <f t="shared" si="7"/>
        <v>5</v>
      </c>
      <c r="AN19" s="18">
        <f t="shared" si="7"/>
        <v>7</v>
      </c>
      <c r="AO19" s="18">
        <f t="shared" si="7"/>
        <v>-1</v>
      </c>
      <c r="AP19" s="18">
        <f t="shared" si="7"/>
        <v>10</v>
      </c>
      <c r="AQ19" s="18">
        <f t="shared" si="7"/>
        <v>-18</v>
      </c>
      <c r="AR19" s="18">
        <f t="shared" si="7"/>
        <v>-7</v>
      </c>
      <c r="AS19" s="18">
        <f t="shared" si="7"/>
        <v>9</v>
      </c>
      <c r="AT19" s="18">
        <f t="shared" si="7"/>
        <v>-198</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-10</v>
      </c>
      <c r="D22" s="20">
        <f t="shared" si="8"/>
        <v>-2</v>
      </c>
      <c r="E22" s="20">
        <f t="shared" si="8"/>
        <v>16</v>
      </c>
      <c r="F22" s="20">
        <f t="shared" si="8"/>
        <v>-10</v>
      </c>
      <c r="G22" s="20">
        <f t="shared" si="8"/>
        <v>48</v>
      </c>
      <c r="H22" s="20">
        <f t="shared" si="8"/>
        <v>4</v>
      </c>
      <c r="I22" s="20">
        <f t="shared" si="8"/>
        <v>22</v>
      </c>
      <c r="J22" s="20">
        <f t="shared" si="8"/>
        <v>-10</v>
      </c>
      <c r="K22" s="20">
        <f>+K19*2</f>
        <v>-10</v>
      </c>
      <c r="L22" s="20">
        <f>+L19*2</f>
        <v>14</v>
      </c>
      <c r="M22" s="20">
        <f>+M19*2</f>
        <v>8</v>
      </c>
      <c r="N22" s="20">
        <f t="shared" ref="N22:AZ22" si="9">+N19*2</f>
        <v>12</v>
      </c>
      <c r="O22" s="20">
        <f t="shared" si="9"/>
        <v>-12</v>
      </c>
      <c r="P22" s="20">
        <f t="shared" si="9"/>
        <v>10</v>
      </c>
      <c r="Q22" s="20">
        <f t="shared" si="9"/>
        <v>2</v>
      </c>
      <c r="R22" s="20">
        <f t="shared" si="9"/>
        <v>6</v>
      </c>
      <c r="S22" s="20">
        <f t="shared" si="9"/>
        <v>-18</v>
      </c>
      <c r="T22" s="20">
        <f t="shared" si="9"/>
        <v>-24</v>
      </c>
      <c r="U22" s="20">
        <f t="shared" si="9"/>
        <v>22</v>
      </c>
      <c r="V22" s="20">
        <f t="shared" si="9"/>
        <v>10</v>
      </c>
      <c r="W22" s="20">
        <f t="shared" si="9"/>
        <v>-58</v>
      </c>
      <c r="X22" s="20">
        <f t="shared" si="9"/>
        <v>16</v>
      </c>
      <c r="Y22" s="20">
        <f t="shared" si="9"/>
        <v>16</v>
      </c>
      <c r="Z22" s="20">
        <f t="shared" si="9"/>
        <v>20</v>
      </c>
      <c r="AA22" s="20">
        <f t="shared" si="9"/>
        <v>6</v>
      </c>
      <c r="AB22" s="20">
        <f t="shared" si="9"/>
        <v>6</v>
      </c>
      <c r="AC22" s="20">
        <f t="shared" si="9"/>
        <v>-12</v>
      </c>
      <c r="AD22" s="20">
        <f t="shared" si="9"/>
        <v>20</v>
      </c>
      <c r="AE22" s="20">
        <f t="shared" si="9"/>
        <v>-46</v>
      </c>
      <c r="AF22" s="20">
        <f t="shared" si="9"/>
        <v>-4</v>
      </c>
      <c r="AG22" s="20">
        <f t="shared" si="9"/>
        <v>-6</v>
      </c>
      <c r="AH22" s="20">
        <f t="shared" si="9"/>
        <v>36</v>
      </c>
      <c r="AI22" s="20">
        <f t="shared" si="9"/>
        <v>6</v>
      </c>
      <c r="AJ22" s="20">
        <f t="shared" si="9"/>
        <v>-40</v>
      </c>
      <c r="AK22" s="20">
        <f t="shared" si="9"/>
        <v>28</v>
      </c>
      <c r="AL22" s="20">
        <f t="shared" si="9"/>
        <v>32</v>
      </c>
      <c r="AM22" s="20">
        <f t="shared" si="9"/>
        <v>10</v>
      </c>
      <c r="AN22" s="20">
        <f t="shared" si="9"/>
        <v>14</v>
      </c>
      <c r="AO22" s="20">
        <f t="shared" si="9"/>
        <v>-2</v>
      </c>
      <c r="AP22" s="20">
        <f t="shared" si="9"/>
        <v>20</v>
      </c>
      <c r="AQ22" s="20">
        <f t="shared" si="9"/>
        <v>-36</v>
      </c>
      <c r="AR22" s="20">
        <f t="shared" si="9"/>
        <v>-14</v>
      </c>
      <c r="AS22" s="20">
        <f t="shared" si="9"/>
        <v>18</v>
      </c>
      <c r="AT22" s="20">
        <f t="shared" si="9"/>
        <v>-396</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-7.1942446043165464E-2</v>
      </c>
      <c r="D24" s="20">
        <f t="shared" si="10"/>
        <v>-1.4925373134328358E-2</v>
      </c>
      <c r="E24" s="20">
        <f t="shared" si="10"/>
        <v>0.12030075187969924</v>
      </c>
      <c r="F24" s="20">
        <f t="shared" si="10"/>
        <v>-7.0921985815602842E-2</v>
      </c>
      <c r="G24" s="20">
        <f t="shared" si="10"/>
        <v>0.35294117647058826</v>
      </c>
      <c r="H24" s="20">
        <f t="shared" si="10"/>
        <v>2.5000000000000001E-2</v>
      </c>
      <c r="I24" s="20">
        <f t="shared" si="10"/>
        <v>0.13580246913580246</v>
      </c>
      <c r="J24" s="20">
        <f t="shared" si="10"/>
        <v>-5.7803468208092484E-2</v>
      </c>
      <c r="K24" s="20">
        <f>+K22/K17</f>
        <v>-5.7803468208092484E-2</v>
      </c>
      <c r="L24" s="20">
        <f>+L22/L17</f>
        <v>8.3333333333333329E-2</v>
      </c>
      <c r="M24" s="20">
        <f>+M22/M17</f>
        <v>4.5714285714285714E-2</v>
      </c>
      <c r="N24" s="20">
        <f t="shared" ref="N24:AZ24" si="11">+N22/N17</f>
        <v>6.7039106145251395E-2</v>
      </c>
      <c r="O24" s="20">
        <f t="shared" si="11"/>
        <v>-6.4864864864864868E-2</v>
      </c>
      <c r="P24" s="20">
        <f t="shared" si="11"/>
        <v>5.5865921787709494E-2</v>
      </c>
      <c r="Q24" s="20">
        <f t="shared" si="11"/>
        <v>1.0869565217391304E-2</v>
      </c>
      <c r="R24" s="20">
        <f t="shared" si="11"/>
        <v>3.2432432432432434E-2</v>
      </c>
      <c r="S24" s="20">
        <f t="shared" si="11"/>
        <v>-9.5744680851063829E-2</v>
      </c>
      <c r="T24" s="20">
        <f t="shared" si="11"/>
        <v>-0.13407821229050279</v>
      </c>
      <c r="U24" s="20">
        <f t="shared" si="11"/>
        <v>0.1317365269461078</v>
      </c>
      <c r="V24" s="20">
        <f t="shared" si="11"/>
        <v>5.6179775280898875E-2</v>
      </c>
      <c r="W24" s="20">
        <f t="shared" si="11"/>
        <v>-0.31693989071038253</v>
      </c>
      <c r="X24" s="20">
        <f t="shared" si="11"/>
        <v>0.1038961038961039</v>
      </c>
      <c r="Y24" s="20">
        <f t="shared" si="11"/>
        <v>9.8765432098765427E-2</v>
      </c>
      <c r="Z24" s="20">
        <f t="shared" si="11"/>
        <v>0.11764705882352941</v>
      </c>
      <c r="AA24" s="20">
        <f t="shared" si="11"/>
        <v>3.3333333333333333E-2</v>
      </c>
      <c r="AB24" s="20">
        <f t="shared" si="11"/>
        <v>3.2786885245901641E-2</v>
      </c>
      <c r="AC24" s="20">
        <f t="shared" si="11"/>
        <v>-6.4516129032258063E-2</v>
      </c>
      <c r="AD24" s="20">
        <f t="shared" si="11"/>
        <v>0.1111111111111111</v>
      </c>
      <c r="AE24" s="20">
        <f t="shared" si="11"/>
        <v>-0.24210526315789474</v>
      </c>
      <c r="AF24" s="20">
        <f t="shared" si="11"/>
        <v>-2.3952095808383235E-2</v>
      </c>
      <c r="AG24" s="20">
        <f t="shared" si="11"/>
        <v>-3.6363636363636362E-2</v>
      </c>
      <c r="AH24" s="20">
        <f t="shared" si="11"/>
        <v>0.22222222222222221</v>
      </c>
      <c r="AI24" s="20">
        <f t="shared" si="11"/>
        <v>3.3333333333333333E-2</v>
      </c>
      <c r="AJ24" s="20">
        <f t="shared" si="11"/>
        <v>-0.21857923497267759</v>
      </c>
      <c r="AK24" s="20">
        <f t="shared" si="11"/>
        <v>0.17177914110429449</v>
      </c>
      <c r="AL24" s="20">
        <f t="shared" si="11"/>
        <v>0.1807909604519774</v>
      </c>
      <c r="AM24" s="20">
        <f t="shared" si="11"/>
        <v>5.181347150259067E-2</v>
      </c>
      <c r="AN24" s="20">
        <f t="shared" si="11"/>
        <v>7.0707070707070704E-2</v>
      </c>
      <c r="AO24" s="20">
        <f t="shared" si="11"/>
        <v>-9.7560975609756097E-3</v>
      </c>
      <c r="AP24" s="20">
        <f t="shared" si="11"/>
        <v>9.8039215686274508E-2</v>
      </c>
      <c r="AQ24" s="20">
        <f t="shared" si="11"/>
        <v>-0.16822429906542055</v>
      </c>
      <c r="AR24" s="20">
        <f t="shared" si="11"/>
        <v>-7.1428571428571425E-2</v>
      </c>
      <c r="AS24" s="20">
        <f t="shared" si="11"/>
        <v>9.5238095238095233E-2</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-5.9952038369304557E-3</v>
      </c>
      <c r="D26" s="20">
        <f t="shared" si="12"/>
        <v>-1.2437810945273632E-3</v>
      </c>
      <c r="E26" s="20">
        <f t="shared" si="12"/>
        <v>1.0025062656641603E-2</v>
      </c>
      <c r="F26" s="20">
        <f t="shared" si="12"/>
        <v>-5.9101654846335705E-3</v>
      </c>
      <c r="G26" s="20">
        <f t="shared" si="12"/>
        <v>2.9411764705882356E-2</v>
      </c>
      <c r="H26" s="20">
        <f t="shared" si="12"/>
        <v>2.0833333333333333E-3</v>
      </c>
      <c r="I26" s="20">
        <f t="shared" si="12"/>
        <v>1.1316872427983538E-2</v>
      </c>
      <c r="J26" s="20">
        <f t="shared" si="12"/>
        <v>-4.8169556840077067E-3</v>
      </c>
      <c r="K26" s="20">
        <f>+K24/12</f>
        <v>-4.8169556840077067E-3</v>
      </c>
      <c r="L26" s="20">
        <f>+L24/12</f>
        <v>6.9444444444444441E-3</v>
      </c>
      <c r="M26" s="20">
        <f>+M24/12</f>
        <v>3.8095238095238095E-3</v>
      </c>
      <c r="N26" s="20">
        <f t="shared" ref="N26:AZ26" si="13">+N24/12</f>
        <v>5.5865921787709499E-3</v>
      </c>
      <c r="O26" s="20">
        <f t="shared" si="13"/>
        <v>-5.4054054054054057E-3</v>
      </c>
      <c r="P26" s="20">
        <f t="shared" si="13"/>
        <v>4.6554934823091242E-3</v>
      </c>
      <c r="Q26" s="20">
        <f t="shared" si="13"/>
        <v>9.0579710144927537E-4</v>
      </c>
      <c r="R26" s="20">
        <f t="shared" si="13"/>
        <v>2.7027027027027029E-3</v>
      </c>
      <c r="S26" s="20">
        <f t="shared" si="13"/>
        <v>-7.9787234042553185E-3</v>
      </c>
      <c r="T26" s="20">
        <f t="shared" si="13"/>
        <v>-1.11731843575419E-2</v>
      </c>
      <c r="U26" s="20">
        <f t="shared" si="13"/>
        <v>1.0978043912175649E-2</v>
      </c>
      <c r="V26" s="20">
        <f t="shared" si="13"/>
        <v>4.6816479400749065E-3</v>
      </c>
      <c r="W26" s="20">
        <f t="shared" si="13"/>
        <v>-2.6411657559198543E-2</v>
      </c>
      <c r="X26" s="20">
        <f t="shared" si="13"/>
        <v>8.658008658008658E-3</v>
      </c>
      <c r="Y26" s="20">
        <f t="shared" si="13"/>
        <v>8.2304526748971183E-3</v>
      </c>
      <c r="Z26" s="20">
        <f t="shared" si="13"/>
        <v>9.8039215686274508E-3</v>
      </c>
      <c r="AA26" s="20">
        <f t="shared" si="13"/>
        <v>2.7777777777777779E-3</v>
      </c>
      <c r="AB26" s="20">
        <f t="shared" si="13"/>
        <v>2.7322404371584699E-3</v>
      </c>
      <c r="AC26" s="20">
        <f t="shared" si="13"/>
        <v>-5.3763440860215049E-3</v>
      </c>
      <c r="AD26" s="20">
        <f t="shared" si="13"/>
        <v>9.2592592592592587E-3</v>
      </c>
      <c r="AE26" s="20">
        <f t="shared" si="13"/>
        <v>-2.0175438596491228E-2</v>
      </c>
      <c r="AF26" s="20">
        <f t="shared" si="13"/>
        <v>-1.9960079840319364E-3</v>
      </c>
      <c r="AG26" s="20">
        <f t="shared" si="13"/>
        <v>-3.0303030303030303E-3</v>
      </c>
      <c r="AH26" s="20">
        <f t="shared" si="13"/>
        <v>1.8518518518518517E-2</v>
      </c>
      <c r="AI26" s="20">
        <f t="shared" si="13"/>
        <v>2.7777777777777779E-3</v>
      </c>
      <c r="AJ26" s="20">
        <f t="shared" si="13"/>
        <v>-1.8214936247723131E-2</v>
      </c>
      <c r="AK26" s="20">
        <f t="shared" si="13"/>
        <v>1.4314928425357873E-2</v>
      </c>
      <c r="AL26" s="20">
        <f t="shared" si="13"/>
        <v>1.5065913370998116E-2</v>
      </c>
      <c r="AM26" s="20">
        <f t="shared" si="13"/>
        <v>4.3177892918825561E-3</v>
      </c>
      <c r="AN26" s="20">
        <f t="shared" si="13"/>
        <v>5.8922558922558923E-3</v>
      </c>
      <c r="AO26" s="20">
        <f t="shared" si="13"/>
        <v>-8.1300813008130081E-4</v>
      </c>
      <c r="AP26" s="20">
        <f t="shared" si="13"/>
        <v>8.1699346405228763E-3</v>
      </c>
      <c r="AQ26" s="20">
        <f t="shared" si="13"/>
        <v>-1.4018691588785047E-2</v>
      </c>
      <c r="AR26" s="20">
        <f t="shared" si="13"/>
        <v>-5.9523809523809521E-3</v>
      </c>
      <c r="AS26" s="20">
        <f t="shared" si="13"/>
        <v>7.9365079365079361E-3</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-3.5971223021582732E-2</v>
      </c>
      <c r="D28" s="20">
        <f t="shared" si="14"/>
        <v>-1.4925373134328358E-2</v>
      </c>
      <c r="E28" s="20">
        <f t="shared" si="14"/>
        <v>6.0150375939849621E-2</v>
      </c>
      <c r="F28" s="20">
        <f t="shared" si="14"/>
        <v>-7.0921985815602842E-2</v>
      </c>
      <c r="G28" s="20">
        <f t="shared" si="14"/>
        <v>0.35294117647058826</v>
      </c>
      <c r="H28" s="20">
        <f t="shared" si="14"/>
        <v>2.5000000000000001E-2</v>
      </c>
      <c r="I28" s="20">
        <f t="shared" si="14"/>
        <v>6.7901234567901231E-2</v>
      </c>
      <c r="J28" s="20">
        <f t="shared" si="14"/>
        <v>-5.7803468208092484E-2</v>
      </c>
      <c r="K28" s="20">
        <f t="shared" ref="K28:AS28" si="15">IF(K5=K29,(K26*6),K26*12)</f>
        <v>-2.8901734104046242E-2</v>
      </c>
      <c r="L28" s="20">
        <f t="shared" si="15"/>
        <v>8.3333333333333329E-2</v>
      </c>
      <c r="M28" s="20">
        <f t="shared" si="15"/>
        <v>2.2857142857142857E-2</v>
      </c>
      <c r="N28" s="20">
        <f t="shared" si="15"/>
        <v>6.7039106145251395E-2</v>
      </c>
      <c r="O28" s="20">
        <f t="shared" si="15"/>
        <v>-3.2432432432432434E-2</v>
      </c>
      <c r="P28" s="20">
        <f t="shared" si="15"/>
        <v>5.5865921787709494E-2</v>
      </c>
      <c r="Q28" s="20">
        <f t="shared" si="15"/>
        <v>5.434782608695652E-3</v>
      </c>
      <c r="R28" s="20">
        <f t="shared" si="15"/>
        <v>3.2432432432432434E-2</v>
      </c>
      <c r="S28" s="20">
        <f t="shared" si="15"/>
        <v>-4.7872340425531915E-2</v>
      </c>
      <c r="T28" s="20">
        <f t="shared" si="15"/>
        <v>-0.13407821229050279</v>
      </c>
      <c r="U28" s="20">
        <f t="shared" si="15"/>
        <v>6.5868263473053898E-2</v>
      </c>
      <c r="V28" s="20">
        <f t="shared" si="15"/>
        <v>5.6179775280898875E-2</v>
      </c>
      <c r="W28" s="20">
        <f t="shared" si="15"/>
        <v>-0.15846994535519127</v>
      </c>
      <c r="X28" s="20">
        <f t="shared" si="15"/>
        <v>0.1038961038961039</v>
      </c>
      <c r="Y28" s="20">
        <f t="shared" si="15"/>
        <v>4.9382716049382713E-2</v>
      </c>
      <c r="Z28" s="20">
        <f t="shared" si="15"/>
        <v>0.11764705882352941</v>
      </c>
      <c r="AA28" s="20">
        <f t="shared" si="15"/>
        <v>1.6666666666666666E-2</v>
      </c>
      <c r="AB28" s="20">
        <f t="shared" si="15"/>
        <v>3.2786885245901641E-2</v>
      </c>
      <c r="AC28" s="20">
        <f t="shared" si="15"/>
        <v>-3.2258064516129031E-2</v>
      </c>
      <c r="AD28" s="20">
        <f t="shared" si="15"/>
        <v>0.1111111111111111</v>
      </c>
      <c r="AE28" s="20">
        <f t="shared" si="15"/>
        <v>-0.12105263157894737</v>
      </c>
      <c r="AF28" s="20">
        <f t="shared" si="15"/>
        <v>-2.3952095808383235E-2</v>
      </c>
      <c r="AG28" s="20">
        <f t="shared" si="15"/>
        <v>-1.8181818181818181E-2</v>
      </c>
      <c r="AH28" s="20">
        <f t="shared" si="15"/>
        <v>0.22222222222222221</v>
      </c>
      <c r="AI28" s="20">
        <f t="shared" si="15"/>
        <v>1.6666666666666666E-2</v>
      </c>
      <c r="AJ28" s="20">
        <f t="shared" si="15"/>
        <v>-0.21857923497267756</v>
      </c>
      <c r="AK28" s="20">
        <f t="shared" si="15"/>
        <v>8.5889570552147243E-2</v>
      </c>
      <c r="AL28" s="20">
        <f t="shared" si="15"/>
        <v>0.1807909604519774</v>
      </c>
      <c r="AM28" s="20">
        <f t="shared" si="15"/>
        <v>2.5906735751295339E-2</v>
      </c>
      <c r="AN28" s="20">
        <f t="shared" si="15"/>
        <v>7.0707070707070704E-2</v>
      </c>
      <c r="AO28" s="20">
        <f t="shared" si="15"/>
        <v>-4.8780487804878049E-3</v>
      </c>
      <c r="AP28" s="20">
        <f t="shared" si="15"/>
        <v>9.8039215686274522E-2</v>
      </c>
      <c r="AQ28" s="20">
        <f t="shared" si="15"/>
        <v>-8.4112149532710276E-2</v>
      </c>
      <c r="AR28" s="20">
        <f t="shared" si="15"/>
        <v>-7.1428571428571425E-2</v>
      </c>
      <c r="AS28" s="20">
        <f t="shared" si="15"/>
        <v>4.7619047619047616E-2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129.17985611510792</v>
      </c>
      <c r="D31" s="20">
        <f t="shared" si="17"/>
        <v>131.01492537313433</v>
      </c>
      <c r="E31" s="20">
        <f t="shared" si="17"/>
        <v>149.48120300751879</v>
      </c>
      <c r="F31" s="20">
        <f t="shared" si="17"/>
        <v>126.35460992907801</v>
      </c>
      <c r="G31" s="20">
        <f t="shared" si="17"/>
        <v>216.47058823529412</v>
      </c>
      <c r="H31" s="20">
        <f t="shared" si="17"/>
        <v>166.05</v>
      </c>
      <c r="I31" s="20">
        <f t="shared" si="17"/>
        <v>184.74691358024691</v>
      </c>
      <c r="J31" s="20">
        <f t="shared" si="17"/>
        <v>158.28901734104045</v>
      </c>
      <c r="K31" s="20">
        <f>+(K28*K15)+K15</f>
        <v>163.14450867052022</v>
      </c>
      <c r="L31" s="20">
        <f>+(L28*L15)+L15</f>
        <v>189.58333333333334</v>
      </c>
      <c r="M31" s="20">
        <f>+(M28*M15)+M15</f>
        <v>183.09142857142857</v>
      </c>
      <c r="N31" s="20">
        <f t="shared" ref="N31:AZ31" si="18">+(N28*N15)+N15</f>
        <v>197.4022346368715</v>
      </c>
      <c r="O31" s="20">
        <f t="shared" si="18"/>
        <v>173.19459459459461</v>
      </c>
      <c r="P31" s="20">
        <f t="shared" si="18"/>
        <v>194.27932960893855</v>
      </c>
      <c r="Q31" s="20">
        <f t="shared" si="18"/>
        <v>186.00543478260869</v>
      </c>
      <c r="R31" s="20">
        <f t="shared" si="18"/>
        <v>194.0972972972973</v>
      </c>
      <c r="S31" s="20">
        <f t="shared" si="18"/>
        <v>170.43085106382978</v>
      </c>
      <c r="T31" s="20">
        <f t="shared" si="18"/>
        <v>144.60893854748605</v>
      </c>
      <c r="U31" s="20">
        <f t="shared" si="18"/>
        <v>189.7245508982036</v>
      </c>
      <c r="V31" s="20">
        <f t="shared" si="18"/>
        <v>193.28089887640451</v>
      </c>
      <c r="W31" s="20">
        <f t="shared" si="18"/>
        <v>129.59562841530055</v>
      </c>
      <c r="X31" s="20">
        <f t="shared" si="18"/>
        <v>178.83116883116884</v>
      </c>
      <c r="Y31" s="20">
        <f t="shared" si="18"/>
        <v>178.39506172839506</v>
      </c>
      <c r="Z31" s="20">
        <f t="shared" si="18"/>
        <v>201.1764705882353</v>
      </c>
      <c r="AA31" s="20">
        <f t="shared" si="18"/>
        <v>186.05</v>
      </c>
      <c r="AB31" s="20">
        <f t="shared" si="18"/>
        <v>192.09836065573771</v>
      </c>
      <c r="AC31" s="20">
        <f t="shared" si="18"/>
        <v>174.19354838709677</v>
      </c>
      <c r="AD31" s="20">
        <f t="shared" si="18"/>
        <v>211.11111111111111</v>
      </c>
      <c r="AE31" s="20">
        <f t="shared" si="18"/>
        <v>146.7842105263158</v>
      </c>
      <c r="AF31" s="20">
        <f t="shared" si="18"/>
        <v>161.04790419161677</v>
      </c>
      <c r="AG31" s="20">
        <f t="shared" si="18"/>
        <v>159.05454545454546</v>
      </c>
      <c r="AH31" s="20">
        <f t="shared" si="18"/>
        <v>220</v>
      </c>
      <c r="AI31" s="20">
        <f t="shared" si="18"/>
        <v>186.05</v>
      </c>
      <c r="AJ31" s="20">
        <f t="shared" si="18"/>
        <v>127.37158469945356</v>
      </c>
      <c r="AK31" s="20">
        <f t="shared" si="18"/>
        <v>192.20245398773005</v>
      </c>
      <c r="AL31" s="20">
        <f t="shared" si="18"/>
        <v>227.89265536723164</v>
      </c>
      <c r="AM31" s="20">
        <f t="shared" si="18"/>
        <v>203.12953367875647</v>
      </c>
      <c r="AN31" s="20">
        <f t="shared" si="18"/>
        <v>219.49494949494948</v>
      </c>
      <c r="AO31" s="20">
        <f t="shared" si="18"/>
        <v>203.00487804878048</v>
      </c>
      <c r="AP31" s="20">
        <f t="shared" si="18"/>
        <v>234.98039215686276</v>
      </c>
      <c r="AQ31" s="20">
        <f t="shared" si="18"/>
        <v>179.51401869158877</v>
      </c>
      <c r="AR31" s="20">
        <f t="shared" si="18"/>
        <v>175.5</v>
      </c>
      <c r="AS31" s="20">
        <f t="shared" si="18"/>
        <v>207.42857142857142</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-7.6312949640287755</v>
      </c>
      <c r="D33" s="20">
        <f t="shared" ref="D33:AZ33" si="19">(+D31/3.2)-D13</f>
        <v>-7.0578358208955265</v>
      </c>
      <c r="E33" s="20">
        <f t="shared" si="19"/>
        <v>-1.2871240601503828</v>
      </c>
      <c r="F33" s="20">
        <f t="shared" si="19"/>
        <v>-8.5141843971631275</v>
      </c>
      <c r="G33" s="20">
        <f t="shared" si="19"/>
        <v>19.647058823529406</v>
      </c>
      <c r="H33" s="20">
        <f t="shared" si="19"/>
        <v>3.890625</v>
      </c>
      <c r="I33" s="20">
        <f t="shared" si="19"/>
        <v>9.7334104938271579</v>
      </c>
      <c r="J33" s="20">
        <f t="shared" si="19"/>
        <v>1.4653179190751402</v>
      </c>
      <c r="K33" s="20">
        <f t="shared" ref="K33" si="20">(+K31/3.2)-K13</f>
        <v>2.9826589595375665</v>
      </c>
      <c r="L33" s="20">
        <f t="shared" si="19"/>
        <v>11.244791666666664</v>
      </c>
      <c r="M33" s="20">
        <f t="shared" si="19"/>
        <v>9.2160714285714249</v>
      </c>
      <c r="N33" s="20">
        <f t="shared" si="19"/>
        <v>13.688198324022338</v>
      </c>
      <c r="O33" s="20">
        <f t="shared" si="19"/>
        <v>6.1233108108108141</v>
      </c>
      <c r="P33" s="20">
        <f t="shared" si="19"/>
        <v>12.712290502793294</v>
      </c>
      <c r="Q33" s="20">
        <f t="shared" si="19"/>
        <v>10.126698369565212</v>
      </c>
      <c r="R33" s="20">
        <f t="shared" si="19"/>
        <v>13.655405405405403</v>
      </c>
      <c r="S33" s="20">
        <f t="shared" si="19"/>
        <v>6.2596409574468055</v>
      </c>
      <c r="T33" s="20">
        <f t="shared" si="19"/>
        <v>-1.8097067039106136</v>
      </c>
      <c r="U33" s="20">
        <f t="shared" si="19"/>
        <v>12.288922155688624</v>
      </c>
      <c r="V33" s="20">
        <f t="shared" si="19"/>
        <v>13.400280898876403</v>
      </c>
      <c r="W33" s="20">
        <f t="shared" si="19"/>
        <v>-6.5013661202185773</v>
      </c>
      <c r="X33" s="20">
        <f t="shared" si="19"/>
        <v>8.884740259740262</v>
      </c>
      <c r="Y33" s="20">
        <f t="shared" si="19"/>
        <v>8.7484567901234556</v>
      </c>
      <c r="Z33" s="20">
        <f t="shared" si="19"/>
        <v>15.867647058823529</v>
      </c>
      <c r="AA33" s="20">
        <f t="shared" si="19"/>
        <v>11.140625</v>
      </c>
      <c r="AB33" s="20">
        <f t="shared" si="19"/>
        <v>16.030737704918032</v>
      </c>
      <c r="AC33" s="20">
        <f t="shared" si="19"/>
        <v>4.4354838709677367</v>
      </c>
      <c r="AD33" s="20">
        <f t="shared" si="19"/>
        <v>15.972222222222214</v>
      </c>
      <c r="AE33" s="20">
        <f t="shared" si="19"/>
        <v>-4.129934210526315</v>
      </c>
      <c r="AF33" s="20">
        <f t="shared" si="19"/>
        <v>0.32747005988023403</v>
      </c>
      <c r="AG33" s="20">
        <f t="shared" si="19"/>
        <v>-0.29545454545454675</v>
      </c>
      <c r="AH33" s="20">
        <f t="shared" si="19"/>
        <v>18.75</v>
      </c>
      <c r="AI33" s="20">
        <f t="shared" si="19"/>
        <v>8.140625</v>
      </c>
      <c r="AJ33" s="20">
        <f t="shared" si="19"/>
        <v>-10.196379781420767</v>
      </c>
      <c r="AK33" s="20">
        <f t="shared" si="19"/>
        <v>10.063266871165638</v>
      </c>
      <c r="AL33" s="20">
        <f t="shared" si="19"/>
        <v>21.216454802259889</v>
      </c>
      <c r="AM33" s="20">
        <f t="shared" si="19"/>
        <v>13.477979274611393</v>
      </c>
      <c r="AN33" s="20">
        <f t="shared" si="19"/>
        <v>18.592171717171709</v>
      </c>
      <c r="AO33" s="20">
        <f t="shared" si="19"/>
        <v>13.439024390243901</v>
      </c>
      <c r="AP33" s="20">
        <f t="shared" si="19"/>
        <v>23.431372549019613</v>
      </c>
      <c r="AQ33" s="20">
        <f t="shared" si="19"/>
        <v>6.0981308411214883</v>
      </c>
      <c r="AR33" s="20">
        <f t="shared" si="19"/>
        <v>4.84375</v>
      </c>
      <c r="AS33" s="20">
        <f t="shared" si="19"/>
        <v>14.821428571428569</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-7.6312949640287755</v>
      </c>
      <c r="D35" s="12">
        <f t="shared" ref="D35:AZ35" si="21">D33</f>
        <v>-7.0578358208955265</v>
      </c>
      <c r="E35" s="12">
        <f>IF(AND(E9&gt;79.99999%),E33,0)</f>
        <v>0</v>
      </c>
      <c r="F35" s="12">
        <f t="shared" ref="F35:AS35" si="22">IF(AND(F9&gt;79.99999%),F33,0)</f>
        <v>0</v>
      </c>
      <c r="G35" s="12">
        <f t="shared" si="22"/>
        <v>19.647058823529406</v>
      </c>
      <c r="H35" s="12">
        <f t="shared" si="22"/>
        <v>3.890625</v>
      </c>
      <c r="I35" s="12">
        <f t="shared" si="22"/>
        <v>9.7334104938271579</v>
      </c>
      <c r="J35" s="12">
        <f t="shared" si="22"/>
        <v>1.4653179190751402</v>
      </c>
      <c r="K35" s="12">
        <f t="shared" ref="K35" si="23">IF(AND(K9&gt;79.99999%),K33,0)</f>
        <v>2.9826589595375665</v>
      </c>
      <c r="L35" s="12">
        <f t="shared" si="22"/>
        <v>11.244791666666664</v>
      </c>
      <c r="M35" s="12">
        <f t="shared" si="22"/>
        <v>9.2160714285714249</v>
      </c>
      <c r="N35" s="12">
        <f t="shared" si="22"/>
        <v>13.688198324022338</v>
      </c>
      <c r="O35" s="12">
        <f t="shared" si="22"/>
        <v>6.1233108108108141</v>
      </c>
      <c r="P35" s="12">
        <f t="shared" si="22"/>
        <v>12.712290502793294</v>
      </c>
      <c r="Q35" s="12">
        <f t="shared" si="22"/>
        <v>10.126698369565212</v>
      </c>
      <c r="R35" s="12">
        <f t="shared" si="22"/>
        <v>13.655405405405403</v>
      </c>
      <c r="S35" s="12">
        <f t="shared" si="22"/>
        <v>6.2596409574468055</v>
      </c>
      <c r="T35" s="12">
        <f t="shared" si="22"/>
        <v>-1.8097067039106136</v>
      </c>
      <c r="U35" s="12">
        <f t="shared" si="22"/>
        <v>12.288922155688624</v>
      </c>
      <c r="V35" s="12">
        <f t="shared" si="22"/>
        <v>13.400280898876403</v>
      </c>
      <c r="W35" s="12">
        <f t="shared" si="22"/>
        <v>-6.5013661202185773</v>
      </c>
      <c r="X35" s="12">
        <f t="shared" si="22"/>
        <v>8.884740259740262</v>
      </c>
      <c r="Y35" s="12">
        <f t="shared" si="22"/>
        <v>8.7484567901234556</v>
      </c>
      <c r="Z35" s="12">
        <f t="shared" si="22"/>
        <v>15.867647058823529</v>
      </c>
      <c r="AA35" s="12">
        <f t="shared" si="22"/>
        <v>11.140625</v>
      </c>
      <c r="AB35" s="12">
        <f t="shared" si="22"/>
        <v>16.030737704918032</v>
      </c>
      <c r="AC35" s="12">
        <f t="shared" si="22"/>
        <v>4.4354838709677367</v>
      </c>
      <c r="AD35" s="12">
        <f t="shared" si="22"/>
        <v>15.972222222222214</v>
      </c>
      <c r="AE35" s="12">
        <f t="shared" si="22"/>
        <v>-4.129934210526315</v>
      </c>
      <c r="AF35" s="12">
        <f t="shared" si="22"/>
        <v>0.32747005988023403</v>
      </c>
      <c r="AG35" s="12">
        <f t="shared" si="22"/>
        <v>-0.29545454545454675</v>
      </c>
      <c r="AH35" s="12">
        <f t="shared" si="22"/>
        <v>18.75</v>
      </c>
      <c r="AI35" s="12">
        <f t="shared" si="22"/>
        <v>8.140625</v>
      </c>
      <c r="AJ35" s="12">
        <f t="shared" si="22"/>
        <v>-10.196379781420767</v>
      </c>
      <c r="AK35" s="12">
        <f t="shared" si="22"/>
        <v>10.063266871165638</v>
      </c>
      <c r="AL35" s="12">
        <f t="shared" si="22"/>
        <v>21.216454802259889</v>
      </c>
      <c r="AM35" s="12">
        <f t="shared" si="22"/>
        <v>13.477979274611393</v>
      </c>
      <c r="AN35" s="12">
        <f t="shared" si="22"/>
        <v>18.592171717171709</v>
      </c>
      <c r="AO35" s="12">
        <f t="shared" si="22"/>
        <v>13.439024390243901</v>
      </c>
      <c r="AP35" s="12">
        <f t="shared" si="22"/>
        <v>23.431372549019613</v>
      </c>
      <c r="AQ35" s="12">
        <f t="shared" si="22"/>
        <v>6.0981308411214883</v>
      </c>
      <c r="AR35" s="12">
        <f t="shared" si="22"/>
        <v>4.84375</v>
      </c>
      <c r="AS35" s="12">
        <f t="shared" si="22"/>
        <v>14.821428571428569</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3.7432251728175885</v>
      </c>
      <c r="Q24" s="114">
        <f t="shared" si="12"/>
        <v>3.68</v>
      </c>
      <c r="R24" s="113">
        <f t="shared" si="12"/>
        <v>3.7</v>
      </c>
      <c r="S24" s="114">
        <f t="shared" si="12"/>
        <v>3.76</v>
      </c>
      <c r="T24" s="113">
        <f t="shared" si="12"/>
        <v>3.58</v>
      </c>
      <c r="U24" s="114">
        <f t="shared" si="12"/>
        <v>3.34</v>
      </c>
      <c r="V24" s="113">
        <f t="shared" si="12"/>
        <v>3.56</v>
      </c>
      <c r="W24" s="114">
        <f t="shared" si="12"/>
        <v>4.1200015294612466</v>
      </c>
      <c r="X24" s="113">
        <f t="shared" si="12"/>
        <v>3.4671051122242189</v>
      </c>
      <c r="Y24" s="114">
        <f t="shared" si="12"/>
        <v>3.4406824382662751</v>
      </c>
      <c r="Z24" s="113">
        <f t="shared" si="12"/>
        <v>3.4</v>
      </c>
      <c r="AA24" s="114">
        <f t="shared" si="12"/>
        <v>4.7368421052631575</v>
      </c>
      <c r="AB24" s="113">
        <f t="shared" si="12"/>
        <v>4.8157894736842106</v>
      </c>
      <c r="AC24" s="114">
        <f t="shared" si="12"/>
        <v>4.8947368421052628</v>
      </c>
      <c r="AD24" s="113">
        <f t="shared" si="12"/>
        <v>3.75</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3.7216125864087943</v>
      </c>
      <c r="Q25" s="123">
        <f t="shared" si="14"/>
        <v>3.7116125864087941</v>
      </c>
      <c r="R25" s="122">
        <f t="shared" si="14"/>
        <v>3.6900000000000004</v>
      </c>
      <c r="S25" s="123">
        <f t="shared" si="14"/>
        <v>3.73</v>
      </c>
      <c r="T25" s="122">
        <f t="shared" si="14"/>
        <v>3.67</v>
      </c>
      <c r="U25" s="123">
        <f t="shared" si="14"/>
        <v>3.46</v>
      </c>
      <c r="V25" s="122">
        <f t="shared" si="14"/>
        <v>3.45</v>
      </c>
      <c r="W25" s="123">
        <f t="shared" si="14"/>
        <v>3.8400007647306236</v>
      </c>
      <c r="X25" s="122">
        <f t="shared" si="14"/>
        <v>3.793553320842733</v>
      </c>
      <c r="Y25" s="123">
        <f t="shared" si="14"/>
        <v>3.453893775245247</v>
      </c>
      <c r="Z25" s="122">
        <f t="shared" si="14"/>
        <v>3.4203412191331375</v>
      </c>
      <c r="AA25" s="123">
        <f t="shared" si="14"/>
        <v>4.0684210526315789</v>
      </c>
      <c r="AB25" s="122">
        <f t="shared" si="14"/>
        <v>4.7763157894736841</v>
      </c>
      <c r="AC25" s="123">
        <f t="shared" si="14"/>
        <v>4.8552631578947363</v>
      </c>
      <c r="AD25" s="122">
        <f t="shared" si="14"/>
        <v>4.3223684210526319</v>
      </c>
      <c r="AE25" s="123">
        <f t="shared" si="14"/>
        <v>3.7749999999999999</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47.819725433526003</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44.417459239130437</v>
      </c>
      <c r="X26" s="117">
        <f>IF((W26+V28+(IF(W16&gt;0,0,W16))&gt;'SDR Patient and Stations'!X8),'SDR Patient and Stations'!X8,(W26+V28+(IF(W16&gt;0,0,W16))))</f>
        <v>44.417459239130437</v>
      </c>
      <c r="Y26" s="116">
        <f>IF((X26+W28+(IF(X16&gt;0,0,X16))&gt;'SDR Patient and Stations'!Y8),'SDR Patient and Stations'!Y8,(X26+W28+(IF(X16&gt;0,0,X16))))</f>
        <v>47.083682643385757</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48</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5.125</v>
      </c>
      <c r="M28" s="116">
        <f t="shared" si="15"/>
        <v>9.0760030864197532</v>
      </c>
      <c r="N28" s="117">
        <f t="shared" si="15"/>
        <v>2.8197254335260027</v>
      </c>
      <c r="O28" s="116">
        <f t="shared" si="15"/>
        <v>9.6000744047619051</v>
      </c>
      <c r="P28" s="117">
        <f t="shared" si="15"/>
        <v>10</v>
      </c>
      <c r="Q28" s="116">
        <f t="shared" si="15"/>
        <v>10</v>
      </c>
      <c r="R28" s="117">
        <f t="shared" si="15"/>
        <v>9.1061452513966472</v>
      </c>
      <c r="S28" s="116">
        <f t="shared" si="15"/>
        <v>7.8125</v>
      </c>
      <c r="T28" s="117">
        <f t="shared" si="15"/>
        <v>10</v>
      </c>
      <c r="U28" s="116">
        <f t="shared" si="15"/>
        <v>4.4174592391304373</v>
      </c>
      <c r="V28" s="117">
        <f t="shared" si="15"/>
        <v>0</v>
      </c>
      <c r="W28" s="116">
        <f t="shared" si="15"/>
        <v>2.6662234042553195</v>
      </c>
      <c r="X28" s="117">
        <f t="shared" si="15"/>
        <v>10</v>
      </c>
      <c r="Y28" s="116">
        <f t="shared" si="15"/>
        <v>0</v>
      </c>
      <c r="Z28" s="117">
        <f t="shared" si="15"/>
        <v>0</v>
      </c>
      <c r="AA28" s="116">
        <f t="shared" si="15"/>
        <v>0</v>
      </c>
      <c r="AB28" s="117">
        <f t="shared" si="15"/>
        <v>10</v>
      </c>
      <c r="AC28" s="116">
        <f t="shared" si="15"/>
        <v>10</v>
      </c>
      <c r="AD28" s="117">
        <f t="shared" si="15"/>
        <v>10</v>
      </c>
      <c r="AE28" s="116">
        <f t="shared" si="15"/>
        <v>8.25</v>
      </c>
      <c r="AF28" s="117">
        <f t="shared" si="15"/>
        <v>10</v>
      </c>
      <c r="AG28" s="116">
        <f t="shared" si="15"/>
        <v>0</v>
      </c>
      <c r="AH28" s="117">
        <f t="shared" si="15"/>
        <v>0</v>
      </c>
      <c r="AI28" s="116">
        <f t="shared" si="15"/>
        <v>0</v>
      </c>
      <c r="AJ28" s="117">
        <f t="shared" si="15"/>
        <v>10</v>
      </c>
      <c r="AK28" s="116">
        <f t="shared" si="15"/>
        <v>10</v>
      </c>
      <c r="AL28" s="117">
        <f t="shared" si="15"/>
        <v>1.251929012345677</v>
      </c>
      <c r="AM28" s="116">
        <f t="shared" si="15"/>
        <v>4.390625</v>
      </c>
      <c r="AN28" s="117">
        <f t="shared" si="15"/>
        <v>10</v>
      </c>
      <c r="AO28" s="116">
        <f t="shared" si="15"/>
        <v>10</v>
      </c>
      <c r="AP28" s="117">
        <f t="shared" si="15"/>
        <v>10</v>
      </c>
      <c r="AQ28" s="116">
        <f t="shared" si="15"/>
        <v>10</v>
      </c>
      <c r="AR28" s="117">
        <f t="shared" si="15"/>
        <v>10</v>
      </c>
      <c r="AS28" s="116">
        <f t="shared" si="15"/>
        <v>8.5609756097560989</v>
      </c>
      <c r="AT28" s="117">
        <f t="shared" si="15"/>
        <v>4.7196691176470509</v>
      </c>
      <c r="AU28" s="116">
        <f t="shared" si="15"/>
        <v>7.2488317757009355</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44.696492805755391</v>
      </c>
      <c r="G45" s="69">
        <f t="shared" ref="G45:AZ45" si="23">G43/$F$1</f>
        <v>43.134328358208954</v>
      </c>
      <c r="H45" s="61">
        <f t="shared" si="23"/>
        <v>60.150375939849617</v>
      </c>
      <c r="I45" s="69">
        <f t="shared" si="23"/>
        <v>58.164893617021271</v>
      </c>
      <c r="J45" s="61">
        <f t="shared" si="23"/>
        <v>68.770680147058812</v>
      </c>
      <c r="K45" s="69">
        <f t="shared" si="23"/>
        <v>55.125</v>
      </c>
      <c r="L45" s="61">
        <f t="shared" si="23"/>
        <v>59.076003086419753</v>
      </c>
      <c r="M45" s="69">
        <f t="shared" si="23"/>
        <v>52.819725433526003</v>
      </c>
      <c r="N45" s="61">
        <f t="shared" si="23"/>
        <v>59.600074404761905</v>
      </c>
      <c r="O45" s="69">
        <f t="shared" si="23"/>
        <v>61.116071428571431</v>
      </c>
      <c r="P45" s="61">
        <f t="shared" si="23"/>
        <v>58.554459064327489</v>
      </c>
      <c r="Q45" s="69">
        <f t="shared" si="23"/>
        <v>59.106145251396647</v>
      </c>
      <c r="R45" s="61">
        <f t="shared" si="23"/>
        <v>57.8125</v>
      </c>
      <c r="S45" s="69">
        <f t="shared" si="23"/>
        <v>61.703910614525135</v>
      </c>
      <c r="T45" s="61">
        <f t="shared" si="23"/>
        <v>54.417459239130437</v>
      </c>
      <c r="U45" s="69">
        <f t="shared" si="23"/>
        <v>47.109797297297298</v>
      </c>
      <c r="V45" s="61">
        <f t="shared" si="23"/>
        <v>52.666223404255319</v>
      </c>
      <c r="W45" s="69">
        <f t="shared" si="23"/>
        <v>58.46543296089385</v>
      </c>
      <c r="X45" s="61">
        <f t="shared" si="23"/>
        <v>44.378742514970057</v>
      </c>
      <c r="Y45" s="69">
        <f t="shared" si="23"/>
        <v>46.074438202247187</v>
      </c>
      <c r="Z45" s="61">
        <f t="shared" si="23"/>
        <v>49.351092896174862</v>
      </c>
      <c r="AA45" s="69">
        <f t="shared" si="23"/>
        <v>65.746753246753244</v>
      </c>
      <c r="AB45" s="61">
        <f t="shared" si="23"/>
        <v>64.600694444444443</v>
      </c>
      <c r="AC45" s="69">
        <f t="shared" si="23"/>
        <v>63.595588235294116</v>
      </c>
      <c r="AD45" s="61">
        <f t="shared" si="23"/>
        <v>56.25</v>
      </c>
      <c r="AE45" s="69">
        <f t="shared" si="23"/>
        <v>61.646174863387969</v>
      </c>
      <c r="AF45" s="61">
        <f t="shared" si="23"/>
        <v>46.856518817204297</v>
      </c>
      <c r="AG45" s="69">
        <f t="shared" si="23"/>
        <v>47.265625</v>
      </c>
      <c r="AH45" s="61">
        <f t="shared" si="23"/>
        <v>43.164473684210527</v>
      </c>
      <c r="AI45" s="69">
        <f t="shared" si="23"/>
        <v>60.628742514970057</v>
      </c>
      <c r="AJ45" s="61">
        <f t="shared" si="23"/>
        <v>63.42613636363636</v>
      </c>
      <c r="AK45" s="69">
        <f t="shared" si="23"/>
        <v>51.251929012345677</v>
      </c>
      <c r="AL45" s="61">
        <f t="shared" si="23"/>
        <v>54.390625</v>
      </c>
      <c r="AM45" s="69">
        <f t="shared" si="23"/>
        <v>63.608265027322396</v>
      </c>
      <c r="AN45" s="61">
        <f t="shared" si="23"/>
        <v>75.161042944785265</v>
      </c>
      <c r="AO45" s="69">
        <f t="shared" si="23"/>
        <v>74.196680790960443</v>
      </c>
      <c r="AP45" s="61">
        <f t="shared" si="23"/>
        <v>67.383419689119165</v>
      </c>
      <c r="AQ45" s="69">
        <f t="shared" si="23"/>
        <v>72.279040404040401</v>
      </c>
      <c r="AR45" s="61">
        <f t="shared" si="23"/>
        <v>58.560975609756099</v>
      </c>
      <c r="AS45" s="69">
        <f t="shared" si="23"/>
        <v>54.719669117647051</v>
      </c>
      <c r="AT45" s="61">
        <f t="shared" si="23"/>
        <v>57.248831775700936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-4.8656716417910459</v>
      </c>
      <c r="H47" s="118">
        <f>H45-H26</f>
        <v>12.150375939849617</v>
      </c>
      <c r="I47" s="119">
        <f t="shared" ref="I47:AZ47" si="24">I45-I26</f>
        <v>10.164893617021271</v>
      </c>
      <c r="J47" s="118">
        <f t="shared" si="24"/>
        <v>20.770680147058812</v>
      </c>
      <c r="K47" s="119">
        <f t="shared" si="24"/>
        <v>5.125</v>
      </c>
      <c r="L47" s="118">
        <f t="shared" si="24"/>
        <v>9.0760030864197532</v>
      </c>
      <c r="M47" s="119">
        <f t="shared" si="24"/>
        <v>2.8197254335260027</v>
      </c>
      <c r="N47" s="118">
        <f t="shared" si="24"/>
        <v>9.6000744047619051</v>
      </c>
      <c r="O47" s="119">
        <f t="shared" si="24"/>
        <v>11.116071428571431</v>
      </c>
      <c r="P47" s="118">
        <f t="shared" si="24"/>
        <v>10.734733630801486</v>
      </c>
      <c r="Q47" s="119">
        <f t="shared" si="24"/>
        <v>9.1061452513966472</v>
      </c>
      <c r="R47" s="118">
        <f t="shared" si="24"/>
        <v>7.8125</v>
      </c>
      <c r="S47" s="119">
        <f t="shared" si="24"/>
        <v>11.703910614525135</v>
      </c>
      <c r="T47" s="118">
        <f t="shared" si="24"/>
        <v>4.4174592391304373</v>
      </c>
      <c r="U47" s="119">
        <f t="shared" si="24"/>
        <v>-2.8902027027027017</v>
      </c>
      <c r="V47" s="118">
        <f t="shared" si="24"/>
        <v>2.6662234042553195</v>
      </c>
      <c r="W47" s="119">
        <f t="shared" si="24"/>
        <v>14.047973721763412</v>
      </c>
      <c r="X47" s="118">
        <f t="shared" si="24"/>
        <v>-3.8716724160380522E-2</v>
      </c>
      <c r="Y47" s="119">
        <f t="shared" si="24"/>
        <v>-1.0092444411385699</v>
      </c>
      <c r="Z47" s="118">
        <f t="shared" si="24"/>
        <v>-0.64890710382513817</v>
      </c>
      <c r="AA47" s="119">
        <f t="shared" si="24"/>
        <v>27.746753246753244</v>
      </c>
      <c r="AB47" s="118">
        <f t="shared" si="24"/>
        <v>26.600694444444443</v>
      </c>
      <c r="AC47" s="119">
        <f t="shared" si="24"/>
        <v>25.595588235294116</v>
      </c>
      <c r="AD47" s="118">
        <f t="shared" si="24"/>
        <v>8.25</v>
      </c>
      <c r="AE47" s="119">
        <f t="shared" si="24"/>
        <v>11.646174863387969</v>
      </c>
      <c r="AF47" s="118">
        <f t="shared" si="24"/>
        <v>-3.1434811827957034</v>
      </c>
      <c r="AG47" s="119">
        <f t="shared" si="24"/>
        <v>-2.734375</v>
      </c>
      <c r="AH47" s="118">
        <f t="shared" si="24"/>
        <v>-6.8355263157894726</v>
      </c>
      <c r="AI47" s="119">
        <f t="shared" si="24"/>
        <v>10.628742514970057</v>
      </c>
      <c r="AJ47" s="118">
        <f t="shared" si="24"/>
        <v>13.42613636363636</v>
      </c>
      <c r="AK47" s="119">
        <f t="shared" si="24"/>
        <v>1.251929012345677</v>
      </c>
      <c r="AL47" s="118">
        <f t="shared" si="24"/>
        <v>4.390625</v>
      </c>
      <c r="AM47" s="119">
        <f t="shared" si="24"/>
        <v>13.608265027322396</v>
      </c>
      <c r="AN47" s="118">
        <f t="shared" si="24"/>
        <v>25.161042944785265</v>
      </c>
      <c r="AO47" s="119">
        <f t="shared" si="24"/>
        <v>24.196680790960443</v>
      </c>
      <c r="AP47" s="118">
        <f t="shared" si="24"/>
        <v>17.383419689119165</v>
      </c>
      <c r="AQ47" s="119">
        <f t="shared" si="24"/>
        <v>22.279040404040401</v>
      </c>
      <c r="AR47" s="118">
        <f t="shared" si="24"/>
        <v>8.5609756097560989</v>
      </c>
      <c r="AS47" s="119">
        <f t="shared" si="24"/>
        <v>4.7196691176470509</v>
      </c>
      <c r="AT47" s="118">
        <f t="shared" si="24"/>
        <v>7.2488317757009355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5.125</v>
      </c>
      <c r="L49" s="63">
        <f t="shared" si="25"/>
        <v>9.0760030864197532</v>
      </c>
      <c r="M49" s="71">
        <f t="shared" si="25"/>
        <v>2.8197254335260027</v>
      </c>
      <c r="N49" s="63">
        <f t="shared" si="25"/>
        <v>9.6000744047619051</v>
      </c>
      <c r="O49" s="71">
        <f t="shared" si="25"/>
        <v>10</v>
      </c>
      <c r="P49" s="63">
        <f t="shared" si="25"/>
        <v>10</v>
      </c>
      <c r="Q49" s="71">
        <f t="shared" si="25"/>
        <v>9.1061452513966472</v>
      </c>
      <c r="R49" s="63">
        <f t="shared" si="25"/>
        <v>7.8125</v>
      </c>
      <c r="S49" s="71">
        <f t="shared" si="25"/>
        <v>10</v>
      </c>
      <c r="T49" s="63">
        <f t="shared" si="25"/>
        <v>4.4174592391304373</v>
      </c>
      <c r="U49" s="71">
        <f t="shared" si="25"/>
        <v>0</v>
      </c>
      <c r="V49" s="63">
        <f t="shared" si="25"/>
        <v>2.6662234042553195</v>
      </c>
      <c r="W49" s="71">
        <f t="shared" si="25"/>
        <v>10</v>
      </c>
      <c r="X49" s="63">
        <f t="shared" si="25"/>
        <v>0</v>
      </c>
      <c r="Y49" s="71">
        <f t="shared" si="25"/>
        <v>0</v>
      </c>
      <c r="Z49" s="63">
        <f t="shared" si="25"/>
        <v>0</v>
      </c>
      <c r="AA49" s="71">
        <f t="shared" si="25"/>
        <v>10</v>
      </c>
      <c r="AB49" s="63">
        <f t="shared" si="25"/>
        <v>10</v>
      </c>
      <c r="AC49" s="71">
        <f t="shared" si="25"/>
        <v>10</v>
      </c>
      <c r="AD49" s="63">
        <f t="shared" si="25"/>
        <v>8.25</v>
      </c>
      <c r="AE49" s="71">
        <f t="shared" si="25"/>
        <v>10</v>
      </c>
      <c r="AF49" s="63">
        <f t="shared" si="25"/>
        <v>0</v>
      </c>
      <c r="AG49" s="71">
        <f t="shared" si="25"/>
        <v>0</v>
      </c>
      <c r="AH49" s="63">
        <f t="shared" si="25"/>
        <v>0</v>
      </c>
      <c r="AI49" s="71">
        <f t="shared" si="25"/>
        <v>10</v>
      </c>
      <c r="AJ49" s="63">
        <f t="shared" si="25"/>
        <v>10</v>
      </c>
      <c r="AK49" s="71">
        <f t="shared" si="25"/>
        <v>1.251929012345677</v>
      </c>
      <c r="AL49" s="63">
        <f t="shared" si="25"/>
        <v>4.390625</v>
      </c>
      <c r="AM49" s="71">
        <f t="shared" si="25"/>
        <v>10</v>
      </c>
      <c r="AN49" s="63">
        <f t="shared" si="25"/>
        <v>10</v>
      </c>
      <c r="AO49" s="71">
        <f t="shared" si="25"/>
        <v>10</v>
      </c>
      <c r="AP49" s="63">
        <f t="shared" si="25"/>
        <v>10</v>
      </c>
      <c r="AQ49" s="71">
        <f t="shared" si="25"/>
        <v>10</v>
      </c>
      <c r="AR49" s="63">
        <f t="shared" si="25"/>
        <v>8.5609756097560989</v>
      </c>
      <c r="AS49" s="71">
        <f t="shared" si="25"/>
        <v>4.7196691176470509</v>
      </c>
      <c r="AT49" s="63">
        <f t="shared" si="25"/>
        <v>7.2488317757009355</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9">J20+365.25</f>
        <v>36525.75</v>
      </c>
      <c r="M20" s="178">
        <f t="shared" si="9"/>
        <v>36707</v>
      </c>
      <c r="N20" s="179">
        <f t="shared" si="9"/>
        <v>36891</v>
      </c>
      <c r="O20" s="178">
        <f t="shared" si="9"/>
        <v>37072.25</v>
      </c>
      <c r="P20" s="179">
        <f t="shared" si="9"/>
        <v>37256.25</v>
      </c>
      <c r="Q20" s="178">
        <f t="shared" si="9"/>
        <v>37437.5</v>
      </c>
      <c r="R20" s="179">
        <f t="shared" si="9"/>
        <v>37621.5</v>
      </c>
      <c r="S20" s="178">
        <f t="shared" si="9"/>
        <v>37802.75</v>
      </c>
      <c r="T20" s="179">
        <f t="shared" si="9"/>
        <v>37986.75</v>
      </c>
      <c r="U20" s="178">
        <f t="shared" si="9"/>
        <v>38168</v>
      </c>
      <c r="V20" s="179">
        <f t="shared" si="9"/>
        <v>38352</v>
      </c>
      <c r="W20" s="178">
        <f t="shared" si="9"/>
        <v>38533.25</v>
      </c>
      <c r="X20" s="179">
        <f t="shared" si="9"/>
        <v>38717.25</v>
      </c>
      <c r="Y20" s="178">
        <f t="shared" si="9"/>
        <v>38898.5</v>
      </c>
      <c r="Z20" s="179">
        <f t="shared" si="9"/>
        <v>39082.5</v>
      </c>
      <c r="AA20" s="178">
        <f t="shared" si="9"/>
        <v>39263.75</v>
      </c>
      <c r="AB20" s="179">
        <f t="shared" si="9"/>
        <v>39447.75</v>
      </c>
      <c r="AC20" s="178">
        <f t="shared" si="9"/>
        <v>39629</v>
      </c>
      <c r="AD20" s="179">
        <f t="shared" si="9"/>
        <v>39813</v>
      </c>
      <c r="AE20" s="178">
        <f t="shared" si="9"/>
        <v>39994.25</v>
      </c>
      <c r="AF20" s="179">
        <f t="shared" si="9"/>
        <v>40178.25</v>
      </c>
      <c r="AG20" s="178">
        <f t="shared" si="9"/>
        <v>40359.5</v>
      </c>
      <c r="AH20" s="179">
        <f t="shared" si="9"/>
        <v>40543.5</v>
      </c>
      <c r="AI20" s="178">
        <f t="shared" si="9"/>
        <v>40724.75</v>
      </c>
      <c r="AJ20" s="179">
        <f t="shared" si="9"/>
        <v>40908.75</v>
      </c>
      <c r="AK20" s="178">
        <f t="shared" si="9"/>
        <v>41090</v>
      </c>
      <c r="AL20" s="179">
        <f t="shared" si="9"/>
        <v>41274</v>
      </c>
      <c r="AM20" s="178">
        <f t="shared" si="9"/>
        <v>41455.25</v>
      </c>
      <c r="AN20" s="179">
        <f t="shared" si="9"/>
        <v>41639.25</v>
      </c>
      <c r="AO20" s="178">
        <f t="shared" si="9"/>
        <v>41820.5</v>
      </c>
      <c r="AP20" s="179">
        <f t="shared" si="9"/>
        <v>42004.5</v>
      </c>
      <c r="AQ20" s="178">
        <f t="shared" si="9"/>
        <v>42185.75</v>
      </c>
      <c r="AR20" s="179">
        <f t="shared" si="9"/>
        <v>42369.75</v>
      </c>
      <c r="AS20" s="178">
        <f t="shared" si="9"/>
        <v>42551</v>
      </c>
      <c r="AT20" s="179">
        <f t="shared" si="9"/>
        <v>42735</v>
      </c>
      <c r="AU20" s="178">
        <f t="shared" si="9"/>
        <v>42916.25</v>
      </c>
      <c r="AV20" s="179">
        <f t="shared" si="9"/>
        <v>43100.25</v>
      </c>
      <c r="AW20" s="178">
        <f t="shared" si="9"/>
        <v>43281.5</v>
      </c>
      <c r="AX20" s="179">
        <f t="shared" si="9"/>
        <v>43465.5</v>
      </c>
      <c r="AY20" s="178">
        <f t="shared" si="9"/>
        <v>43646.75</v>
      </c>
      <c r="AZ20" s="179">
        <f t="shared" si="9"/>
        <v>43830.75</v>
      </c>
      <c r="BB20" s="178">
        <f>AY20+365.25</f>
        <v>44012</v>
      </c>
      <c r="BC20" s="179">
        <f>AZ20+365.25</f>
        <v>44196</v>
      </c>
      <c r="BD20" s="178">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4">J32/G26</f>
        <v>2.8333333333333335</v>
      </c>
      <c r="H24" s="113">
        <f t="shared" si="14"/>
        <v>3.3333333333333335</v>
      </c>
      <c r="I24" s="114">
        <f t="shared" si="14"/>
        <v>3.375</v>
      </c>
      <c r="J24" s="113">
        <f t="shared" si="14"/>
        <v>3.6041666666666665</v>
      </c>
      <c r="K24" s="114">
        <f t="shared" si="14"/>
        <v>3.36</v>
      </c>
      <c r="L24" s="113">
        <f t="shared" si="14"/>
        <v>3.5</v>
      </c>
      <c r="M24" s="114">
        <f t="shared" si="14"/>
        <v>3.42</v>
      </c>
      <c r="N24" s="113">
        <f t="shared" si="14"/>
        <v>3.58</v>
      </c>
      <c r="O24" s="114">
        <f t="shared" si="14"/>
        <v>3.7</v>
      </c>
      <c r="P24" s="113">
        <f t="shared" si="14"/>
        <v>3.6916099533718634</v>
      </c>
      <c r="Q24" s="114">
        <f t="shared" si="14"/>
        <v>3.68</v>
      </c>
      <c r="R24" s="113">
        <f t="shared" si="14"/>
        <v>3.7</v>
      </c>
      <c r="S24" s="114">
        <f t="shared" si="14"/>
        <v>3.76</v>
      </c>
      <c r="T24" s="113">
        <f t="shared" si="14"/>
        <v>3.58</v>
      </c>
      <c r="U24" s="114">
        <f t="shared" si="14"/>
        <v>3.34</v>
      </c>
      <c r="V24" s="113">
        <f t="shared" si="14"/>
        <v>3.56</v>
      </c>
      <c r="W24" s="114">
        <f t="shared" si="14"/>
        <v>4.0570840291917367</v>
      </c>
      <c r="X24" s="113">
        <f t="shared" si="14"/>
        <v>3.4141581447843028</v>
      </c>
      <c r="Y24" s="114">
        <f t="shared" si="14"/>
        <v>3.3444006641232478</v>
      </c>
      <c r="Z24" s="113">
        <f t="shared" si="14"/>
        <v>3.4</v>
      </c>
      <c r="AA24" s="114">
        <f t="shared" si="14"/>
        <v>4.7368421052631575</v>
      </c>
      <c r="AB24" s="113">
        <f t="shared" si="14"/>
        <v>4.8157894736842106</v>
      </c>
      <c r="AC24" s="114">
        <f t="shared" si="14"/>
        <v>4.8947368421052628</v>
      </c>
      <c r="AD24" s="113">
        <f t="shared" si="14"/>
        <v>3.75</v>
      </c>
      <c r="AE24" s="114">
        <f t="shared" si="14"/>
        <v>3.8</v>
      </c>
      <c r="AF24" s="113">
        <f t="shared" si="14"/>
        <v>3.34</v>
      </c>
      <c r="AG24" s="114">
        <f t="shared" si="14"/>
        <v>3.3</v>
      </c>
      <c r="AH24" s="113">
        <f t="shared" si="14"/>
        <v>3.24</v>
      </c>
      <c r="AI24" s="114">
        <f t="shared" si="14"/>
        <v>3.6</v>
      </c>
      <c r="AJ24" s="113">
        <f t="shared" si="14"/>
        <v>3.66</v>
      </c>
      <c r="AK24" s="114">
        <f t="shared" si="14"/>
        <v>3.26</v>
      </c>
      <c r="AL24" s="113">
        <f t="shared" si="14"/>
        <v>3.54</v>
      </c>
      <c r="AM24" s="114">
        <f t="shared" si="14"/>
        <v>3.86</v>
      </c>
      <c r="AN24" s="113">
        <f t="shared" si="14"/>
        <v>3.96</v>
      </c>
      <c r="AO24" s="114">
        <f t="shared" si="14"/>
        <v>4.0999999999999996</v>
      </c>
      <c r="AP24" s="113">
        <f t="shared" si="14"/>
        <v>4.08</v>
      </c>
      <c r="AQ24" s="114">
        <f t="shared" si="14"/>
        <v>4.28</v>
      </c>
      <c r="AR24" s="113">
        <f t="shared" si="14"/>
        <v>3.92</v>
      </c>
      <c r="AS24" s="114">
        <f t="shared" si="14"/>
        <v>3.78</v>
      </c>
      <c r="AT24" s="113">
        <f t="shared" si="14"/>
        <v>3.96</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5">AVERAGE(D24:E24)</f>
        <v>2.78125</v>
      </c>
      <c r="F25" s="171">
        <f t="shared" si="15"/>
        <v>2.854166666666667</v>
      </c>
      <c r="G25" s="171">
        <f t="shared" si="15"/>
        <v>2.885416666666667</v>
      </c>
      <c r="H25" s="122">
        <f>AVERAGE(G24:H24)</f>
        <v>3.0833333333333335</v>
      </c>
      <c r="I25" s="123">
        <f t="shared" ref="I25:AZ25" si="16">AVERAGE(H24:I24)</f>
        <v>3.354166666666667</v>
      </c>
      <c r="J25" s="122">
        <f t="shared" si="16"/>
        <v>3.489583333333333</v>
      </c>
      <c r="K25" s="123">
        <f t="shared" si="16"/>
        <v>3.4820833333333332</v>
      </c>
      <c r="L25" s="122">
        <f t="shared" si="16"/>
        <v>3.4299999999999997</v>
      </c>
      <c r="M25" s="123">
        <f t="shared" si="16"/>
        <v>3.46</v>
      </c>
      <c r="N25" s="122">
        <f t="shared" si="16"/>
        <v>3.5</v>
      </c>
      <c r="O25" s="123">
        <f t="shared" si="16"/>
        <v>3.64</v>
      </c>
      <c r="P25" s="122">
        <f t="shared" si="16"/>
        <v>3.695804976685932</v>
      </c>
      <c r="Q25" s="123">
        <f t="shared" si="16"/>
        <v>3.6858049766859318</v>
      </c>
      <c r="R25" s="122">
        <f t="shared" si="16"/>
        <v>3.6900000000000004</v>
      </c>
      <c r="S25" s="123">
        <f t="shared" si="16"/>
        <v>3.73</v>
      </c>
      <c r="T25" s="122">
        <f t="shared" si="16"/>
        <v>3.67</v>
      </c>
      <c r="U25" s="123">
        <f t="shared" si="16"/>
        <v>3.46</v>
      </c>
      <c r="V25" s="122">
        <f t="shared" si="16"/>
        <v>3.45</v>
      </c>
      <c r="W25" s="123">
        <f t="shared" si="16"/>
        <v>3.8085420145958686</v>
      </c>
      <c r="X25" s="122">
        <f t="shared" si="16"/>
        <v>3.7356210869880195</v>
      </c>
      <c r="Y25" s="123">
        <f t="shared" si="16"/>
        <v>3.3792794044537753</v>
      </c>
      <c r="Z25" s="122">
        <f t="shared" si="16"/>
        <v>3.3722003320616238</v>
      </c>
      <c r="AA25" s="123">
        <f t="shared" si="16"/>
        <v>4.0684210526315789</v>
      </c>
      <c r="AB25" s="122">
        <f t="shared" si="16"/>
        <v>4.7763157894736841</v>
      </c>
      <c r="AC25" s="123">
        <f t="shared" si="16"/>
        <v>4.8552631578947363</v>
      </c>
      <c r="AD25" s="122">
        <f t="shared" si="16"/>
        <v>4.3223684210526319</v>
      </c>
      <c r="AE25" s="123">
        <f t="shared" si="16"/>
        <v>3.7749999999999999</v>
      </c>
      <c r="AF25" s="122">
        <f t="shared" si="16"/>
        <v>3.57</v>
      </c>
      <c r="AG25" s="123">
        <f t="shared" si="16"/>
        <v>3.32</v>
      </c>
      <c r="AH25" s="122">
        <f t="shared" si="16"/>
        <v>3.27</v>
      </c>
      <c r="AI25" s="123">
        <f t="shared" si="16"/>
        <v>3.42</v>
      </c>
      <c r="AJ25" s="122">
        <f t="shared" si="16"/>
        <v>3.63</v>
      </c>
      <c r="AK25" s="123">
        <f t="shared" si="16"/>
        <v>3.46</v>
      </c>
      <c r="AL25" s="122">
        <f t="shared" si="16"/>
        <v>3.4</v>
      </c>
      <c r="AM25" s="123">
        <f t="shared" si="16"/>
        <v>3.7</v>
      </c>
      <c r="AN25" s="122">
        <f t="shared" si="16"/>
        <v>3.91</v>
      </c>
      <c r="AO25" s="123">
        <f t="shared" si="16"/>
        <v>4.0299999999999994</v>
      </c>
      <c r="AP25" s="122">
        <f t="shared" si="16"/>
        <v>4.09</v>
      </c>
      <c r="AQ25" s="123">
        <f t="shared" si="16"/>
        <v>4.18</v>
      </c>
      <c r="AR25" s="122">
        <f t="shared" si="16"/>
        <v>4.0999999999999996</v>
      </c>
      <c r="AS25" s="123">
        <f t="shared" si="16"/>
        <v>3.8499999999999996</v>
      </c>
      <c r="AT25" s="122">
        <f t="shared" si="16"/>
        <v>3.87</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48.488329552937728</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45.106287837094115</v>
      </c>
      <c r="X26" s="117">
        <f>IF((W26+V28+(IF(W16&gt;0,0,W16))&gt;'SDR Patient and Stations'!X8),'SDR Patient and Stations'!X8,(W26+V28+(IF(W16&gt;0,0,W16))))</f>
        <v>45.106287837094115</v>
      </c>
      <c r="Y26" s="116">
        <f>IF((X26+W28+(IF(X16&gt;0,0,X16))&gt;'SDR Patient and Stations'!Y8),'SDR Patient and Stations'!Y8,(X26+W28+(IF(X16&gt;0,0,X16))))</f>
        <v>48.439172297099503</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v>
      </c>
      <c r="AD26" s="117">
        <f>IF((AC26+AB28+(IF(AC16&gt;0,0,AC16))&gt;'SDR Patient and Stations'!AD8),'SDR Patient and Stations'!AD8,(AC26+AB28+(IF(AC16&gt;0,0,AC16))))</f>
        <v>48</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0</v>
      </c>
      <c r="I28" s="116">
        <f t="shared" si="17"/>
        <v>10</v>
      </c>
      <c r="J28" s="117">
        <f t="shared" si="17"/>
        <v>10</v>
      </c>
      <c r="K28" s="116">
        <f t="shared" si="17"/>
        <v>10</v>
      </c>
      <c r="L28" s="117">
        <f t="shared" ref="L28:AZ28" si="18">IF(K49&lt;0,0,K49)</f>
        <v>5.8227848101265849</v>
      </c>
      <c r="M28" s="116">
        <f t="shared" si="18"/>
        <v>9.8238005938427904</v>
      </c>
      <c r="N28" s="117">
        <f t="shared" si="18"/>
        <v>3.4883295529377278</v>
      </c>
      <c r="O28" s="116">
        <f t="shared" si="18"/>
        <v>10</v>
      </c>
      <c r="P28" s="117">
        <f t="shared" si="18"/>
        <v>10</v>
      </c>
      <c r="Q28" s="116">
        <f t="shared" si="18"/>
        <v>10</v>
      </c>
      <c r="R28" s="117">
        <f t="shared" si="18"/>
        <v>9.8543243052117973</v>
      </c>
      <c r="S28" s="116">
        <f t="shared" si="18"/>
        <v>8.544303797468352</v>
      </c>
      <c r="T28" s="117">
        <f t="shared" si="18"/>
        <v>10</v>
      </c>
      <c r="U28" s="116">
        <f t="shared" si="18"/>
        <v>5.1062878370941149</v>
      </c>
      <c r="V28" s="117">
        <f t="shared" si="18"/>
        <v>0</v>
      </c>
      <c r="W28" s="116">
        <f t="shared" si="18"/>
        <v>3.3328844600053884</v>
      </c>
      <c r="X28" s="117">
        <f t="shared" si="18"/>
        <v>10</v>
      </c>
      <c r="Y28" s="116">
        <f t="shared" si="18"/>
        <v>0</v>
      </c>
      <c r="Z28" s="117">
        <f t="shared" si="18"/>
        <v>0</v>
      </c>
      <c r="AA28" s="116">
        <f t="shared" si="18"/>
        <v>0</v>
      </c>
      <c r="AB28" s="117">
        <f t="shared" si="18"/>
        <v>10</v>
      </c>
      <c r="AC28" s="116">
        <f t="shared" si="18"/>
        <v>10</v>
      </c>
      <c r="AD28" s="117">
        <f t="shared" si="18"/>
        <v>10</v>
      </c>
      <c r="AE28" s="116">
        <f t="shared" si="18"/>
        <v>8.9620253164556942</v>
      </c>
      <c r="AF28" s="117">
        <f t="shared" si="18"/>
        <v>10</v>
      </c>
      <c r="AG28" s="116">
        <f t="shared" si="18"/>
        <v>0</v>
      </c>
      <c r="AH28" s="117">
        <f t="shared" si="18"/>
        <v>0</v>
      </c>
      <c r="AI28" s="116">
        <f t="shared" si="18"/>
        <v>0</v>
      </c>
      <c r="AJ28" s="117">
        <f t="shared" si="18"/>
        <v>10</v>
      </c>
      <c r="AK28" s="116">
        <f t="shared" si="18"/>
        <v>10</v>
      </c>
      <c r="AL28" s="117">
        <f t="shared" si="18"/>
        <v>1.9006876074386625</v>
      </c>
      <c r="AM28" s="116">
        <f t="shared" si="18"/>
        <v>5.0791139240506311</v>
      </c>
      <c r="AN28" s="117">
        <f t="shared" si="18"/>
        <v>10</v>
      </c>
      <c r="AO28" s="116">
        <f t="shared" si="18"/>
        <v>10</v>
      </c>
      <c r="AP28" s="117">
        <f t="shared" si="18"/>
        <v>10</v>
      </c>
      <c r="AQ28" s="116">
        <f t="shared" si="18"/>
        <v>10</v>
      </c>
      <c r="AR28" s="117">
        <f t="shared" si="18"/>
        <v>10</v>
      </c>
      <c r="AS28" s="116">
        <f t="shared" si="18"/>
        <v>9.3022537820314923</v>
      </c>
      <c r="AT28" s="117">
        <f t="shared" si="18"/>
        <v>5.41232315711094</v>
      </c>
      <c r="AU28" s="116">
        <f t="shared" si="18"/>
        <v>7.9735005323553807</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2</v>
      </c>
      <c r="G34" s="69">
        <f t="shared" si="19"/>
        <v>2</v>
      </c>
      <c r="H34" s="61">
        <f t="shared" si="19"/>
        <v>27</v>
      </c>
      <c r="I34" s="69">
        <f t="shared" si="19"/>
        <v>21</v>
      </c>
      <c r="J34" s="61">
        <f t="shared" si="19"/>
        <v>37</v>
      </c>
      <c r="K34" s="69">
        <f t="shared" si="19"/>
        <v>8</v>
      </c>
      <c r="L34" s="61">
        <f t="shared" ref="L34:AZ34" si="20">L30-L32</f>
        <v>13</v>
      </c>
      <c r="M34" s="69">
        <f t="shared" si="20"/>
        <v>-2</v>
      </c>
      <c r="N34" s="61">
        <f t="shared" si="20"/>
        <v>11</v>
      </c>
      <c r="O34" s="69">
        <f t="shared" si="20"/>
        <v>10</v>
      </c>
      <c r="P34" s="61">
        <f t="shared" si="20"/>
        <v>8</v>
      </c>
      <c r="Q34" s="69">
        <f t="shared" si="20"/>
        <v>5</v>
      </c>
      <c r="R34" s="61">
        <f t="shared" si="20"/>
        <v>0</v>
      </c>
      <c r="S34" s="69">
        <f t="shared" si="20"/>
        <v>9</v>
      </c>
      <c r="T34" s="61">
        <f t="shared" si="20"/>
        <v>-5</v>
      </c>
      <c r="U34" s="69">
        <f t="shared" si="20"/>
        <v>-18</v>
      </c>
      <c r="V34" s="61">
        <f t="shared" si="20"/>
        <v>-10</v>
      </c>
      <c r="W34" s="69">
        <f t="shared" si="20"/>
        <v>4</v>
      </c>
      <c r="X34" s="61">
        <f t="shared" si="20"/>
        <v>-13</v>
      </c>
      <c r="Y34" s="69">
        <f t="shared" si="20"/>
        <v>-16</v>
      </c>
      <c r="Z34" s="61">
        <f t="shared" si="20"/>
        <v>-13</v>
      </c>
      <c r="AA34" s="69">
        <f t="shared" si="20"/>
        <v>26</v>
      </c>
      <c r="AB34" s="61">
        <f t="shared" si="20"/>
        <v>21</v>
      </c>
      <c r="AC34" s="69">
        <f t="shared" si="20"/>
        <v>16</v>
      </c>
      <c r="AD34" s="61">
        <f t="shared" si="20"/>
        <v>0</v>
      </c>
      <c r="AE34" s="69">
        <f t="shared" si="20"/>
        <v>7</v>
      </c>
      <c r="AF34" s="61">
        <f t="shared" si="20"/>
        <v>-19</v>
      </c>
      <c r="AG34" s="69">
        <f t="shared" si="20"/>
        <v>-15</v>
      </c>
      <c r="AH34" s="61">
        <f t="shared" si="20"/>
        <v>-28</v>
      </c>
      <c r="AI34" s="69">
        <f t="shared" si="20"/>
        <v>13</v>
      </c>
      <c r="AJ34" s="61">
        <f t="shared" si="20"/>
        <v>18</v>
      </c>
      <c r="AK34" s="69">
        <f t="shared" si="20"/>
        <v>1</v>
      </c>
      <c r="AL34" s="61">
        <f t="shared" si="20"/>
        <v>-3</v>
      </c>
      <c r="AM34" s="69">
        <f t="shared" si="20"/>
        <v>10</v>
      </c>
      <c r="AN34" s="61">
        <f t="shared" si="20"/>
        <v>35</v>
      </c>
      <c r="AO34" s="69">
        <f t="shared" si="20"/>
        <v>28</v>
      </c>
      <c r="AP34" s="61">
        <f t="shared" si="20"/>
        <v>11</v>
      </c>
      <c r="AQ34" s="69">
        <f t="shared" si="20"/>
        <v>16</v>
      </c>
      <c r="AR34" s="61">
        <f t="shared" si="20"/>
        <v>-9</v>
      </c>
      <c r="AS34" s="69">
        <f t="shared" si="20"/>
        <v>-15</v>
      </c>
      <c r="AT34" s="61">
        <f t="shared" si="20"/>
        <v>-16</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22">IFERROR(G34/G32,0)</f>
        <v>1.4925373134328358E-2</v>
      </c>
      <c r="H36" s="108">
        <f t="shared" si="22"/>
        <v>0.20300751879699247</v>
      </c>
      <c r="I36" s="107">
        <f t="shared" si="22"/>
        <v>0.14893617021276595</v>
      </c>
      <c r="J36" s="108">
        <f t="shared" si="22"/>
        <v>0.27205882352941174</v>
      </c>
      <c r="K36" s="107">
        <f t="shared" si="22"/>
        <v>0.05</v>
      </c>
      <c r="L36" s="108">
        <f t="shared" si="22"/>
        <v>8.0246913580246909E-2</v>
      </c>
      <c r="M36" s="107">
        <f t="shared" si="22"/>
        <v>-1.1560693641618497E-2</v>
      </c>
      <c r="N36" s="108">
        <f t="shared" si="22"/>
        <v>6.5476190476190479E-2</v>
      </c>
      <c r="O36" s="107">
        <f t="shared" si="22"/>
        <v>5.7142857142857141E-2</v>
      </c>
      <c r="P36" s="108">
        <f t="shared" si="22"/>
        <v>4.6783625730994149E-2</v>
      </c>
      <c r="Q36" s="107">
        <f t="shared" si="22"/>
        <v>2.7932960893854747E-2</v>
      </c>
      <c r="R36" s="108">
        <f t="shared" si="22"/>
        <v>0</v>
      </c>
      <c r="S36" s="107">
        <f t="shared" si="22"/>
        <v>5.027932960893855E-2</v>
      </c>
      <c r="T36" s="108">
        <f t="shared" si="22"/>
        <v>-2.717391304347826E-2</v>
      </c>
      <c r="U36" s="107">
        <f t="shared" si="22"/>
        <v>-9.7297297297297303E-2</v>
      </c>
      <c r="V36" s="108">
        <f t="shared" si="22"/>
        <v>-5.3191489361702128E-2</v>
      </c>
      <c r="W36" s="107">
        <f t="shared" si="22"/>
        <v>2.23463687150838E-2</v>
      </c>
      <c r="X36" s="108">
        <f t="shared" si="22"/>
        <v>-7.7844311377245512E-2</v>
      </c>
      <c r="Y36" s="107">
        <f t="shared" si="22"/>
        <v>-8.98876404494382E-2</v>
      </c>
      <c r="Z36" s="108">
        <f t="shared" si="22"/>
        <v>-7.1038251366120214E-2</v>
      </c>
      <c r="AA36" s="107">
        <f t="shared" si="22"/>
        <v>0.16883116883116883</v>
      </c>
      <c r="AB36" s="108">
        <f t="shared" si="22"/>
        <v>0.12962962962962962</v>
      </c>
      <c r="AC36" s="107">
        <f t="shared" si="22"/>
        <v>9.4117647058823528E-2</v>
      </c>
      <c r="AD36" s="108">
        <f t="shared" si="22"/>
        <v>0</v>
      </c>
      <c r="AE36" s="107">
        <f t="shared" si="22"/>
        <v>3.825136612021858E-2</v>
      </c>
      <c r="AF36" s="108">
        <f t="shared" si="22"/>
        <v>-0.10215053763440861</v>
      </c>
      <c r="AG36" s="107">
        <f t="shared" si="22"/>
        <v>-8.3333333333333329E-2</v>
      </c>
      <c r="AH36" s="108">
        <f t="shared" si="22"/>
        <v>-0.14736842105263157</v>
      </c>
      <c r="AI36" s="107">
        <f t="shared" si="22"/>
        <v>7.7844311377245512E-2</v>
      </c>
      <c r="AJ36" s="108">
        <f t="shared" si="22"/>
        <v>0.10909090909090909</v>
      </c>
      <c r="AK36" s="107">
        <f t="shared" si="22"/>
        <v>6.1728395061728392E-3</v>
      </c>
      <c r="AL36" s="108">
        <f t="shared" si="22"/>
        <v>-1.6666666666666666E-2</v>
      </c>
      <c r="AM36" s="107">
        <f t="shared" si="22"/>
        <v>5.4644808743169397E-2</v>
      </c>
      <c r="AN36" s="108">
        <f t="shared" si="22"/>
        <v>0.21472392638036811</v>
      </c>
      <c r="AO36" s="107">
        <f t="shared" si="22"/>
        <v>0.15819209039548024</v>
      </c>
      <c r="AP36" s="108">
        <f t="shared" si="22"/>
        <v>5.6994818652849742E-2</v>
      </c>
      <c r="AQ36" s="107">
        <f t="shared" si="22"/>
        <v>8.0808080808080815E-2</v>
      </c>
      <c r="AR36" s="108">
        <f t="shared" si="22"/>
        <v>-4.3902439024390241E-2</v>
      </c>
      <c r="AS36" s="107">
        <f t="shared" si="22"/>
        <v>-7.3529411764705885E-2</v>
      </c>
      <c r="AT36" s="108">
        <f t="shared" si="22"/>
        <v>-7.476635514018691E-2</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4">G36/18</f>
        <v>8.2918739635157548E-4</v>
      </c>
      <c r="H38" s="108">
        <f t="shared" si="24"/>
        <v>1.1278195488721804E-2</v>
      </c>
      <c r="I38" s="107">
        <f t="shared" si="24"/>
        <v>8.2742316784869974E-3</v>
      </c>
      <c r="J38" s="108">
        <f t="shared" si="24"/>
        <v>1.5114379084967319E-2</v>
      </c>
      <c r="K38" s="107">
        <f t="shared" si="24"/>
        <v>2.7777777777777779E-3</v>
      </c>
      <c r="L38" s="108">
        <f t="shared" ref="L38:AZ38" si="25">L36/18</f>
        <v>4.4581618655692729E-3</v>
      </c>
      <c r="M38" s="107">
        <f t="shared" si="25"/>
        <v>-6.4226075786769424E-4</v>
      </c>
      <c r="N38" s="108">
        <f t="shared" si="25"/>
        <v>3.6375661375661378E-3</v>
      </c>
      <c r="O38" s="107">
        <f t="shared" si="25"/>
        <v>3.1746031746031746E-3</v>
      </c>
      <c r="P38" s="108">
        <f t="shared" si="25"/>
        <v>2.5990903183885639E-3</v>
      </c>
      <c r="Q38" s="107">
        <f t="shared" si="25"/>
        <v>1.5518311607697081E-3</v>
      </c>
      <c r="R38" s="108">
        <f t="shared" si="25"/>
        <v>0</v>
      </c>
      <c r="S38" s="107">
        <f t="shared" si="25"/>
        <v>2.7932960893854749E-3</v>
      </c>
      <c r="T38" s="108">
        <f t="shared" si="25"/>
        <v>-1.5096618357487923E-3</v>
      </c>
      <c r="U38" s="107">
        <f t="shared" si="25"/>
        <v>-5.4054054054054057E-3</v>
      </c>
      <c r="V38" s="108">
        <f t="shared" si="25"/>
        <v>-2.9550827423167848E-3</v>
      </c>
      <c r="W38" s="107">
        <f t="shared" si="25"/>
        <v>1.2414649286157666E-3</v>
      </c>
      <c r="X38" s="108">
        <f t="shared" si="25"/>
        <v>-4.3246839654025281E-3</v>
      </c>
      <c r="Y38" s="107">
        <f t="shared" si="25"/>
        <v>-4.9937578027465668E-3</v>
      </c>
      <c r="Z38" s="108">
        <f t="shared" si="25"/>
        <v>-3.946569520340012E-3</v>
      </c>
      <c r="AA38" s="107">
        <f t="shared" si="25"/>
        <v>9.3795093795093799E-3</v>
      </c>
      <c r="AB38" s="108">
        <f t="shared" si="25"/>
        <v>7.2016460905349787E-3</v>
      </c>
      <c r="AC38" s="107">
        <f t="shared" si="25"/>
        <v>5.2287581699346402E-3</v>
      </c>
      <c r="AD38" s="108">
        <f t="shared" si="25"/>
        <v>0</v>
      </c>
      <c r="AE38" s="107">
        <f t="shared" si="25"/>
        <v>2.1250758955676987E-3</v>
      </c>
      <c r="AF38" s="108">
        <f t="shared" si="25"/>
        <v>-5.675029868578256E-3</v>
      </c>
      <c r="AG38" s="107">
        <f t="shared" si="25"/>
        <v>-4.6296296296296294E-3</v>
      </c>
      <c r="AH38" s="108">
        <f t="shared" si="25"/>
        <v>-8.1871345029239755E-3</v>
      </c>
      <c r="AI38" s="107">
        <f t="shared" si="25"/>
        <v>4.3246839654025281E-3</v>
      </c>
      <c r="AJ38" s="108">
        <f t="shared" si="25"/>
        <v>6.0606060606060606E-3</v>
      </c>
      <c r="AK38" s="107">
        <f t="shared" si="25"/>
        <v>3.4293552812071328E-4</v>
      </c>
      <c r="AL38" s="108">
        <f t="shared" si="25"/>
        <v>-9.2592592592592596E-4</v>
      </c>
      <c r="AM38" s="107">
        <f t="shared" si="25"/>
        <v>3.0358227079538553E-3</v>
      </c>
      <c r="AN38" s="108">
        <f t="shared" si="25"/>
        <v>1.1929107021131561E-2</v>
      </c>
      <c r="AO38" s="107">
        <f t="shared" si="25"/>
        <v>8.7884494664155696E-3</v>
      </c>
      <c r="AP38" s="108">
        <f t="shared" si="25"/>
        <v>3.1663788140472078E-3</v>
      </c>
      <c r="AQ38" s="107">
        <f t="shared" si="25"/>
        <v>4.4893378226711564E-3</v>
      </c>
      <c r="AR38" s="108">
        <f t="shared" si="25"/>
        <v>-2.4390243902439024E-3</v>
      </c>
      <c r="AS38" s="107">
        <f t="shared" si="25"/>
        <v>-4.0849673202614381E-3</v>
      </c>
      <c r="AT38" s="108">
        <f t="shared" si="25"/>
        <v>-4.1536863966770508E-3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6">G38*G41</f>
        <v>1.4925373134328358E-2</v>
      </c>
      <c r="H40" s="108">
        <f t="shared" si="26"/>
        <v>0.20300751879699247</v>
      </c>
      <c r="I40" s="107">
        <f t="shared" si="26"/>
        <v>0.14893617021276595</v>
      </c>
      <c r="J40" s="108">
        <f t="shared" si="26"/>
        <v>0.27205882352941174</v>
      </c>
      <c r="K40" s="107">
        <f t="shared" si="26"/>
        <v>0.05</v>
      </c>
      <c r="L40" s="108">
        <f t="shared" ref="L40:AZ40" si="27">L38*L41</f>
        <v>8.0246913580246909E-2</v>
      </c>
      <c r="M40" s="107">
        <f t="shared" si="27"/>
        <v>-1.1560693641618497E-2</v>
      </c>
      <c r="N40" s="108">
        <f t="shared" si="27"/>
        <v>6.5476190476190479E-2</v>
      </c>
      <c r="O40" s="107">
        <f t="shared" si="27"/>
        <v>5.7142857142857141E-2</v>
      </c>
      <c r="P40" s="108">
        <f t="shared" si="27"/>
        <v>4.6783625730994149E-2</v>
      </c>
      <c r="Q40" s="107">
        <f t="shared" si="27"/>
        <v>2.7932960893854747E-2</v>
      </c>
      <c r="R40" s="108">
        <f t="shared" si="27"/>
        <v>0</v>
      </c>
      <c r="S40" s="107">
        <f t="shared" si="27"/>
        <v>5.027932960893855E-2</v>
      </c>
      <c r="T40" s="108">
        <f t="shared" si="27"/>
        <v>-2.717391304347826E-2</v>
      </c>
      <c r="U40" s="107">
        <f t="shared" si="27"/>
        <v>-9.7297297297297303E-2</v>
      </c>
      <c r="V40" s="108">
        <f t="shared" si="27"/>
        <v>-5.3191489361702128E-2</v>
      </c>
      <c r="W40" s="107">
        <f t="shared" si="27"/>
        <v>2.23463687150838E-2</v>
      </c>
      <c r="X40" s="108">
        <f t="shared" si="27"/>
        <v>-7.7844311377245512E-2</v>
      </c>
      <c r="Y40" s="107">
        <f t="shared" si="27"/>
        <v>-8.98876404494382E-2</v>
      </c>
      <c r="Z40" s="108">
        <f t="shared" si="27"/>
        <v>-7.1038251366120214E-2</v>
      </c>
      <c r="AA40" s="107">
        <f t="shared" si="27"/>
        <v>0.16883116883116883</v>
      </c>
      <c r="AB40" s="108">
        <f t="shared" si="27"/>
        <v>0.12962962962962962</v>
      </c>
      <c r="AC40" s="107">
        <f t="shared" si="27"/>
        <v>9.4117647058823528E-2</v>
      </c>
      <c r="AD40" s="108">
        <f t="shared" si="27"/>
        <v>0</v>
      </c>
      <c r="AE40" s="107">
        <f t="shared" si="27"/>
        <v>3.825136612021858E-2</v>
      </c>
      <c r="AF40" s="108">
        <f t="shared" si="27"/>
        <v>-0.10215053763440861</v>
      </c>
      <c r="AG40" s="107">
        <f t="shared" si="27"/>
        <v>-8.3333333333333329E-2</v>
      </c>
      <c r="AH40" s="108">
        <f t="shared" si="27"/>
        <v>-0.14736842105263157</v>
      </c>
      <c r="AI40" s="107">
        <f t="shared" si="27"/>
        <v>7.7844311377245512E-2</v>
      </c>
      <c r="AJ40" s="108">
        <f t="shared" si="27"/>
        <v>0.10909090909090909</v>
      </c>
      <c r="AK40" s="107">
        <f t="shared" si="27"/>
        <v>6.1728395061728392E-3</v>
      </c>
      <c r="AL40" s="108">
        <f t="shared" si="27"/>
        <v>-1.6666666666666666E-2</v>
      </c>
      <c r="AM40" s="107">
        <f t="shared" si="27"/>
        <v>5.4644808743169397E-2</v>
      </c>
      <c r="AN40" s="108">
        <f t="shared" si="27"/>
        <v>0.21472392638036811</v>
      </c>
      <c r="AO40" s="107">
        <f t="shared" si="27"/>
        <v>0.15819209039548027</v>
      </c>
      <c r="AP40" s="108">
        <f t="shared" si="27"/>
        <v>5.6994818652849742E-2</v>
      </c>
      <c r="AQ40" s="107">
        <f t="shared" si="27"/>
        <v>8.0808080808080815E-2</v>
      </c>
      <c r="AR40" s="108">
        <f t="shared" si="27"/>
        <v>-4.3902439024390241E-2</v>
      </c>
      <c r="AS40" s="107">
        <f t="shared" si="27"/>
        <v>-7.3529411764705885E-2</v>
      </c>
      <c r="AT40" s="108">
        <f t="shared" si="27"/>
        <v>-7.476635514018691E-2</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8">G30+(G30*G40)</f>
        <v>138.02985074626866</v>
      </c>
      <c r="H43" s="110">
        <f t="shared" si="28"/>
        <v>192.48120300751879</v>
      </c>
      <c r="I43" s="109">
        <f t="shared" si="28"/>
        <v>186.12765957446808</v>
      </c>
      <c r="J43" s="110">
        <f t="shared" si="28"/>
        <v>220.06617647058823</v>
      </c>
      <c r="K43" s="109">
        <f t="shared" si="28"/>
        <v>176.4</v>
      </c>
      <c r="L43" s="110">
        <f t="shared" ref="L43:AZ43" si="29">L30+(L30*L40)</f>
        <v>189.04320987654322</v>
      </c>
      <c r="M43" s="109">
        <f t="shared" si="29"/>
        <v>169.02312138728323</v>
      </c>
      <c r="N43" s="110">
        <f t="shared" si="29"/>
        <v>190.7202380952381</v>
      </c>
      <c r="O43" s="109">
        <f t="shared" si="29"/>
        <v>195.57142857142858</v>
      </c>
      <c r="P43" s="110">
        <f t="shared" si="29"/>
        <v>187.37426900584796</v>
      </c>
      <c r="Q43" s="109">
        <f t="shared" si="29"/>
        <v>189.13966480446928</v>
      </c>
      <c r="R43" s="110">
        <f t="shared" si="29"/>
        <v>185</v>
      </c>
      <c r="S43" s="109">
        <f t="shared" si="29"/>
        <v>197.45251396648044</v>
      </c>
      <c r="T43" s="110">
        <f t="shared" si="29"/>
        <v>174.1358695652174</v>
      </c>
      <c r="U43" s="109">
        <f t="shared" si="29"/>
        <v>150.75135135135136</v>
      </c>
      <c r="V43" s="110">
        <f t="shared" si="29"/>
        <v>168.53191489361703</v>
      </c>
      <c r="W43" s="109">
        <f t="shared" si="29"/>
        <v>187.08938547486034</v>
      </c>
      <c r="X43" s="110">
        <f t="shared" si="29"/>
        <v>142.0119760479042</v>
      </c>
      <c r="Y43" s="109">
        <f t="shared" si="29"/>
        <v>147.43820224719101</v>
      </c>
      <c r="Z43" s="110">
        <f t="shared" si="29"/>
        <v>157.92349726775956</v>
      </c>
      <c r="AA43" s="109">
        <f t="shared" si="29"/>
        <v>210.3896103896104</v>
      </c>
      <c r="AB43" s="110">
        <f t="shared" si="29"/>
        <v>206.72222222222223</v>
      </c>
      <c r="AC43" s="109">
        <f t="shared" si="29"/>
        <v>203.50588235294117</v>
      </c>
      <c r="AD43" s="110">
        <f t="shared" si="29"/>
        <v>180</v>
      </c>
      <c r="AE43" s="109">
        <f t="shared" si="29"/>
        <v>197.26775956284152</v>
      </c>
      <c r="AF43" s="110">
        <f t="shared" si="29"/>
        <v>149.94086021505376</v>
      </c>
      <c r="AG43" s="109">
        <f t="shared" si="29"/>
        <v>151.25</v>
      </c>
      <c r="AH43" s="110">
        <f t="shared" si="29"/>
        <v>138.12631578947369</v>
      </c>
      <c r="AI43" s="109">
        <f t="shared" si="29"/>
        <v>194.0119760479042</v>
      </c>
      <c r="AJ43" s="110">
        <f t="shared" si="29"/>
        <v>202.96363636363637</v>
      </c>
      <c r="AK43" s="109">
        <f t="shared" si="29"/>
        <v>164.00617283950618</v>
      </c>
      <c r="AL43" s="110">
        <f t="shared" si="29"/>
        <v>174.05</v>
      </c>
      <c r="AM43" s="109">
        <f t="shared" si="29"/>
        <v>203.54644808743168</v>
      </c>
      <c r="AN43" s="110">
        <f t="shared" si="29"/>
        <v>240.51533742331287</v>
      </c>
      <c r="AO43" s="109">
        <f t="shared" si="29"/>
        <v>237.42937853107344</v>
      </c>
      <c r="AP43" s="110">
        <f t="shared" si="29"/>
        <v>215.62694300518135</v>
      </c>
      <c r="AQ43" s="109">
        <f t="shared" si="29"/>
        <v>231.2929292929293</v>
      </c>
      <c r="AR43" s="110">
        <f t="shared" si="29"/>
        <v>187.39512195121952</v>
      </c>
      <c r="AS43" s="109">
        <f t="shared" si="29"/>
        <v>175.10294117647058</v>
      </c>
      <c r="AT43" s="110">
        <f t="shared" si="29"/>
        <v>183.196261682243</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45.262271195701658</v>
      </c>
      <c r="G45" s="69">
        <f t="shared" ref="G45:K45" si="30">G43/$F$1</f>
        <v>43.680332514641982</v>
      </c>
      <c r="H45" s="61">
        <f t="shared" si="30"/>
        <v>60.911773103645181</v>
      </c>
      <c r="I45" s="69">
        <f t="shared" si="30"/>
        <v>58.901158093186098</v>
      </c>
      <c r="J45" s="61">
        <f t="shared" si="30"/>
        <v>69.641195085629178</v>
      </c>
      <c r="K45" s="69">
        <f t="shared" si="30"/>
        <v>55.822784810126585</v>
      </c>
      <c r="L45" s="61">
        <f t="shared" ref="L45:AZ45" si="31">L43/$F$1</f>
        <v>59.82380059384279</v>
      </c>
      <c r="M45" s="69">
        <f t="shared" si="31"/>
        <v>53.488329552937728</v>
      </c>
      <c r="N45" s="61">
        <f t="shared" si="31"/>
        <v>60.354505726341166</v>
      </c>
      <c r="O45" s="69">
        <f t="shared" si="31"/>
        <v>61.889692585895119</v>
      </c>
      <c r="P45" s="61">
        <f t="shared" si="31"/>
        <v>59.295654748686061</v>
      </c>
      <c r="Q45" s="69">
        <f t="shared" si="31"/>
        <v>59.854324305211797</v>
      </c>
      <c r="R45" s="61">
        <f t="shared" si="31"/>
        <v>58.544303797468352</v>
      </c>
      <c r="S45" s="69">
        <f t="shared" si="31"/>
        <v>62.484972774202667</v>
      </c>
      <c r="T45" s="61">
        <f t="shared" si="31"/>
        <v>55.106287837094115</v>
      </c>
      <c r="U45" s="69">
        <f t="shared" si="31"/>
        <v>47.706123845364353</v>
      </c>
      <c r="V45" s="61">
        <f t="shared" si="31"/>
        <v>53.332884460005388</v>
      </c>
      <c r="W45" s="69">
        <f t="shared" si="31"/>
        <v>59.205501732550736</v>
      </c>
      <c r="X45" s="61">
        <f t="shared" si="31"/>
        <v>44.940498749336768</v>
      </c>
      <c r="Y45" s="69">
        <f t="shared" si="31"/>
        <v>46.657658938984497</v>
      </c>
      <c r="Z45" s="61">
        <f t="shared" si="31"/>
        <v>49.975790274607455</v>
      </c>
      <c r="AA45" s="69">
        <f t="shared" si="31"/>
        <v>66.578990629623547</v>
      </c>
      <c r="AB45" s="61">
        <f t="shared" si="31"/>
        <v>65.418424753867797</v>
      </c>
      <c r="AC45" s="69">
        <f t="shared" si="31"/>
        <v>64.400595681310492</v>
      </c>
      <c r="AD45" s="61">
        <f t="shared" si="31"/>
        <v>56.962025316455694</v>
      </c>
      <c r="AE45" s="69">
        <f t="shared" si="31"/>
        <v>62.426506190772628</v>
      </c>
      <c r="AF45" s="61">
        <f t="shared" si="31"/>
        <v>47.449639308561316</v>
      </c>
      <c r="AG45" s="69">
        <f t="shared" si="31"/>
        <v>47.86392405063291</v>
      </c>
      <c r="AH45" s="61">
        <f t="shared" si="31"/>
        <v>43.710859427048632</v>
      </c>
      <c r="AI45" s="69">
        <f t="shared" si="31"/>
        <v>61.396194951868416</v>
      </c>
      <c r="AJ45" s="61">
        <f t="shared" si="31"/>
        <v>64.228998849252008</v>
      </c>
      <c r="AK45" s="69">
        <f t="shared" si="31"/>
        <v>51.900687607438662</v>
      </c>
      <c r="AL45" s="61">
        <f t="shared" si="31"/>
        <v>55.079113924050631</v>
      </c>
      <c r="AM45" s="69">
        <f t="shared" si="31"/>
        <v>64.413432939060655</v>
      </c>
      <c r="AN45" s="61">
        <f t="shared" si="31"/>
        <v>76.112448551681283</v>
      </c>
      <c r="AO45" s="69">
        <f t="shared" si="31"/>
        <v>75.135879281985268</v>
      </c>
      <c r="AP45" s="61">
        <f t="shared" si="31"/>
        <v>68.236374368728278</v>
      </c>
      <c r="AQ45" s="69">
        <f t="shared" si="31"/>
        <v>73.193964966116866</v>
      </c>
      <c r="AR45" s="61">
        <f t="shared" si="31"/>
        <v>59.302253782031492</v>
      </c>
      <c r="AS45" s="69">
        <f t="shared" si="31"/>
        <v>55.41232315711094</v>
      </c>
      <c r="AT45" s="61">
        <f t="shared" si="31"/>
        <v>57.973500532355381</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-4.3196674853580177</v>
      </c>
      <c r="H47" s="118">
        <f>H45-H26</f>
        <v>12.911773103645181</v>
      </c>
      <c r="I47" s="119">
        <f t="shared" ref="I47:AZ47" si="32">I45-I26</f>
        <v>10.901158093186098</v>
      </c>
      <c r="J47" s="118">
        <f t="shared" si="32"/>
        <v>21.641195085629178</v>
      </c>
      <c r="K47" s="119">
        <f t="shared" si="32"/>
        <v>5.8227848101265849</v>
      </c>
      <c r="L47" s="118">
        <f t="shared" si="32"/>
        <v>9.8238005938427904</v>
      </c>
      <c r="M47" s="119">
        <f t="shared" si="32"/>
        <v>3.4883295529377278</v>
      </c>
      <c r="N47" s="118">
        <f t="shared" si="32"/>
        <v>10.354505726341166</v>
      </c>
      <c r="O47" s="119">
        <f t="shared" si="32"/>
        <v>11.889692585895119</v>
      </c>
      <c r="P47" s="118">
        <f t="shared" si="32"/>
        <v>10.807325195748334</v>
      </c>
      <c r="Q47" s="119">
        <f t="shared" si="32"/>
        <v>9.8543243052117973</v>
      </c>
      <c r="R47" s="118">
        <f t="shared" si="32"/>
        <v>8.544303797468352</v>
      </c>
      <c r="S47" s="119">
        <f t="shared" si="32"/>
        <v>12.484972774202667</v>
      </c>
      <c r="T47" s="118">
        <f t="shared" si="32"/>
        <v>5.1062878370941149</v>
      </c>
      <c r="U47" s="119">
        <f t="shared" si="32"/>
        <v>-2.2938761546356474</v>
      </c>
      <c r="V47" s="118">
        <f t="shared" si="32"/>
        <v>3.3328844600053884</v>
      </c>
      <c r="W47" s="119">
        <f t="shared" si="32"/>
        <v>14.099213895456622</v>
      </c>
      <c r="X47" s="118">
        <f t="shared" si="32"/>
        <v>-0.16578908775734646</v>
      </c>
      <c r="Y47" s="119">
        <f t="shared" si="32"/>
        <v>-1.7815133581150064</v>
      </c>
      <c r="Z47" s="118">
        <f t="shared" si="32"/>
        <v>-2.4209725392545067E-2</v>
      </c>
      <c r="AA47" s="119">
        <f t="shared" si="32"/>
        <v>28.578990629623547</v>
      </c>
      <c r="AB47" s="118">
        <f t="shared" si="32"/>
        <v>27.418424753867797</v>
      </c>
      <c r="AC47" s="119">
        <f t="shared" si="32"/>
        <v>26.400595681310492</v>
      </c>
      <c r="AD47" s="118">
        <f t="shared" si="32"/>
        <v>8.9620253164556942</v>
      </c>
      <c r="AE47" s="119">
        <f t="shared" si="32"/>
        <v>12.426506190772628</v>
      </c>
      <c r="AF47" s="118">
        <f t="shared" si="32"/>
        <v>-2.5503606914386836</v>
      </c>
      <c r="AG47" s="119">
        <f t="shared" si="32"/>
        <v>-2.1360759493670898</v>
      </c>
      <c r="AH47" s="118">
        <f t="shared" si="32"/>
        <v>-6.2891405729513679</v>
      </c>
      <c r="AI47" s="119">
        <f t="shared" si="32"/>
        <v>11.396194951868416</v>
      </c>
      <c r="AJ47" s="118">
        <f t="shared" si="32"/>
        <v>14.228998849252008</v>
      </c>
      <c r="AK47" s="119">
        <f t="shared" si="32"/>
        <v>1.9006876074386625</v>
      </c>
      <c r="AL47" s="118">
        <f t="shared" si="32"/>
        <v>5.0791139240506311</v>
      </c>
      <c r="AM47" s="119">
        <f t="shared" si="32"/>
        <v>14.413432939060655</v>
      </c>
      <c r="AN47" s="118">
        <f t="shared" si="32"/>
        <v>26.112448551681283</v>
      </c>
      <c r="AO47" s="119">
        <f t="shared" si="32"/>
        <v>25.135879281985268</v>
      </c>
      <c r="AP47" s="118">
        <f t="shared" si="32"/>
        <v>18.236374368728278</v>
      </c>
      <c r="AQ47" s="119">
        <f t="shared" si="32"/>
        <v>23.193964966116866</v>
      </c>
      <c r="AR47" s="118">
        <f t="shared" si="32"/>
        <v>9.3022537820314923</v>
      </c>
      <c r="AS47" s="119">
        <f t="shared" si="32"/>
        <v>5.41232315711094</v>
      </c>
      <c r="AT47" s="118">
        <f t="shared" si="32"/>
        <v>7.9735005323553807</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33">IF((((IF(AND(I24&gt;($F$1-0.00001),((I45-I26)&gt;0)),(I45-I26),0)))&gt;=10),10,(IF(AND(I24&gt;($F$1-0.00001),((I45-I26)&gt;0)),(I45-I26),0)))</f>
        <v>10</v>
      </c>
      <c r="J49" s="63">
        <f t="shared" si="33"/>
        <v>10</v>
      </c>
      <c r="K49" s="71">
        <f t="shared" si="33"/>
        <v>5.8227848101265849</v>
      </c>
      <c r="L49" s="63">
        <f t="shared" si="33"/>
        <v>9.8238005938427904</v>
      </c>
      <c r="M49" s="71">
        <f t="shared" si="33"/>
        <v>3.4883295529377278</v>
      </c>
      <c r="N49" s="63">
        <f t="shared" si="33"/>
        <v>10</v>
      </c>
      <c r="O49" s="71">
        <f t="shared" si="33"/>
        <v>10</v>
      </c>
      <c r="P49" s="63">
        <f t="shared" si="33"/>
        <v>10</v>
      </c>
      <c r="Q49" s="71">
        <f t="shared" si="33"/>
        <v>9.8543243052117973</v>
      </c>
      <c r="R49" s="63">
        <f t="shared" si="33"/>
        <v>8.544303797468352</v>
      </c>
      <c r="S49" s="71">
        <f t="shared" si="33"/>
        <v>10</v>
      </c>
      <c r="T49" s="63">
        <f t="shared" si="33"/>
        <v>5.1062878370941149</v>
      </c>
      <c r="U49" s="71">
        <f t="shared" si="33"/>
        <v>0</v>
      </c>
      <c r="V49" s="63">
        <f t="shared" si="33"/>
        <v>3.3328844600053884</v>
      </c>
      <c r="W49" s="71">
        <f t="shared" si="33"/>
        <v>10</v>
      </c>
      <c r="X49" s="63">
        <f t="shared" si="33"/>
        <v>0</v>
      </c>
      <c r="Y49" s="71">
        <f t="shared" si="33"/>
        <v>0</v>
      </c>
      <c r="Z49" s="63">
        <f t="shared" si="33"/>
        <v>0</v>
      </c>
      <c r="AA49" s="71">
        <f t="shared" si="33"/>
        <v>10</v>
      </c>
      <c r="AB49" s="63">
        <f t="shared" si="33"/>
        <v>10</v>
      </c>
      <c r="AC49" s="71">
        <f t="shared" si="33"/>
        <v>10</v>
      </c>
      <c r="AD49" s="63">
        <f t="shared" si="33"/>
        <v>8.9620253164556942</v>
      </c>
      <c r="AE49" s="71">
        <f t="shared" si="33"/>
        <v>10</v>
      </c>
      <c r="AF49" s="63">
        <f t="shared" si="33"/>
        <v>0</v>
      </c>
      <c r="AG49" s="71">
        <f t="shared" si="33"/>
        <v>0</v>
      </c>
      <c r="AH49" s="63">
        <f t="shared" si="33"/>
        <v>0</v>
      </c>
      <c r="AI49" s="71">
        <f t="shared" si="33"/>
        <v>10</v>
      </c>
      <c r="AJ49" s="63">
        <f t="shared" si="33"/>
        <v>10</v>
      </c>
      <c r="AK49" s="71">
        <f t="shared" si="33"/>
        <v>1.9006876074386625</v>
      </c>
      <c r="AL49" s="63">
        <f t="shared" si="33"/>
        <v>5.0791139240506311</v>
      </c>
      <c r="AM49" s="71">
        <f t="shared" si="33"/>
        <v>10</v>
      </c>
      <c r="AN49" s="63">
        <f t="shared" si="33"/>
        <v>10</v>
      </c>
      <c r="AO49" s="71">
        <f t="shared" si="33"/>
        <v>10</v>
      </c>
      <c r="AP49" s="63">
        <f t="shared" si="33"/>
        <v>10</v>
      </c>
      <c r="AQ49" s="71">
        <f t="shared" si="33"/>
        <v>10</v>
      </c>
      <c r="AR49" s="63">
        <f t="shared" si="33"/>
        <v>9.3022537820314923</v>
      </c>
      <c r="AS49" s="71">
        <f t="shared" si="33"/>
        <v>5.41232315711094</v>
      </c>
      <c r="AT49" s="63">
        <f t="shared" si="33"/>
        <v>7.9735005323553807</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3.6401293035241995</v>
      </c>
      <c r="Q24" s="114">
        <f t="shared" si="12"/>
        <v>3.68</v>
      </c>
      <c r="R24" s="113">
        <f t="shared" si="12"/>
        <v>3.7</v>
      </c>
      <c r="S24" s="114">
        <f t="shared" si="12"/>
        <v>3.76</v>
      </c>
      <c r="T24" s="113">
        <f t="shared" si="12"/>
        <v>3.58</v>
      </c>
      <c r="U24" s="114">
        <f t="shared" si="12"/>
        <v>3.34</v>
      </c>
      <c r="V24" s="113">
        <f t="shared" si="12"/>
        <v>3.56</v>
      </c>
      <c r="W24" s="114">
        <f t="shared" si="12"/>
        <v>3.994518672861803</v>
      </c>
      <c r="X24" s="113">
        <f t="shared" si="12"/>
        <v>3.3615075170531017</v>
      </c>
      <c r="Y24" s="114">
        <f t="shared" si="12"/>
        <v>3.2510915477401241</v>
      </c>
      <c r="Z24" s="113">
        <f t="shared" si="12"/>
        <v>3.4</v>
      </c>
      <c r="AA24" s="114">
        <f t="shared" si="12"/>
        <v>4.7368421052631575</v>
      </c>
      <c r="AB24" s="113">
        <f t="shared" si="12"/>
        <v>4.8157894736842106</v>
      </c>
      <c r="AC24" s="114">
        <f t="shared" si="12"/>
        <v>4.8165932526868067</v>
      </c>
      <c r="AD24" s="113">
        <f t="shared" si="12"/>
        <v>3.7024462787051555</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3.6700646517620998</v>
      </c>
      <c r="Q25" s="123">
        <f t="shared" si="14"/>
        <v>3.6600646517620996</v>
      </c>
      <c r="R25" s="122">
        <f t="shared" si="14"/>
        <v>3.6900000000000004</v>
      </c>
      <c r="S25" s="123">
        <f t="shared" si="14"/>
        <v>3.73</v>
      </c>
      <c r="T25" s="122">
        <f t="shared" si="14"/>
        <v>3.67</v>
      </c>
      <c r="U25" s="123">
        <f t="shared" si="14"/>
        <v>3.46</v>
      </c>
      <c r="V25" s="122">
        <f t="shared" si="14"/>
        <v>3.45</v>
      </c>
      <c r="W25" s="123">
        <f t="shared" si="14"/>
        <v>3.7772593364309017</v>
      </c>
      <c r="X25" s="122">
        <f t="shared" si="14"/>
        <v>3.6780130949574525</v>
      </c>
      <c r="Y25" s="123">
        <f t="shared" si="14"/>
        <v>3.3062995323966131</v>
      </c>
      <c r="Z25" s="122">
        <f t="shared" si="14"/>
        <v>3.3255457738700622</v>
      </c>
      <c r="AA25" s="123">
        <f t="shared" si="14"/>
        <v>4.0684210526315789</v>
      </c>
      <c r="AB25" s="122">
        <f t="shared" si="14"/>
        <v>4.7763157894736841</v>
      </c>
      <c r="AC25" s="123">
        <f t="shared" si="14"/>
        <v>4.8161913631855082</v>
      </c>
      <c r="AD25" s="122">
        <f t="shared" si="14"/>
        <v>4.2595197656959813</v>
      </c>
      <c r="AE25" s="123">
        <f t="shared" si="14"/>
        <v>3.7512231393525779</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49.174077367718979</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45.812778706800451</v>
      </c>
      <c r="X26" s="117">
        <f>IF((W26+V28+(IF(W16&gt;0,0,W16))&gt;'SDR Patient and Stations'!X8),'SDR Patient and Stations'!X8,(W26+V28+(IF(W16&gt;0,0,W16))))</f>
        <v>45.812778706800451</v>
      </c>
      <c r="Y26" s="116">
        <f>IF((X26+W28+(IF(X16&gt;0,0,X16))&gt;'SDR Patient and Stations'!Y8),'SDR Patient and Stations'!Y8,(X26+W28+(IF(X16&gt;0,0,X16))))</f>
        <v>49.829418095780262</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38.616505534538319</v>
      </c>
      <c r="AD26" s="117">
        <f>IF((AC26+AB28+(IF(AC16&gt;0,0,AC16))&gt;'SDR Patient and Stations'!AD8),'SDR Patient and Stations'!AD8,(AC26+AB28+(IF(AC16&gt;0,0,AC16))))</f>
        <v>48.616505534538319</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6.5384615384615401</v>
      </c>
      <c r="M28" s="116">
        <f t="shared" si="15"/>
        <v>10</v>
      </c>
      <c r="N28" s="117">
        <f t="shared" si="15"/>
        <v>4.1740773677189793</v>
      </c>
      <c r="O28" s="116">
        <f t="shared" si="15"/>
        <v>10</v>
      </c>
      <c r="P28" s="117">
        <f t="shared" si="15"/>
        <v>10</v>
      </c>
      <c r="Q28" s="116">
        <f t="shared" si="15"/>
        <v>10</v>
      </c>
      <c r="R28" s="117">
        <f t="shared" si="15"/>
        <v>10</v>
      </c>
      <c r="S28" s="116">
        <f t="shared" si="15"/>
        <v>9.2948717948717956</v>
      </c>
      <c r="T28" s="117">
        <f t="shared" si="15"/>
        <v>10</v>
      </c>
      <c r="U28" s="116">
        <f t="shared" si="15"/>
        <v>5.8127787068004508</v>
      </c>
      <c r="V28" s="117">
        <f t="shared" si="15"/>
        <v>0</v>
      </c>
      <c r="W28" s="116">
        <f t="shared" si="15"/>
        <v>4.0166393889798115</v>
      </c>
      <c r="X28" s="117">
        <f t="shared" si="15"/>
        <v>10</v>
      </c>
      <c r="Y28" s="116">
        <f t="shared" si="15"/>
        <v>0</v>
      </c>
      <c r="Z28" s="117">
        <f t="shared" si="15"/>
        <v>0</v>
      </c>
      <c r="AA28" s="116">
        <f t="shared" si="15"/>
        <v>0.61650553453831947</v>
      </c>
      <c r="AB28" s="117">
        <f t="shared" si="15"/>
        <v>10</v>
      </c>
      <c r="AC28" s="116">
        <f t="shared" si="15"/>
        <v>10</v>
      </c>
      <c r="AD28" s="117">
        <f t="shared" si="15"/>
        <v>10</v>
      </c>
      <c r="AE28" s="116">
        <f t="shared" si="15"/>
        <v>9.0758021577693739</v>
      </c>
      <c r="AF28" s="117">
        <f t="shared" si="15"/>
        <v>10</v>
      </c>
      <c r="AG28" s="116">
        <f t="shared" si="15"/>
        <v>0</v>
      </c>
      <c r="AH28" s="117">
        <f t="shared" si="15"/>
        <v>0</v>
      </c>
      <c r="AI28" s="116">
        <f t="shared" si="15"/>
        <v>0</v>
      </c>
      <c r="AJ28" s="117">
        <f t="shared" si="15"/>
        <v>10</v>
      </c>
      <c r="AK28" s="116">
        <f t="shared" si="15"/>
        <v>10</v>
      </c>
      <c r="AL28" s="117">
        <f t="shared" si="15"/>
        <v>2.5660810383032597</v>
      </c>
      <c r="AM28" s="116">
        <f t="shared" si="15"/>
        <v>5.7852564102564088</v>
      </c>
      <c r="AN28" s="117">
        <f t="shared" si="15"/>
        <v>10</v>
      </c>
      <c r="AO28" s="116">
        <f t="shared" si="15"/>
        <v>10</v>
      </c>
      <c r="AP28" s="117">
        <f t="shared" si="15"/>
        <v>10</v>
      </c>
      <c r="AQ28" s="116">
        <f t="shared" si="15"/>
        <v>10</v>
      </c>
      <c r="AR28" s="117">
        <f t="shared" si="15"/>
        <v>10</v>
      </c>
      <c r="AS28" s="116">
        <f t="shared" si="15"/>
        <v>10</v>
      </c>
      <c r="AT28" s="117">
        <f t="shared" si="15"/>
        <v>6.1227375565610842</v>
      </c>
      <c r="AU28" s="116">
        <f t="shared" si="15"/>
        <v>8.7167505391804454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45.842556723851686</v>
      </c>
      <c r="G45" s="69">
        <f t="shared" ref="G45:AZ45" si="23">G43/$F$1</f>
        <v>44.240336777650214</v>
      </c>
      <c r="H45" s="61">
        <f t="shared" si="23"/>
        <v>61.692693271640636</v>
      </c>
      <c r="I45" s="69">
        <f t="shared" si="23"/>
        <v>59.656301145662844</v>
      </c>
      <c r="J45" s="61">
        <f t="shared" si="23"/>
        <v>70.534030920060331</v>
      </c>
      <c r="K45" s="69">
        <f t="shared" si="23"/>
        <v>56.53846153846154</v>
      </c>
      <c r="L45" s="61">
        <f t="shared" si="23"/>
        <v>60.590772396327949</v>
      </c>
      <c r="M45" s="69">
        <f t="shared" si="23"/>
        <v>54.174077367718979</v>
      </c>
      <c r="N45" s="61">
        <f t="shared" si="23"/>
        <v>61.128281440781443</v>
      </c>
      <c r="O45" s="69">
        <f t="shared" si="23"/>
        <v>62.683150183150182</v>
      </c>
      <c r="P45" s="61">
        <f t="shared" si="23"/>
        <v>60.055855450592297</v>
      </c>
      <c r="Q45" s="69">
        <f t="shared" si="23"/>
        <v>60.621687437329896</v>
      </c>
      <c r="R45" s="61">
        <f t="shared" si="23"/>
        <v>59.294871794871796</v>
      </c>
      <c r="S45" s="69">
        <f t="shared" si="23"/>
        <v>63.286062168743726</v>
      </c>
      <c r="T45" s="61">
        <f t="shared" si="23"/>
        <v>55.812778706800451</v>
      </c>
      <c r="U45" s="69">
        <f t="shared" si="23"/>
        <v>48.31774081774082</v>
      </c>
      <c r="V45" s="61">
        <f t="shared" si="23"/>
        <v>54.016639388979812</v>
      </c>
      <c r="W45" s="69">
        <f t="shared" si="23"/>
        <v>59.964546626557798</v>
      </c>
      <c r="X45" s="61">
        <f t="shared" si="23"/>
        <v>45.51665898971288</v>
      </c>
      <c r="Y45" s="69">
        <f t="shared" si="23"/>
        <v>47.25583405358686</v>
      </c>
      <c r="Z45" s="61">
        <f t="shared" si="23"/>
        <v>50.616505534538319</v>
      </c>
      <c r="AA45" s="69">
        <f t="shared" si="23"/>
        <v>67.432567432567438</v>
      </c>
      <c r="AB45" s="61">
        <f t="shared" si="23"/>
        <v>66.257122507122503</v>
      </c>
      <c r="AC45" s="69">
        <f t="shared" si="23"/>
        <v>65.226244343891395</v>
      </c>
      <c r="AD45" s="61">
        <f t="shared" si="23"/>
        <v>57.692307692307693</v>
      </c>
      <c r="AE45" s="69">
        <f t="shared" si="23"/>
        <v>63.226846013731254</v>
      </c>
      <c r="AF45" s="61">
        <f t="shared" si="23"/>
        <v>48.057968017645436</v>
      </c>
      <c r="AG45" s="69">
        <f t="shared" si="23"/>
        <v>48.477564102564102</v>
      </c>
      <c r="AH45" s="61">
        <f t="shared" si="23"/>
        <v>44.271255060728748</v>
      </c>
      <c r="AI45" s="69">
        <f t="shared" si="23"/>
        <v>62.183325656379552</v>
      </c>
      <c r="AJ45" s="61">
        <f t="shared" si="23"/>
        <v>65.052447552447546</v>
      </c>
      <c r="AK45" s="69">
        <f t="shared" si="23"/>
        <v>52.56608103830326</v>
      </c>
      <c r="AL45" s="61">
        <f t="shared" si="23"/>
        <v>55.785256410256409</v>
      </c>
      <c r="AM45" s="69">
        <f t="shared" si="23"/>
        <v>65.239246181869134</v>
      </c>
      <c r="AN45" s="61">
        <f t="shared" si="23"/>
        <v>77.088249174138738</v>
      </c>
      <c r="AO45" s="69">
        <f t="shared" si="23"/>
        <v>76.099159785600463</v>
      </c>
      <c r="AP45" s="61">
        <f t="shared" si="23"/>
        <v>69.111199681147866</v>
      </c>
      <c r="AQ45" s="69">
        <f t="shared" si="23"/>
        <v>74.132349132349134</v>
      </c>
      <c r="AR45" s="61">
        <f t="shared" si="23"/>
        <v>60.062539086929334</v>
      </c>
      <c r="AS45" s="69">
        <f t="shared" si="23"/>
        <v>56.122737556561084</v>
      </c>
      <c r="AT45" s="61">
        <f t="shared" si="23"/>
        <v>58.716750539180445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-3.7596632223497863</v>
      </c>
      <c r="H47" s="118">
        <f>H45-H26</f>
        <v>13.692693271640636</v>
      </c>
      <c r="I47" s="119">
        <f t="shared" ref="I47:AZ47" si="24">I45-I26</f>
        <v>11.656301145662844</v>
      </c>
      <c r="J47" s="118">
        <f t="shared" si="24"/>
        <v>22.534030920060331</v>
      </c>
      <c r="K47" s="119">
        <f t="shared" si="24"/>
        <v>6.5384615384615401</v>
      </c>
      <c r="L47" s="118">
        <f t="shared" si="24"/>
        <v>10.590772396327949</v>
      </c>
      <c r="M47" s="119">
        <f t="shared" si="24"/>
        <v>4.1740773677189793</v>
      </c>
      <c r="N47" s="118">
        <f t="shared" si="24"/>
        <v>11.128281440781443</v>
      </c>
      <c r="O47" s="119">
        <f t="shared" si="24"/>
        <v>12.683150183150182</v>
      </c>
      <c r="P47" s="118">
        <f t="shared" si="24"/>
        <v>10.881778082873318</v>
      </c>
      <c r="Q47" s="119">
        <f t="shared" si="24"/>
        <v>10.621687437329896</v>
      </c>
      <c r="R47" s="118">
        <f t="shared" si="24"/>
        <v>9.2948717948717956</v>
      </c>
      <c r="S47" s="119">
        <f t="shared" si="24"/>
        <v>13.286062168743726</v>
      </c>
      <c r="T47" s="118">
        <f t="shared" si="24"/>
        <v>5.8127787068004508</v>
      </c>
      <c r="U47" s="119">
        <f t="shared" si="24"/>
        <v>-1.6822591822591804</v>
      </c>
      <c r="V47" s="118">
        <f t="shared" si="24"/>
        <v>4.0166393889798115</v>
      </c>
      <c r="W47" s="119">
        <f t="shared" si="24"/>
        <v>14.151767919757347</v>
      </c>
      <c r="X47" s="118">
        <f t="shared" si="24"/>
        <v>-0.29611971708757068</v>
      </c>
      <c r="Y47" s="119">
        <f t="shared" si="24"/>
        <v>-2.5735840421934029</v>
      </c>
      <c r="Z47" s="118">
        <f t="shared" si="24"/>
        <v>0.61650553453831947</v>
      </c>
      <c r="AA47" s="119">
        <f t="shared" si="24"/>
        <v>29.432567432567438</v>
      </c>
      <c r="AB47" s="118">
        <f t="shared" si="24"/>
        <v>28.257122507122503</v>
      </c>
      <c r="AC47" s="119">
        <f t="shared" si="24"/>
        <v>26.609738809353075</v>
      </c>
      <c r="AD47" s="118">
        <f t="shared" si="24"/>
        <v>9.0758021577693739</v>
      </c>
      <c r="AE47" s="119">
        <f t="shared" si="24"/>
        <v>13.226846013731254</v>
      </c>
      <c r="AF47" s="118">
        <f t="shared" si="24"/>
        <v>-1.942031982354564</v>
      </c>
      <c r="AG47" s="119">
        <f t="shared" si="24"/>
        <v>-1.5224358974358978</v>
      </c>
      <c r="AH47" s="118">
        <f t="shared" si="24"/>
        <v>-5.7287449392712517</v>
      </c>
      <c r="AI47" s="119">
        <f t="shared" si="24"/>
        <v>12.183325656379552</v>
      </c>
      <c r="AJ47" s="118">
        <f t="shared" si="24"/>
        <v>15.052447552447546</v>
      </c>
      <c r="AK47" s="119">
        <f t="shared" si="24"/>
        <v>2.5660810383032597</v>
      </c>
      <c r="AL47" s="118">
        <f t="shared" si="24"/>
        <v>5.7852564102564088</v>
      </c>
      <c r="AM47" s="119">
        <f t="shared" si="24"/>
        <v>15.239246181869134</v>
      </c>
      <c r="AN47" s="118">
        <f t="shared" si="24"/>
        <v>27.088249174138738</v>
      </c>
      <c r="AO47" s="119">
        <f t="shared" si="24"/>
        <v>26.099159785600463</v>
      </c>
      <c r="AP47" s="118">
        <f t="shared" si="24"/>
        <v>19.111199681147866</v>
      </c>
      <c r="AQ47" s="119">
        <f t="shared" si="24"/>
        <v>24.132349132349134</v>
      </c>
      <c r="AR47" s="118">
        <f t="shared" si="24"/>
        <v>10.062539086929334</v>
      </c>
      <c r="AS47" s="119">
        <f t="shared" si="24"/>
        <v>6.1227375565610842</v>
      </c>
      <c r="AT47" s="118">
        <f t="shared" si="24"/>
        <v>8.7167505391804454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6.5384615384615401</v>
      </c>
      <c r="L49" s="63">
        <f t="shared" si="25"/>
        <v>10</v>
      </c>
      <c r="M49" s="71">
        <f t="shared" si="25"/>
        <v>4.1740773677189793</v>
      </c>
      <c r="N49" s="63">
        <f t="shared" si="25"/>
        <v>10</v>
      </c>
      <c r="O49" s="71">
        <f t="shared" si="25"/>
        <v>10</v>
      </c>
      <c r="P49" s="63">
        <f t="shared" si="25"/>
        <v>10</v>
      </c>
      <c r="Q49" s="71">
        <f t="shared" si="25"/>
        <v>10</v>
      </c>
      <c r="R49" s="63">
        <f t="shared" si="25"/>
        <v>9.2948717948717956</v>
      </c>
      <c r="S49" s="71">
        <f t="shared" si="25"/>
        <v>10</v>
      </c>
      <c r="T49" s="63">
        <f t="shared" si="25"/>
        <v>5.8127787068004508</v>
      </c>
      <c r="U49" s="71">
        <f t="shared" si="25"/>
        <v>0</v>
      </c>
      <c r="V49" s="63">
        <f t="shared" si="25"/>
        <v>4.0166393889798115</v>
      </c>
      <c r="W49" s="71">
        <f t="shared" si="25"/>
        <v>10</v>
      </c>
      <c r="X49" s="63">
        <f t="shared" si="25"/>
        <v>0</v>
      </c>
      <c r="Y49" s="71">
        <f t="shared" si="25"/>
        <v>0</v>
      </c>
      <c r="Z49" s="63">
        <f t="shared" si="25"/>
        <v>0.61650553453831947</v>
      </c>
      <c r="AA49" s="71">
        <f t="shared" si="25"/>
        <v>10</v>
      </c>
      <c r="AB49" s="63">
        <f t="shared" si="25"/>
        <v>10</v>
      </c>
      <c r="AC49" s="71">
        <f t="shared" si="25"/>
        <v>10</v>
      </c>
      <c r="AD49" s="63">
        <f t="shared" si="25"/>
        <v>9.0758021577693739</v>
      </c>
      <c r="AE49" s="71">
        <f t="shared" si="25"/>
        <v>10</v>
      </c>
      <c r="AF49" s="63">
        <f t="shared" si="25"/>
        <v>0</v>
      </c>
      <c r="AG49" s="71">
        <f t="shared" si="25"/>
        <v>0</v>
      </c>
      <c r="AH49" s="63">
        <f t="shared" si="25"/>
        <v>0</v>
      </c>
      <c r="AI49" s="71">
        <f t="shared" si="25"/>
        <v>10</v>
      </c>
      <c r="AJ49" s="63">
        <f t="shared" si="25"/>
        <v>10</v>
      </c>
      <c r="AK49" s="71">
        <f t="shared" si="25"/>
        <v>2.5660810383032597</v>
      </c>
      <c r="AL49" s="63">
        <f t="shared" si="25"/>
        <v>5.7852564102564088</v>
      </c>
      <c r="AM49" s="71">
        <f t="shared" si="25"/>
        <v>10</v>
      </c>
      <c r="AN49" s="63">
        <f t="shared" si="25"/>
        <v>10</v>
      </c>
      <c r="AO49" s="71">
        <f t="shared" si="25"/>
        <v>10</v>
      </c>
      <c r="AP49" s="63">
        <f t="shared" si="25"/>
        <v>10</v>
      </c>
      <c r="AQ49" s="71">
        <f t="shared" si="25"/>
        <v>10</v>
      </c>
      <c r="AR49" s="63">
        <f t="shared" si="25"/>
        <v>10</v>
      </c>
      <c r="AS49" s="71">
        <f t="shared" si="25"/>
        <v>6.1227375565610842</v>
      </c>
      <c r="AT49" s="63">
        <f t="shared" si="25"/>
        <v>8.7167505391804454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3.58878269769122</v>
      </c>
      <c r="Q24" s="114">
        <f t="shared" si="12"/>
        <v>3.68</v>
      </c>
      <c r="R24" s="113">
        <f t="shared" si="12"/>
        <v>3.7</v>
      </c>
      <c r="S24" s="114">
        <f t="shared" si="12"/>
        <v>3.76</v>
      </c>
      <c r="T24" s="113">
        <f t="shared" si="12"/>
        <v>3.58</v>
      </c>
      <c r="U24" s="114">
        <f t="shared" si="12"/>
        <v>3.34</v>
      </c>
      <c r="V24" s="113">
        <f t="shared" si="12"/>
        <v>3.56</v>
      </c>
      <c r="W24" s="114">
        <f t="shared" si="12"/>
        <v>3.9323025123417934</v>
      </c>
      <c r="X24" s="113">
        <f t="shared" si="12"/>
        <v>3.3091507480909081</v>
      </c>
      <c r="Y24" s="114">
        <f t="shared" si="12"/>
        <v>3.24</v>
      </c>
      <c r="Z24" s="113">
        <f t="shared" si="12"/>
        <v>3.4</v>
      </c>
      <c r="AA24" s="114">
        <f t="shared" si="12"/>
        <v>4.7368421052631575</v>
      </c>
      <c r="AB24" s="113">
        <f t="shared" si="12"/>
        <v>4.8157894736842106</v>
      </c>
      <c r="AC24" s="114">
        <f t="shared" si="12"/>
        <v>4.7359741817971557</v>
      </c>
      <c r="AD24" s="113">
        <f t="shared" si="12"/>
        <v>3.6530523477714825</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3.6443913488456099</v>
      </c>
      <c r="Q25" s="123">
        <f t="shared" si="14"/>
        <v>3.6343913488456101</v>
      </c>
      <c r="R25" s="122">
        <f t="shared" si="14"/>
        <v>3.6900000000000004</v>
      </c>
      <c r="S25" s="123">
        <f t="shared" si="14"/>
        <v>3.73</v>
      </c>
      <c r="T25" s="122">
        <f t="shared" si="14"/>
        <v>3.67</v>
      </c>
      <c r="U25" s="123">
        <f t="shared" si="14"/>
        <v>3.46</v>
      </c>
      <c r="V25" s="122">
        <f t="shared" si="14"/>
        <v>3.45</v>
      </c>
      <c r="W25" s="123">
        <f t="shared" si="14"/>
        <v>3.7461512561708967</v>
      </c>
      <c r="X25" s="122">
        <f t="shared" si="14"/>
        <v>3.6207266302163506</v>
      </c>
      <c r="Y25" s="123">
        <f t="shared" si="14"/>
        <v>3.2745753740454542</v>
      </c>
      <c r="Z25" s="122">
        <f t="shared" si="14"/>
        <v>3.3200000000000003</v>
      </c>
      <c r="AA25" s="123">
        <f t="shared" si="14"/>
        <v>4.0684210526315789</v>
      </c>
      <c r="AB25" s="122">
        <f t="shared" si="14"/>
        <v>4.7763157894736841</v>
      </c>
      <c r="AC25" s="123">
        <f t="shared" si="14"/>
        <v>4.7758818277406831</v>
      </c>
      <c r="AD25" s="122">
        <f t="shared" si="14"/>
        <v>4.1945132647843195</v>
      </c>
      <c r="AE25" s="123">
        <f t="shared" si="14"/>
        <v>3.7265261738857411</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49.877636814052991</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46.53761998870695</v>
      </c>
      <c r="X26" s="117">
        <f>IF((W26+V28+(IF(W16&gt;0,0,W16))&gt;'SDR Patient and Stations'!X8),'SDR Patient and Stations'!X8,(W26+V28+(IF(W16&gt;0,0,W16))))</f>
        <v>46.53761998870695</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39.273862749272581</v>
      </c>
      <c r="AD26" s="117">
        <f>IF((AC26+AB28+(IF(AC16&gt;0,0,AC16))&gt;'SDR Patient and Stations'!AD8),'SDR Patient and Stations'!AD8,(AC26+AB28+(IF(AC16&gt;0,0,AC16))))</f>
        <v>49.273862749272581</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7.2727272727272734</v>
      </c>
      <c r="M28" s="116">
        <f t="shared" si="15"/>
        <v>10</v>
      </c>
      <c r="N28" s="117">
        <f t="shared" si="15"/>
        <v>4.8776368140529911</v>
      </c>
      <c r="O28" s="116">
        <f t="shared" si="15"/>
        <v>10</v>
      </c>
      <c r="P28" s="117">
        <f t="shared" si="15"/>
        <v>10</v>
      </c>
      <c r="Q28" s="116">
        <f t="shared" si="15"/>
        <v>10</v>
      </c>
      <c r="R28" s="117">
        <f t="shared" si="15"/>
        <v>10</v>
      </c>
      <c r="S28" s="116">
        <f t="shared" si="15"/>
        <v>10</v>
      </c>
      <c r="T28" s="117">
        <f t="shared" si="15"/>
        <v>10</v>
      </c>
      <c r="U28" s="116">
        <f t="shared" si="15"/>
        <v>6.5376199887069504</v>
      </c>
      <c r="V28" s="117">
        <f t="shared" si="15"/>
        <v>0</v>
      </c>
      <c r="W28" s="116">
        <f t="shared" si="15"/>
        <v>4.7181541862392962</v>
      </c>
      <c r="X28" s="117">
        <f t="shared" si="15"/>
        <v>10</v>
      </c>
      <c r="Y28" s="116">
        <f t="shared" si="15"/>
        <v>0</v>
      </c>
      <c r="Z28" s="117">
        <f t="shared" si="15"/>
        <v>0</v>
      </c>
      <c r="AA28" s="116">
        <f t="shared" si="15"/>
        <v>1.2738627492725811</v>
      </c>
      <c r="AB28" s="117">
        <f t="shared" si="15"/>
        <v>10</v>
      </c>
      <c r="AC28" s="116">
        <f t="shared" si="15"/>
        <v>10</v>
      </c>
      <c r="AD28" s="117">
        <f t="shared" si="15"/>
        <v>10</v>
      </c>
      <c r="AE28" s="116">
        <f t="shared" si="15"/>
        <v>9.1676956922858608</v>
      </c>
      <c r="AF28" s="117">
        <f t="shared" si="15"/>
        <v>10</v>
      </c>
      <c r="AG28" s="116">
        <f t="shared" si="15"/>
        <v>0</v>
      </c>
      <c r="AH28" s="117">
        <f t="shared" si="15"/>
        <v>0</v>
      </c>
      <c r="AI28" s="116">
        <f t="shared" si="15"/>
        <v>0</v>
      </c>
      <c r="AJ28" s="117">
        <f t="shared" si="15"/>
        <v>10</v>
      </c>
      <c r="AK28" s="116">
        <f t="shared" si="15"/>
        <v>10</v>
      </c>
      <c r="AL28" s="117">
        <f t="shared" si="15"/>
        <v>3.2487574154240804</v>
      </c>
      <c r="AM28" s="116">
        <f t="shared" si="15"/>
        <v>6.509740259740262</v>
      </c>
      <c r="AN28" s="117">
        <f t="shared" si="15"/>
        <v>10</v>
      </c>
      <c r="AO28" s="116">
        <f t="shared" si="15"/>
        <v>10</v>
      </c>
      <c r="AP28" s="117">
        <f t="shared" si="15"/>
        <v>10</v>
      </c>
      <c r="AQ28" s="116">
        <f t="shared" si="15"/>
        <v>10</v>
      </c>
      <c r="AR28" s="117">
        <f t="shared" si="15"/>
        <v>10</v>
      </c>
      <c r="AS28" s="116">
        <f t="shared" si="15"/>
        <v>10</v>
      </c>
      <c r="AT28" s="117">
        <f t="shared" si="15"/>
        <v>6.8516042780748592</v>
      </c>
      <c r="AU28" s="116">
        <f t="shared" si="15"/>
        <v>9.4793057409879893</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46.437914603382225</v>
      </c>
      <c r="G45" s="69">
        <f t="shared" ref="G45:AZ45" si="23">G43/$F$1</f>
        <v>44.814886605931385</v>
      </c>
      <c r="H45" s="61">
        <f t="shared" si="23"/>
        <v>62.49389708036324</v>
      </c>
      <c r="I45" s="69">
        <f t="shared" si="23"/>
        <v>60.431058303398729</v>
      </c>
      <c r="J45" s="61">
        <f t="shared" si="23"/>
        <v>71.450057295645522</v>
      </c>
      <c r="K45" s="69">
        <f t="shared" si="23"/>
        <v>57.272727272727273</v>
      </c>
      <c r="L45" s="61">
        <f t="shared" si="23"/>
        <v>61.37766554433221</v>
      </c>
      <c r="M45" s="69">
        <f t="shared" si="23"/>
        <v>54.877636814052991</v>
      </c>
      <c r="N45" s="61">
        <f t="shared" si="23"/>
        <v>61.922155225726655</v>
      </c>
      <c r="O45" s="69">
        <f t="shared" si="23"/>
        <v>63.497217068645639</v>
      </c>
      <c r="P45" s="61">
        <f t="shared" si="23"/>
        <v>60.835801625275309</v>
      </c>
      <c r="Q45" s="69">
        <f t="shared" si="23"/>
        <v>61.408982079373139</v>
      </c>
      <c r="R45" s="61">
        <f t="shared" si="23"/>
        <v>60.064935064935064</v>
      </c>
      <c r="S45" s="69">
        <f t="shared" si="23"/>
        <v>64.10795908002612</v>
      </c>
      <c r="T45" s="61">
        <f t="shared" si="23"/>
        <v>56.53761998870695</v>
      </c>
      <c r="U45" s="69">
        <f t="shared" si="23"/>
        <v>48.945243945243945</v>
      </c>
      <c r="V45" s="61">
        <f t="shared" si="23"/>
        <v>54.718154186239296</v>
      </c>
      <c r="W45" s="69">
        <f t="shared" si="23"/>
        <v>60.743306972357253</v>
      </c>
      <c r="X45" s="61">
        <f t="shared" si="23"/>
        <v>46.107784431137723</v>
      </c>
      <c r="Y45" s="69">
        <f t="shared" si="23"/>
        <v>47.869546184152924</v>
      </c>
      <c r="Z45" s="61">
        <f t="shared" si="23"/>
        <v>51.273862749272581</v>
      </c>
      <c r="AA45" s="69">
        <f t="shared" si="23"/>
        <v>68.308315061561814</v>
      </c>
      <c r="AB45" s="61">
        <f t="shared" si="23"/>
        <v>67.117604617604613</v>
      </c>
      <c r="AC45" s="69">
        <f t="shared" si="23"/>
        <v>66.073338426279605</v>
      </c>
      <c r="AD45" s="61">
        <f t="shared" si="23"/>
        <v>58.441558441558442</v>
      </c>
      <c r="AE45" s="69">
        <f t="shared" si="23"/>
        <v>64.04797388403945</v>
      </c>
      <c r="AF45" s="61">
        <f t="shared" si="23"/>
        <v>48.682097472420054</v>
      </c>
      <c r="AG45" s="69">
        <f t="shared" si="23"/>
        <v>49.107142857142854</v>
      </c>
      <c r="AH45" s="61">
        <f t="shared" si="23"/>
        <v>44.846206425153795</v>
      </c>
      <c r="AI45" s="69">
        <f t="shared" si="23"/>
        <v>62.990901314254607</v>
      </c>
      <c r="AJ45" s="61">
        <f t="shared" si="23"/>
        <v>65.897284533648175</v>
      </c>
      <c r="AK45" s="69">
        <f t="shared" si="23"/>
        <v>53.24875741542408</v>
      </c>
      <c r="AL45" s="61">
        <f t="shared" si="23"/>
        <v>56.509740259740262</v>
      </c>
      <c r="AM45" s="69">
        <f t="shared" si="23"/>
        <v>66.086509119295997</v>
      </c>
      <c r="AN45" s="61">
        <f t="shared" si="23"/>
        <v>78.089395267309371</v>
      </c>
      <c r="AO45" s="69">
        <f t="shared" si="23"/>
        <v>77.087460562036824</v>
      </c>
      <c r="AP45" s="61">
        <f t="shared" si="23"/>
        <v>70.008747728954987</v>
      </c>
      <c r="AQ45" s="69">
        <f t="shared" si="23"/>
        <v>75.095106913288731</v>
      </c>
      <c r="AR45" s="61">
        <f t="shared" si="23"/>
        <v>60.842572062084258</v>
      </c>
      <c r="AS45" s="69">
        <f t="shared" si="23"/>
        <v>56.851604278074859</v>
      </c>
      <c r="AT45" s="61">
        <f t="shared" si="23"/>
        <v>59.479305740987989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-3.1851133940686154</v>
      </c>
      <c r="H47" s="118">
        <f>H45-H26</f>
        <v>14.49389708036324</v>
      </c>
      <c r="I47" s="119">
        <f t="shared" ref="I47:AZ47" si="24">I45-I26</f>
        <v>12.431058303398729</v>
      </c>
      <c r="J47" s="118">
        <f t="shared" si="24"/>
        <v>23.450057295645522</v>
      </c>
      <c r="K47" s="119">
        <f t="shared" si="24"/>
        <v>7.2727272727272734</v>
      </c>
      <c r="L47" s="118">
        <f t="shared" si="24"/>
        <v>11.37766554433221</v>
      </c>
      <c r="M47" s="119">
        <f t="shared" si="24"/>
        <v>4.8776368140529911</v>
      </c>
      <c r="N47" s="118">
        <f t="shared" si="24"/>
        <v>11.922155225726655</v>
      </c>
      <c r="O47" s="119">
        <f t="shared" si="24"/>
        <v>13.497217068645639</v>
      </c>
      <c r="P47" s="118">
        <f t="shared" si="24"/>
        <v>10.958164811222318</v>
      </c>
      <c r="Q47" s="119">
        <f t="shared" si="24"/>
        <v>11.408982079373139</v>
      </c>
      <c r="R47" s="118">
        <f t="shared" si="24"/>
        <v>10.064935064935064</v>
      </c>
      <c r="S47" s="119">
        <f t="shared" si="24"/>
        <v>14.10795908002612</v>
      </c>
      <c r="T47" s="118">
        <f t="shared" si="24"/>
        <v>6.5376199887069504</v>
      </c>
      <c r="U47" s="119">
        <f t="shared" si="24"/>
        <v>-1.0547560547560551</v>
      </c>
      <c r="V47" s="118">
        <f t="shared" si="24"/>
        <v>4.7181541862392962</v>
      </c>
      <c r="W47" s="119">
        <f t="shared" si="24"/>
        <v>14.205686983650303</v>
      </c>
      <c r="X47" s="118">
        <f t="shared" si="24"/>
        <v>-0.42983555756922698</v>
      </c>
      <c r="Y47" s="119">
        <f t="shared" si="24"/>
        <v>-2.1304538158470763</v>
      </c>
      <c r="Z47" s="118">
        <f t="shared" si="24"/>
        <v>1.2738627492725811</v>
      </c>
      <c r="AA47" s="119">
        <f t="shared" si="24"/>
        <v>30.308315061561814</v>
      </c>
      <c r="AB47" s="118">
        <f t="shared" si="24"/>
        <v>29.117604617604613</v>
      </c>
      <c r="AC47" s="119">
        <f t="shared" si="24"/>
        <v>26.799475677007024</v>
      </c>
      <c r="AD47" s="118">
        <f t="shared" si="24"/>
        <v>9.1676956922858608</v>
      </c>
      <c r="AE47" s="119">
        <f t="shared" si="24"/>
        <v>14.04797388403945</v>
      </c>
      <c r="AF47" s="118">
        <f t="shared" si="24"/>
        <v>-1.3179025275799461</v>
      </c>
      <c r="AG47" s="119">
        <f t="shared" si="24"/>
        <v>-0.8928571428571459</v>
      </c>
      <c r="AH47" s="118">
        <f t="shared" si="24"/>
        <v>-5.1537935748462047</v>
      </c>
      <c r="AI47" s="119">
        <f t="shared" si="24"/>
        <v>12.990901314254607</v>
      </c>
      <c r="AJ47" s="118">
        <f t="shared" si="24"/>
        <v>15.897284533648175</v>
      </c>
      <c r="AK47" s="119">
        <f t="shared" si="24"/>
        <v>3.2487574154240804</v>
      </c>
      <c r="AL47" s="118">
        <f t="shared" si="24"/>
        <v>6.509740259740262</v>
      </c>
      <c r="AM47" s="119">
        <f t="shared" si="24"/>
        <v>16.086509119295997</v>
      </c>
      <c r="AN47" s="118">
        <f t="shared" si="24"/>
        <v>28.089395267309371</v>
      </c>
      <c r="AO47" s="119">
        <f t="shared" si="24"/>
        <v>27.087460562036824</v>
      </c>
      <c r="AP47" s="118">
        <f t="shared" si="24"/>
        <v>20.008747728954987</v>
      </c>
      <c r="AQ47" s="119">
        <f t="shared" si="24"/>
        <v>25.095106913288731</v>
      </c>
      <c r="AR47" s="118">
        <f t="shared" si="24"/>
        <v>10.842572062084258</v>
      </c>
      <c r="AS47" s="119">
        <f t="shared" si="24"/>
        <v>6.8516042780748592</v>
      </c>
      <c r="AT47" s="118">
        <f t="shared" si="24"/>
        <v>9.4793057409879893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7.2727272727272734</v>
      </c>
      <c r="L49" s="63">
        <f t="shared" si="25"/>
        <v>10</v>
      </c>
      <c r="M49" s="71">
        <f t="shared" si="25"/>
        <v>4.8776368140529911</v>
      </c>
      <c r="N49" s="63">
        <f t="shared" si="25"/>
        <v>10</v>
      </c>
      <c r="O49" s="71">
        <f t="shared" si="25"/>
        <v>10</v>
      </c>
      <c r="P49" s="63">
        <f t="shared" si="25"/>
        <v>10</v>
      </c>
      <c r="Q49" s="71">
        <f t="shared" si="25"/>
        <v>10</v>
      </c>
      <c r="R49" s="63">
        <f t="shared" si="25"/>
        <v>10</v>
      </c>
      <c r="S49" s="71">
        <f t="shared" si="25"/>
        <v>10</v>
      </c>
      <c r="T49" s="63">
        <f t="shared" si="25"/>
        <v>6.5376199887069504</v>
      </c>
      <c r="U49" s="71">
        <f t="shared" si="25"/>
        <v>0</v>
      </c>
      <c r="V49" s="63">
        <f t="shared" si="25"/>
        <v>4.7181541862392962</v>
      </c>
      <c r="W49" s="71">
        <f t="shared" si="25"/>
        <v>10</v>
      </c>
      <c r="X49" s="63">
        <f t="shared" si="25"/>
        <v>0</v>
      </c>
      <c r="Y49" s="71">
        <f t="shared" si="25"/>
        <v>0</v>
      </c>
      <c r="Z49" s="63">
        <f t="shared" si="25"/>
        <v>1.2738627492725811</v>
      </c>
      <c r="AA49" s="71">
        <f t="shared" si="25"/>
        <v>10</v>
      </c>
      <c r="AB49" s="63">
        <f t="shared" si="25"/>
        <v>10</v>
      </c>
      <c r="AC49" s="71">
        <f t="shared" si="25"/>
        <v>10</v>
      </c>
      <c r="AD49" s="63">
        <f t="shared" si="25"/>
        <v>9.1676956922858608</v>
      </c>
      <c r="AE49" s="71">
        <f t="shared" si="25"/>
        <v>10</v>
      </c>
      <c r="AF49" s="63">
        <f t="shared" si="25"/>
        <v>0</v>
      </c>
      <c r="AG49" s="71">
        <f t="shared" si="25"/>
        <v>0</v>
      </c>
      <c r="AH49" s="63">
        <f t="shared" si="25"/>
        <v>0</v>
      </c>
      <c r="AI49" s="71">
        <f t="shared" si="25"/>
        <v>10</v>
      </c>
      <c r="AJ49" s="63">
        <f t="shared" si="25"/>
        <v>10</v>
      </c>
      <c r="AK49" s="71">
        <f t="shared" si="25"/>
        <v>3.2487574154240804</v>
      </c>
      <c r="AL49" s="63">
        <f t="shared" si="25"/>
        <v>6.509740259740262</v>
      </c>
      <c r="AM49" s="71">
        <f t="shared" si="25"/>
        <v>10</v>
      </c>
      <c r="AN49" s="63">
        <f t="shared" si="25"/>
        <v>10</v>
      </c>
      <c r="AO49" s="71">
        <f t="shared" si="25"/>
        <v>10</v>
      </c>
      <c r="AP49" s="63">
        <f t="shared" si="25"/>
        <v>10</v>
      </c>
      <c r="AQ49" s="71">
        <f t="shared" si="25"/>
        <v>10</v>
      </c>
      <c r="AR49" s="63">
        <f t="shared" si="25"/>
        <v>10</v>
      </c>
      <c r="AS49" s="71">
        <f t="shared" si="25"/>
        <v>6.8516042780748592</v>
      </c>
      <c r="AT49" s="63">
        <f t="shared" si="25"/>
        <v>9.4793057409879893</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0.69791666666666663</v>
      </c>
      <c r="E13" s="55">
        <f>'SDR Patient and Stations'!D12</f>
        <v>0.69270833333333337</v>
      </c>
      <c r="F13" s="54">
        <f>'SDR Patient and Stations'!E12</f>
        <v>0.734375</v>
      </c>
      <c r="G13" s="55">
        <f>'SDR Patient and Stations'!F12</f>
        <v>0.70833333333333337</v>
      </c>
      <c r="H13" s="54">
        <f>'SDR Patient and Stations'!G12</f>
        <v>0.83333333333333337</v>
      </c>
      <c r="I13" s="55">
        <f>'SDR Patient and Stations'!H12</f>
        <v>0.84375</v>
      </c>
      <c r="J13" s="54">
        <f>'SDR Patient and Stations'!I12</f>
        <v>0.90104166666666663</v>
      </c>
      <c r="K13" s="55">
        <f>'SDR Patient and Stations'!J12</f>
        <v>0.875</v>
      </c>
      <c r="L13" s="54">
        <f>'SDR Patient and Stations'!K12</f>
        <v>0.91145833333333337</v>
      </c>
      <c r="M13" s="55">
        <f>'SDR Patient and Stations'!L12</f>
        <v>0.890625</v>
      </c>
      <c r="N13" s="54">
        <f>'SDR Patient and Stations'!M12</f>
        <v>0.93229166666666663</v>
      </c>
      <c r="O13" s="55">
        <f>'SDR Patient and Stations'!N12</f>
        <v>0.96354166666666663</v>
      </c>
      <c r="P13" s="54">
        <f>'SDR Patient and Stations'!O12</f>
        <v>0.93229166666666663</v>
      </c>
      <c r="Q13" s="55">
        <f>'SDR Patient and Stations'!P12</f>
        <v>0.95833333333333337</v>
      </c>
      <c r="R13" s="54">
        <f>'SDR Patient and Stations'!Q12</f>
        <v>0.96354166666666663</v>
      </c>
      <c r="S13" s="55">
        <f>'SDR Patient and Stations'!R12</f>
        <v>1</v>
      </c>
      <c r="T13" s="54">
        <f>'SDR Patient and Stations'!S12</f>
        <v>0.9521276595744681</v>
      </c>
      <c r="U13" s="55">
        <f>'SDR Patient and Stations'!T12</f>
        <v>0.88829787234042556</v>
      </c>
      <c r="V13" s="54">
        <f>'SDR Patient and Stations'!U12</f>
        <v>0.94680851063829785</v>
      </c>
      <c r="W13" s="55">
        <f>'SDR Patient and Stations'!V12</f>
        <v>0.97340425531914898</v>
      </c>
      <c r="X13" s="54">
        <f>'SDR Patient and Stations'!W12</f>
        <v>0.81914893617021278</v>
      </c>
      <c r="Y13" s="55">
        <f>'SDR Patient and Stations'!X12</f>
        <v>0.86170212765957444</v>
      </c>
      <c r="Z13" s="54">
        <f>'SDR Patient and Stations'!Y12</f>
        <v>0.9042553191489362</v>
      </c>
      <c r="AA13" s="55">
        <f>'SDR Patient and Stations'!Z12</f>
        <v>0.95744680851063835</v>
      </c>
      <c r="AB13" s="54">
        <f>'SDR Patient and Stations'!AA12</f>
        <v>0.97340425531914898</v>
      </c>
      <c r="AC13" s="55">
        <f>'SDR Patient and Stations'!AB12</f>
        <v>1.0568181818181819</v>
      </c>
      <c r="AD13" s="54">
        <f>'SDR Patient and Stations'!AC12</f>
        <v>0.9</v>
      </c>
      <c r="AE13" s="55">
        <f>'SDR Patient and Stations'!AD12</f>
        <v>0.95</v>
      </c>
      <c r="AF13" s="54">
        <f>'SDR Patient and Stations'!AE12</f>
        <v>0.83499999999999996</v>
      </c>
      <c r="AG13" s="55">
        <f>'SDR Patient and Stations'!AF12</f>
        <v>0.82499999999999996</v>
      </c>
      <c r="AH13" s="54">
        <f>'SDR Patient and Stations'!AG12</f>
        <v>0.81</v>
      </c>
      <c r="AI13" s="55">
        <f>'SDR Patient and Stations'!AH12</f>
        <v>0.9</v>
      </c>
      <c r="AJ13" s="54">
        <f>'SDR Patient and Stations'!AI12</f>
        <v>0.91500000000000004</v>
      </c>
      <c r="AK13" s="55">
        <f>'SDR Patient and Stations'!AJ12</f>
        <v>0.81499999999999995</v>
      </c>
      <c r="AL13" s="54">
        <f>'SDR Patient and Stations'!AK12</f>
        <v>0.88500000000000001</v>
      </c>
      <c r="AM13" s="55">
        <f>'SDR Patient and Stations'!AL12</f>
        <v>0.96499999999999997</v>
      </c>
      <c r="AN13" s="54">
        <f>'SDR Patient and Stations'!AM12</f>
        <v>0.99</v>
      </c>
      <c r="AO13" s="55">
        <f>'SDR Patient and Stations'!AN12</f>
        <v>1.0249999999999999</v>
      </c>
      <c r="AP13" s="54">
        <f>'SDR Patient and Stations'!AO12</f>
        <v>1.02</v>
      </c>
      <c r="AQ13" s="55">
        <f>'SDR Patient and Stations'!AP12</f>
        <v>1.07</v>
      </c>
      <c r="AR13" s="54">
        <f>'SDR Patient and Stations'!AQ12</f>
        <v>0.98</v>
      </c>
      <c r="AS13" s="55">
        <f>'SDR Patient and Stations'!AR12</f>
        <v>0.94499999999999995</v>
      </c>
      <c r="AT13" s="54">
        <f>'SDR Patient and Stations'!AS12</f>
        <v>0.99</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0" t="s">
        <v>74</v>
      </c>
      <c r="C14" s="45">
        <f>'SDR Patient and Stations'!B14</f>
        <v>0</v>
      </c>
      <c r="D14" s="163">
        <f>'SDR Patient and Stations'!C14</f>
        <v>0</v>
      </c>
      <c r="E14" s="164">
        <f>'SDR Patient and Stations'!D14</f>
        <v>0</v>
      </c>
      <c r="F14" s="163">
        <f>'SDR Patient and Stations'!E14</f>
        <v>0</v>
      </c>
      <c r="G14" s="164">
        <f>'SDR Patient and Stations'!F14</f>
        <v>0</v>
      </c>
      <c r="H14" s="163">
        <f>'SDR Patient and Stations'!G14</f>
        <v>0</v>
      </c>
      <c r="I14" s="164">
        <f>'SDR Patient and Stations'!H14</f>
        <v>0</v>
      </c>
      <c r="J14" s="163">
        <f>'SDR Patient and Stations'!I14</f>
        <v>0</v>
      </c>
      <c r="K14" s="164">
        <f>'SDR Patient and Stations'!J14</f>
        <v>-5</v>
      </c>
      <c r="L14" s="163">
        <f>'SDR Patient and Stations'!K14</f>
        <v>0</v>
      </c>
      <c r="M14" s="164">
        <f>'SDR Patient and Stations'!L14</f>
        <v>0</v>
      </c>
      <c r="N14" s="163">
        <f>'SDR Patient and Stations'!M14</f>
        <v>0</v>
      </c>
      <c r="O14" s="164">
        <f>'SDR Patient and Stations'!N14</f>
        <v>-1</v>
      </c>
      <c r="P14" s="163">
        <f>'SDR Patient and Stations'!O14</f>
        <v>0</v>
      </c>
      <c r="Q14" s="164">
        <f>'SDR Patient and Stations'!P14</f>
        <v>0</v>
      </c>
      <c r="R14" s="163">
        <f>'SDR Patient and Stations'!Q14</f>
        <v>-10</v>
      </c>
      <c r="S14" s="164">
        <f>'SDR Patient and Stations'!R14</f>
        <v>0</v>
      </c>
      <c r="T14" s="163">
        <f>'SDR Patient and Stations'!S14</f>
        <v>0</v>
      </c>
      <c r="U14" s="164">
        <f>'SDR Patient and Stations'!T14</f>
        <v>0</v>
      </c>
      <c r="V14" s="163">
        <f>'SDR Patient and Stations'!U14</f>
        <v>-12</v>
      </c>
      <c r="W14" s="164">
        <f>'SDR Patient and Stations'!V14</f>
        <v>0</v>
      </c>
      <c r="X14" s="163">
        <f>'SDR Patient and Stations'!W14</f>
        <v>0</v>
      </c>
      <c r="Y14" s="164">
        <f>'SDR Patient and Stations'!X14</f>
        <v>0</v>
      </c>
      <c r="Z14" s="163">
        <f>'SDR Patient and Stations'!Y14</f>
        <v>9</v>
      </c>
      <c r="AA14" s="164">
        <f>'SDR Patient and Stations'!Z14</f>
        <v>0</v>
      </c>
      <c r="AB14" s="163">
        <f>'SDR Patient and Stations'!AA14</f>
        <v>0</v>
      </c>
      <c r="AC14" s="164">
        <f>'SDR Patient and Stations'!AB14</f>
        <v>0</v>
      </c>
      <c r="AD14" s="163">
        <f>'SDR Patient and Stations'!AC14</f>
        <v>0</v>
      </c>
      <c r="AE14" s="164">
        <f>'SDR Patient and Stations'!AD14</f>
        <v>0</v>
      </c>
      <c r="AF14" s="163">
        <f>'SDR Patient and Stations'!AE14</f>
        <v>0</v>
      </c>
      <c r="AG14" s="164">
        <f>'SDR Patient and Stations'!AF14</f>
        <v>0</v>
      </c>
      <c r="AH14" s="163">
        <f>'SDR Patient and Stations'!AG14</f>
        <v>0</v>
      </c>
      <c r="AI14" s="164">
        <f>'SDR Patient and Stations'!AH14</f>
        <v>0</v>
      </c>
      <c r="AJ14" s="163">
        <f>'SDR Patient and Stations'!AI14</f>
        <v>0</v>
      </c>
      <c r="AK14" s="164">
        <f>'SDR Patient and Stations'!AJ14</f>
        <v>0</v>
      </c>
      <c r="AL14" s="163">
        <f>'SDR Patient and Stations'!AK14</f>
        <v>0</v>
      </c>
      <c r="AM14" s="164">
        <f>'SDR Patient and Stations'!AL14</f>
        <v>0</v>
      </c>
      <c r="AN14" s="163">
        <f>'SDR Patient and Stations'!AM14</f>
        <v>0</v>
      </c>
      <c r="AO14" s="164">
        <f>'SDR Patient and Stations'!AN14</f>
        <v>0</v>
      </c>
      <c r="AP14" s="163">
        <f>'SDR Patient and Stations'!AO14</f>
        <v>0</v>
      </c>
      <c r="AQ14" s="164">
        <f>'SDR Patient and Stations'!AP14</f>
        <v>0</v>
      </c>
      <c r="AR14" s="163">
        <f>'SDR Patient and Stations'!AQ14</f>
        <v>4</v>
      </c>
      <c r="AS14" s="164">
        <f>'SDR Patient and Stations'!AR14</f>
        <v>0</v>
      </c>
      <c r="AT14" s="163">
        <f>'SDR Patient and Stations'!AS14</f>
        <v>0</v>
      </c>
      <c r="AU14" s="164">
        <f>'SDR Patient and Stations'!AT14</f>
        <v>0</v>
      </c>
      <c r="AV14" s="163">
        <f>'SDR Patient and Stations'!AU14</f>
        <v>0</v>
      </c>
      <c r="AW14" s="164">
        <f>'SDR Patient and Stations'!AV14</f>
        <v>0</v>
      </c>
      <c r="AX14" s="163">
        <f>'SDR Patient and Stations'!AW14</f>
        <v>0</v>
      </c>
      <c r="AY14" s="164">
        <f>'SDR Patient and Stations'!AX14</f>
        <v>0</v>
      </c>
      <c r="AZ14" s="163">
        <f>'SDR Patient and Stations'!AY14</f>
        <v>0</v>
      </c>
      <c r="BA14" s="164">
        <f>'SDR Patient and Stations'!AZ14</f>
        <v>0</v>
      </c>
      <c r="BB14" s="51"/>
      <c r="BC14" s="48"/>
      <c r="BD14" s="51"/>
    </row>
    <row r="15" spans="1:56" s="44" customFormat="1" ht="25.5" x14ac:dyDescent="0.6">
      <c r="B15" s="43" t="s">
        <v>72</v>
      </c>
      <c r="C15" s="43"/>
      <c r="D15" s="165">
        <f>'SDR Patient and Stations'!C15</f>
        <v>0</v>
      </c>
      <c r="E15" s="163">
        <f>'SDR Patient and Stations'!D15</f>
        <v>0</v>
      </c>
      <c r="F15" s="164">
        <f>'SDR Patient and Stations'!E15</f>
        <v>0</v>
      </c>
      <c r="G15" s="163">
        <f>'SDR Patient and Stations'!F15</f>
        <v>0</v>
      </c>
      <c r="H15" s="164">
        <f>'SDR Patient and Stations'!G15</f>
        <v>0</v>
      </c>
      <c r="I15" s="163">
        <f>'SDR Patient and Stations'!H15</f>
        <v>0</v>
      </c>
      <c r="J15" s="164">
        <f>'SDR Patient and Stations'!I15</f>
        <v>0</v>
      </c>
      <c r="K15" s="163">
        <f>'SDR Patient and Stations'!J15</f>
        <v>0</v>
      </c>
      <c r="L15" s="164">
        <f>'SDR Patient and Stations'!K15</f>
        <v>0</v>
      </c>
      <c r="M15" s="163">
        <f>'SDR Patient and Stations'!L15</f>
        <v>0</v>
      </c>
      <c r="N15" s="164">
        <f>'SDR Patient and Stations'!M15</f>
        <v>-5</v>
      </c>
      <c r="O15" s="163">
        <f>'SDR Patient and Stations'!N15</f>
        <v>0</v>
      </c>
      <c r="P15" s="164">
        <f>'SDR Patient and Stations'!O15</f>
        <v>0</v>
      </c>
      <c r="Q15" s="163">
        <f>'SDR Patient and Stations'!P15</f>
        <v>0</v>
      </c>
      <c r="R15" s="164">
        <f>'SDR Patient and Stations'!Q15</f>
        <v>-1</v>
      </c>
      <c r="S15" s="163">
        <f>'SDR Patient and Stations'!R15</f>
        <v>0</v>
      </c>
      <c r="T15" s="164">
        <f>'SDR Patient and Stations'!S15</f>
        <v>0</v>
      </c>
      <c r="U15" s="163">
        <f>'SDR Patient and Stations'!T15</f>
        <v>-10</v>
      </c>
      <c r="V15" s="164">
        <f>'SDR Patient and Stations'!U15</f>
        <v>0</v>
      </c>
      <c r="W15" s="163">
        <f>'SDR Patient and Stations'!V15</f>
        <v>0</v>
      </c>
      <c r="X15" s="164">
        <f>'SDR Patient and Stations'!W15</f>
        <v>0</v>
      </c>
      <c r="Y15" s="163">
        <f>'SDR Patient and Stations'!X15</f>
        <v>-12</v>
      </c>
      <c r="Z15" s="164">
        <f>'SDR Patient and Stations'!Y15</f>
        <v>0</v>
      </c>
      <c r="AA15" s="163">
        <f>'SDR Patient and Stations'!Z15</f>
        <v>0</v>
      </c>
      <c r="AB15" s="164">
        <f>'SDR Patient and Stations'!AA15</f>
        <v>0</v>
      </c>
      <c r="AC15" s="163">
        <f>'SDR Patient and Stations'!AB15</f>
        <v>9</v>
      </c>
      <c r="AD15" s="164">
        <f>'SDR Patient and Stations'!AC15</f>
        <v>0</v>
      </c>
      <c r="AE15" s="163">
        <f>'SDR Patient and Stations'!AD15</f>
        <v>0</v>
      </c>
      <c r="AF15" s="164">
        <f>'SDR Patient and Stations'!AE15</f>
        <v>0</v>
      </c>
      <c r="AG15" s="163">
        <f>'SDR Patient and Stations'!AF15</f>
        <v>0</v>
      </c>
      <c r="AH15" s="164">
        <f>'SDR Patient and Stations'!AG15</f>
        <v>0</v>
      </c>
      <c r="AI15" s="163">
        <f>'SDR Patient and Stations'!AH15</f>
        <v>0</v>
      </c>
      <c r="AJ15" s="164">
        <f>'SDR Patient and Stations'!AI15</f>
        <v>0</v>
      </c>
      <c r="AK15" s="163">
        <f>'SDR Patient and Stations'!AJ15</f>
        <v>0</v>
      </c>
      <c r="AL15" s="164">
        <f>'SDR Patient and Stations'!AK15</f>
        <v>0</v>
      </c>
      <c r="AM15" s="163">
        <f>'SDR Patient and Stations'!AL15</f>
        <v>0</v>
      </c>
      <c r="AN15" s="164">
        <f>'SDR Patient and Stations'!AM15</f>
        <v>0</v>
      </c>
      <c r="AO15" s="163">
        <f>'SDR Patient and Stations'!AN15</f>
        <v>0</v>
      </c>
      <c r="AP15" s="164">
        <f>'SDR Patient and Stations'!AO15</f>
        <v>0</v>
      </c>
      <c r="AQ15" s="163">
        <f>'SDR Patient and Stations'!AP15</f>
        <v>0</v>
      </c>
      <c r="AR15" s="164">
        <f>'SDR Patient and Stations'!AQ15</f>
        <v>0</v>
      </c>
      <c r="AS15" s="163">
        <f>'SDR Patient and Stations'!AR15</f>
        <v>0</v>
      </c>
      <c r="AT15" s="164">
        <f>'SDR Patient and Stations'!AS15</f>
        <v>0</v>
      </c>
      <c r="AU15" s="163">
        <f>'SDR Patient and Stations'!AT15</f>
        <v>4</v>
      </c>
      <c r="AV15" s="164">
        <f>'SDR Patient and Stations'!AU15</f>
        <v>0</v>
      </c>
      <c r="AW15" s="163">
        <f>'SDR Patient and Stations'!AV15</f>
        <v>0</v>
      </c>
      <c r="AX15" s="164">
        <f>'SDR Patient and Stations'!AW15</f>
        <v>0</v>
      </c>
      <c r="AY15" s="163">
        <f>'SDR Patient and Stations'!AX15</f>
        <v>0</v>
      </c>
      <c r="AZ15" s="164">
        <f>'SDR Patient and Stations'!AY15</f>
        <v>0</v>
      </c>
      <c r="BA15" s="163">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0</v>
      </c>
      <c r="Q16" s="52">
        <f>'SDR Patient and Stations'!P16</f>
        <v>0</v>
      </c>
      <c r="R16" s="49">
        <f>'SDR Patient and Stations'!Q16</f>
        <v>0</v>
      </c>
      <c r="S16" s="52">
        <f>'SDR Patient and Stations'!R16</f>
        <v>-1</v>
      </c>
      <c r="T16" s="49">
        <f>'SDR Patient and Stations'!S16</f>
        <v>0</v>
      </c>
      <c r="U16" s="52">
        <f>'SDR Patient and Stations'!T16</f>
        <v>0</v>
      </c>
      <c r="V16" s="49">
        <f>'SDR Patient and Stations'!U16</f>
        <v>-10</v>
      </c>
      <c r="W16" s="52">
        <f>'SDR Patient and Stations'!V16</f>
        <v>0</v>
      </c>
      <c r="X16" s="49">
        <f>'SDR Patient and Stations'!W16</f>
        <v>0</v>
      </c>
      <c r="Y16" s="52">
        <f>'SDR Patient and Stations'!X16</f>
        <v>0</v>
      </c>
      <c r="Z16" s="49">
        <f>'SDR Patient and Stations'!Y16</f>
        <v>-12</v>
      </c>
      <c r="AA16" s="52">
        <f>'SDR Patient and Stations'!Z16</f>
        <v>0</v>
      </c>
      <c r="AB16" s="49">
        <f>'SDR Patient and Stations'!AA16</f>
        <v>0</v>
      </c>
      <c r="AC16" s="52">
        <f>'SDR Patient and Stations'!AB16</f>
        <v>0</v>
      </c>
      <c r="AD16" s="49">
        <f>'SDR Patient and Stations'!AC16</f>
        <v>9</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76" t="s">
        <v>37</v>
      </c>
      <c r="F20" s="177">
        <v>35430</v>
      </c>
      <c r="G20" s="178">
        <v>35611</v>
      </c>
      <c r="H20" s="179">
        <f>F20+365.25</f>
        <v>35795.25</v>
      </c>
      <c r="I20" s="178">
        <f>G20+365.25</f>
        <v>35976.25</v>
      </c>
      <c r="J20" s="179">
        <f>H20+365.25</f>
        <v>36160.5</v>
      </c>
      <c r="K20" s="178">
        <f>I20+365.5</f>
        <v>36341.75</v>
      </c>
      <c r="L20" s="179">
        <f t="shared" ref="L20:AZ20" si="7">J20+365.25</f>
        <v>36525.75</v>
      </c>
      <c r="M20" s="178">
        <f t="shared" si="7"/>
        <v>36707</v>
      </c>
      <c r="N20" s="179">
        <f t="shared" si="7"/>
        <v>36891</v>
      </c>
      <c r="O20" s="178">
        <f t="shared" si="7"/>
        <v>37072.25</v>
      </c>
      <c r="P20" s="179">
        <f t="shared" si="7"/>
        <v>37256.25</v>
      </c>
      <c r="Q20" s="178">
        <f t="shared" si="7"/>
        <v>37437.5</v>
      </c>
      <c r="R20" s="179">
        <f t="shared" si="7"/>
        <v>37621.5</v>
      </c>
      <c r="S20" s="178">
        <f t="shared" si="7"/>
        <v>37802.75</v>
      </c>
      <c r="T20" s="179">
        <f t="shared" si="7"/>
        <v>37986.75</v>
      </c>
      <c r="U20" s="178">
        <f t="shared" si="7"/>
        <v>38168</v>
      </c>
      <c r="V20" s="179">
        <f t="shared" si="7"/>
        <v>38352</v>
      </c>
      <c r="W20" s="178">
        <f t="shared" si="7"/>
        <v>38533.25</v>
      </c>
      <c r="X20" s="179">
        <f t="shared" si="7"/>
        <v>38717.25</v>
      </c>
      <c r="Y20" s="178">
        <f t="shared" si="7"/>
        <v>38898.5</v>
      </c>
      <c r="Z20" s="179">
        <f t="shared" si="7"/>
        <v>39082.5</v>
      </c>
      <c r="AA20" s="178">
        <f t="shared" si="7"/>
        <v>39263.75</v>
      </c>
      <c r="AB20" s="179">
        <f t="shared" si="7"/>
        <v>39447.75</v>
      </c>
      <c r="AC20" s="178">
        <f t="shared" si="7"/>
        <v>39629</v>
      </c>
      <c r="AD20" s="179">
        <f t="shared" si="7"/>
        <v>39813</v>
      </c>
      <c r="AE20" s="178">
        <f t="shared" si="7"/>
        <v>39994.25</v>
      </c>
      <c r="AF20" s="179">
        <f t="shared" si="7"/>
        <v>40178.25</v>
      </c>
      <c r="AG20" s="178">
        <f t="shared" si="7"/>
        <v>40359.5</v>
      </c>
      <c r="AH20" s="179">
        <f t="shared" si="7"/>
        <v>40543.5</v>
      </c>
      <c r="AI20" s="178">
        <f t="shared" si="7"/>
        <v>40724.75</v>
      </c>
      <c r="AJ20" s="179">
        <f t="shared" si="7"/>
        <v>40908.75</v>
      </c>
      <c r="AK20" s="178">
        <f t="shared" si="7"/>
        <v>41090</v>
      </c>
      <c r="AL20" s="179">
        <f t="shared" si="7"/>
        <v>41274</v>
      </c>
      <c r="AM20" s="178">
        <f t="shared" si="7"/>
        <v>41455.25</v>
      </c>
      <c r="AN20" s="179">
        <f t="shared" si="7"/>
        <v>41639.25</v>
      </c>
      <c r="AO20" s="178">
        <f t="shared" si="7"/>
        <v>41820.5</v>
      </c>
      <c r="AP20" s="179">
        <f t="shared" si="7"/>
        <v>42004.5</v>
      </c>
      <c r="AQ20" s="178">
        <f t="shared" si="7"/>
        <v>42185.75</v>
      </c>
      <c r="AR20" s="179">
        <f t="shared" si="7"/>
        <v>42369.75</v>
      </c>
      <c r="AS20" s="178">
        <f t="shared" si="7"/>
        <v>42551</v>
      </c>
      <c r="AT20" s="179">
        <f t="shared" si="7"/>
        <v>42735</v>
      </c>
      <c r="AU20" s="178">
        <f t="shared" si="7"/>
        <v>42916.25</v>
      </c>
      <c r="AV20" s="179">
        <f t="shared" si="7"/>
        <v>43100.25</v>
      </c>
      <c r="AW20" s="178">
        <f t="shared" si="7"/>
        <v>43281.5</v>
      </c>
      <c r="AX20" s="179">
        <f t="shared" si="7"/>
        <v>43465.5</v>
      </c>
      <c r="AY20" s="178">
        <f t="shared" si="7"/>
        <v>43646.75</v>
      </c>
      <c r="AZ20" s="179">
        <f t="shared" si="7"/>
        <v>43830.75</v>
      </c>
      <c r="BB20" s="178">
        <f>AY20+365.25</f>
        <v>44012</v>
      </c>
      <c r="BC20" s="179">
        <f>AZ20+365.25</f>
        <v>44196</v>
      </c>
      <c r="BD20" s="178">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0.72395833333333337</v>
      </c>
      <c r="D22">
        <f>'SDR Patient and Stations'!C12</f>
        <v>0.69791666666666663</v>
      </c>
      <c r="E22">
        <f>'SDR Patient and Stations'!D12</f>
        <v>0.69270833333333337</v>
      </c>
      <c r="F22" s="5">
        <f>'SDR Patient and Stations'!E12</f>
        <v>0.734375</v>
      </c>
      <c r="G22" s="66">
        <f>'SDR Patient and Stations'!F12</f>
        <v>0.70833333333333337</v>
      </c>
      <c r="H22" s="58">
        <f>'SDR Patient and Stations'!G12</f>
        <v>0.83333333333333337</v>
      </c>
      <c r="I22" s="66">
        <f>'SDR Patient and Stations'!H12</f>
        <v>0.84375</v>
      </c>
      <c r="J22" s="58">
        <f>'SDR Patient and Stations'!I12</f>
        <v>0.90104166666666663</v>
      </c>
      <c r="K22" s="66">
        <f>'SDR Patient and Stations'!J12</f>
        <v>0.875</v>
      </c>
      <c r="L22" s="58">
        <f>'SDR Patient and Stations'!K12</f>
        <v>0.91145833333333337</v>
      </c>
      <c r="M22" s="66">
        <f>'SDR Patient and Stations'!M12</f>
        <v>0.93229166666666663</v>
      </c>
      <c r="N22" s="58">
        <f>'SDR Patient and Stations'!N12</f>
        <v>0.96354166666666663</v>
      </c>
      <c r="O22" s="66">
        <f>'SDR Patient and Stations'!O12</f>
        <v>0.93229166666666663</v>
      </c>
      <c r="P22" s="58">
        <f>'SDR Patient and Stations'!P12</f>
        <v>0.95833333333333337</v>
      </c>
      <c r="Q22" s="66">
        <f>'SDR Patient and Stations'!Q12</f>
        <v>0.96354166666666663</v>
      </c>
      <c r="R22" s="58">
        <f>'SDR Patient and Stations'!R12</f>
        <v>1</v>
      </c>
      <c r="S22" s="66">
        <f>'SDR Patient and Stations'!S12</f>
        <v>0.9521276595744681</v>
      </c>
      <c r="T22" s="58">
        <f>'SDR Patient and Stations'!T12</f>
        <v>0.88829787234042556</v>
      </c>
      <c r="U22" s="66">
        <f>'SDR Patient and Stations'!U12</f>
        <v>0.94680851063829785</v>
      </c>
      <c r="V22" s="58">
        <f>'SDR Patient and Stations'!V12</f>
        <v>0.97340425531914898</v>
      </c>
      <c r="W22" s="66">
        <f>'SDR Patient and Stations'!W12</f>
        <v>0.81914893617021278</v>
      </c>
      <c r="X22" s="58">
        <f>'SDR Patient and Stations'!X12</f>
        <v>0.86170212765957444</v>
      </c>
      <c r="Y22" s="66">
        <f>'SDR Patient and Stations'!Y12</f>
        <v>0.9042553191489362</v>
      </c>
      <c r="Z22" s="58">
        <f>'SDR Patient and Stations'!Z12</f>
        <v>0.95744680851063835</v>
      </c>
      <c r="AA22" s="66">
        <f>'SDR Patient and Stations'!AA12</f>
        <v>0.97340425531914898</v>
      </c>
      <c r="AB22" s="58">
        <f>'SDR Patient and Stations'!AB12</f>
        <v>1.0568181818181819</v>
      </c>
      <c r="AC22" s="66">
        <f>'SDR Patient and Stations'!AC12</f>
        <v>0.9</v>
      </c>
      <c r="AD22" s="58">
        <f>'SDR Patient and Stations'!AD12</f>
        <v>0.95</v>
      </c>
      <c r="AE22" s="66">
        <f>'SDR Patient and Stations'!AE12</f>
        <v>0.83499999999999996</v>
      </c>
      <c r="AF22" s="58">
        <f>'SDR Patient and Stations'!AF12</f>
        <v>0.82499999999999996</v>
      </c>
      <c r="AG22" s="66">
        <f>'SDR Patient and Stations'!AG12</f>
        <v>0.81</v>
      </c>
      <c r="AH22" s="58">
        <f>'SDR Patient and Stations'!AH12</f>
        <v>0.9</v>
      </c>
      <c r="AI22" s="66">
        <f>'SDR Patient and Stations'!AI12</f>
        <v>0.91500000000000004</v>
      </c>
      <c r="AJ22" s="58">
        <f>'SDR Patient and Stations'!AJ12</f>
        <v>0.81499999999999995</v>
      </c>
      <c r="AK22" s="66">
        <f>'SDR Patient and Stations'!AK12</f>
        <v>0.88500000000000001</v>
      </c>
      <c r="AL22" s="58">
        <f>'SDR Patient and Stations'!AL12</f>
        <v>0.96499999999999997</v>
      </c>
      <c r="AM22" s="66">
        <f>'SDR Patient and Stations'!AM12</f>
        <v>0.99</v>
      </c>
      <c r="AN22" s="58">
        <f>'SDR Patient and Stations'!AN12</f>
        <v>1.0249999999999999</v>
      </c>
      <c r="AO22" s="66">
        <f>'SDR Patient and Stations'!AO12</f>
        <v>1.02</v>
      </c>
      <c r="AP22" s="58">
        <f>'SDR Patient and Stations'!AP12</f>
        <v>1.07</v>
      </c>
      <c r="AQ22" s="66">
        <f>'SDR Patient and Stations'!AQ12</f>
        <v>0.98</v>
      </c>
      <c r="AR22" s="58">
        <f>'SDR Patient and Stations'!AR12</f>
        <v>0.94499999999999995</v>
      </c>
      <c r="AS22" s="66">
        <f>'SDR Patient and Stations'!AS12</f>
        <v>0.99</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2.8958333333333335</v>
      </c>
      <c r="D24" s="105">
        <f>'SDR Patient and Stations'!C11</f>
        <v>2.7916666666666665</v>
      </c>
      <c r="E24" s="105">
        <f>'SDR Patient and Stations'!D11</f>
        <v>2.7708333333333335</v>
      </c>
      <c r="F24" s="115">
        <f>'SDR Patient and Stations'!E11</f>
        <v>2.9375</v>
      </c>
      <c r="G24" s="114">
        <f t="shared" ref="G24:AZ24" si="12">J32/G26</f>
        <v>2.8333333333333335</v>
      </c>
      <c r="H24" s="113">
        <f t="shared" si="12"/>
        <v>3.3333333333333335</v>
      </c>
      <c r="I24" s="114">
        <f t="shared" si="12"/>
        <v>3.375</v>
      </c>
      <c r="J24" s="113">
        <f t="shared" si="12"/>
        <v>3.6041666666666665</v>
      </c>
      <c r="K24" s="114">
        <f t="shared" si="12"/>
        <v>3.36</v>
      </c>
      <c r="L24" s="113">
        <f t="shared" si="12"/>
        <v>3.5</v>
      </c>
      <c r="M24" s="114">
        <f t="shared" si="12"/>
        <v>3.42</v>
      </c>
      <c r="N24" s="113">
        <f t="shared" si="12"/>
        <v>3.58</v>
      </c>
      <c r="O24" s="114">
        <f t="shared" si="12"/>
        <v>3.7</v>
      </c>
      <c r="P24" s="113">
        <f t="shared" si="12"/>
        <v>3.58</v>
      </c>
      <c r="Q24" s="114">
        <f t="shared" si="12"/>
        <v>3.68</v>
      </c>
      <c r="R24" s="113">
        <f t="shared" si="12"/>
        <v>3.7</v>
      </c>
      <c r="S24" s="114">
        <f t="shared" si="12"/>
        <v>3.76</v>
      </c>
      <c r="T24" s="113">
        <f t="shared" si="12"/>
        <v>3.58</v>
      </c>
      <c r="U24" s="114">
        <f t="shared" si="12"/>
        <v>3.34</v>
      </c>
      <c r="V24" s="113">
        <f t="shared" si="12"/>
        <v>3.56</v>
      </c>
      <c r="W24" s="114">
        <f t="shared" si="12"/>
        <v>3.8704326323192446</v>
      </c>
      <c r="X24" s="113">
        <f t="shared" si="12"/>
        <v>3.2570853845746646</v>
      </c>
      <c r="Y24" s="114">
        <f t="shared" si="12"/>
        <v>3.24</v>
      </c>
      <c r="Z24" s="113">
        <f t="shared" si="12"/>
        <v>3.4</v>
      </c>
      <c r="AA24" s="114">
        <f t="shared" si="12"/>
        <v>4.7368421052631575</v>
      </c>
      <c r="AB24" s="113">
        <f t="shared" si="12"/>
        <v>4.8157894736842106</v>
      </c>
      <c r="AC24" s="114">
        <f t="shared" si="12"/>
        <v>4.6559923974629411</v>
      </c>
      <c r="AD24" s="113">
        <f t="shared" si="12"/>
        <v>3.6037104640383251</v>
      </c>
      <c r="AE24" s="114">
        <f t="shared" si="12"/>
        <v>3.8</v>
      </c>
      <c r="AF24" s="113">
        <f t="shared" si="12"/>
        <v>3.34</v>
      </c>
      <c r="AG24" s="114">
        <f t="shared" si="12"/>
        <v>3.3</v>
      </c>
      <c r="AH24" s="113">
        <f t="shared" si="12"/>
        <v>3.24</v>
      </c>
      <c r="AI24" s="114">
        <f t="shared" si="12"/>
        <v>3.6</v>
      </c>
      <c r="AJ24" s="113">
        <f t="shared" si="12"/>
        <v>3.66</v>
      </c>
      <c r="AK24" s="114">
        <f t="shared" si="12"/>
        <v>3.26</v>
      </c>
      <c r="AL24" s="113">
        <f t="shared" si="12"/>
        <v>3.54</v>
      </c>
      <c r="AM24" s="114">
        <f t="shared" si="12"/>
        <v>3.86</v>
      </c>
      <c r="AN24" s="113">
        <f t="shared" si="12"/>
        <v>3.96</v>
      </c>
      <c r="AO24" s="114">
        <f t="shared" si="12"/>
        <v>4.0999999999999996</v>
      </c>
      <c r="AP24" s="113">
        <f t="shared" si="12"/>
        <v>4.08</v>
      </c>
      <c r="AQ24" s="114">
        <f t="shared" si="12"/>
        <v>4.28</v>
      </c>
      <c r="AR24" s="113">
        <f t="shared" si="12"/>
        <v>3.92</v>
      </c>
      <c r="AS24" s="114">
        <f t="shared" si="12"/>
        <v>3.78</v>
      </c>
      <c r="AT24" s="113">
        <f t="shared" si="12"/>
        <v>3.96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0" t="s">
        <v>62</v>
      </c>
      <c r="C25" s="170"/>
      <c r="D25" s="171">
        <f>AVERAGE(C24:D24)</f>
        <v>2.84375</v>
      </c>
      <c r="E25" s="171">
        <f t="shared" ref="E25:G25" si="13">AVERAGE(D24:E24)</f>
        <v>2.78125</v>
      </c>
      <c r="F25" s="171">
        <f t="shared" si="13"/>
        <v>2.854166666666667</v>
      </c>
      <c r="G25" s="171">
        <f t="shared" si="13"/>
        <v>2.885416666666667</v>
      </c>
      <c r="H25" s="122">
        <f>AVERAGE(G24:H24)</f>
        <v>3.0833333333333335</v>
      </c>
      <c r="I25" s="123">
        <f t="shared" ref="I25:AZ25" si="14">AVERAGE(H24:I24)</f>
        <v>3.354166666666667</v>
      </c>
      <c r="J25" s="122">
        <f t="shared" si="14"/>
        <v>3.489583333333333</v>
      </c>
      <c r="K25" s="123">
        <f t="shared" si="14"/>
        <v>3.4820833333333332</v>
      </c>
      <c r="L25" s="122">
        <f t="shared" si="14"/>
        <v>3.4299999999999997</v>
      </c>
      <c r="M25" s="123">
        <f t="shared" si="14"/>
        <v>3.46</v>
      </c>
      <c r="N25" s="122">
        <f t="shared" si="14"/>
        <v>3.5</v>
      </c>
      <c r="O25" s="123">
        <f t="shared" si="14"/>
        <v>3.64</v>
      </c>
      <c r="P25" s="122">
        <f t="shared" si="14"/>
        <v>3.64</v>
      </c>
      <c r="Q25" s="123">
        <f t="shared" si="14"/>
        <v>3.63</v>
      </c>
      <c r="R25" s="122">
        <f t="shared" si="14"/>
        <v>3.6900000000000004</v>
      </c>
      <c r="S25" s="123">
        <f t="shared" si="14"/>
        <v>3.73</v>
      </c>
      <c r="T25" s="122">
        <f t="shared" si="14"/>
        <v>3.67</v>
      </c>
      <c r="U25" s="123">
        <f t="shared" si="14"/>
        <v>3.46</v>
      </c>
      <c r="V25" s="122">
        <f t="shared" si="14"/>
        <v>3.45</v>
      </c>
      <c r="W25" s="123">
        <f t="shared" si="14"/>
        <v>3.7152163161596223</v>
      </c>
      <c r="X25" s="122">
        <f t="shared" si="14"/>
        <v>3.5637590084469544</v>
      </c>
      <c r="Y25" s="123">
        <f t="shared" si="14"/>
        <v>3.2485426922873324</v>
      </c>
      <c r="Z25" s="122">
        <f t="shared" si="14"/>
        <v>3.3200000000000003</v>
      </c>
      <c r="AA25" s="123">
        <f t="shared" si="14"/>
        <v>4.0684210526315789</v>
      </c>
      <c r="AB25" s="122">
        <f t="shared" si="14"/>
        <v>4.7763157894736841</v>
      </c>
      <c r="AC25" s="123">
        <f t="shared" si="14"/>
        <v>4.7358909355735754</v>
      </c>
      <c r="AD25" s="122">
        <f t="shared" si="14"/>
        <v>4.1298514307506329</v>
      </c>
      <c r="AE25" s="123">
        <f t="shared" si="14"/>
        <v>3.7018552320191622</v>
      </c>
      <c r="AF25" s="122">
        <f t="shared" si="14"/>
        <v>3.57</v>
      </c>
      <c r="AG25" s="123">
        <f t="shared" si="14"/>
        <v>3.32</v>
      </c>
      <c r="AH25" s="122">
        <f t="shared" si="14"/>
        <v>3.27</v>
      </c>
      <c r="AI25" s="123">
        <f t="shared" si="14"/>
        <v>3.42</v>
      </c>
      <c r="AJ25" s="122">
        <f t="shared" si="14"/>
        <v>3.63</v>
      </c>
      <c r="AK25" s="123">
        <f t="shared" si="14"/>
        <v>3.46</v>
      </c>
      <c r="AL25" s="122">
        <f t="shared" si="14"/>
        <v>3.4</v>
      </c>
      <c r="AM25" s="123">
        <f t="shared" si="14"/>
        <v>3.7</v>
      </c>
      <c r="AN25" s="122">
        <f t="shared" si="14"/>
        <v>3.91</v>
      </c>
      <c r="AO25" s="123">
        <f t="shared" si="14"/>
        <v>4.0299999999999994</v>
      </c>
      <c r="AP25" s="122">
        <f t="shared" si="14"/>
        <v>4.09</v>
      </c>
      <c r="AQ25" s="123">
        <f t="shared" si="14"/>
        <v>4.18</v>
      </c>
      <c r="AR25" s="122">
        <f t="shared" si="14"/>
        <v>4.0999999999999996</v>
      </c>
      <c r="AS25" s="123">
        <f t="shared" si="14"/>
        <v>3.8499999999999996</v>
      </c>
      <c r="AT25" s="122">
        <f t="shared" si="14"/>
        <v>3.87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48</v>
      </c>
      <c r="G26" s="49">
        <f>IF((F26+E28+(IF(F16&gt;0,0,F16))&gt;'SDR Patient and Stations'!G8),'SDR Patient and Stations'!G8,(F26+E28+(IF(F16&gt;0,0,F16))))</f>
        <v>48</v>
      </c>
      <c r="H26" s="52">
        <f>IF((G26+F28+(IF(G16&gt;0,0,G16))&gt;'SDR Patient and Stations'!H8),'SDR Patient and Stations'!H8,(G26+F28+(IF(G16&gt;0,0,G16))))</f>
        <v>48</v>
      </c>
      <c r="I26" s="116">
        <f>IF((H26+G28+(IF(H16&gt;0,0,H16))&gt;'SDR Patient and Stations'!I8),'SDR Patient and Stations'!I8,(H26+G28+(IF(H16&gt;0,0,H16))))</f>
        <v>48</v>
      </c>
      <c r="J26" s="117">
        <f>IF((I26+H28+(IF(I16&gt;0,0,I16))&gt;'SDR Patient and Stations'!J8),'SDR Patient and Stations'!J8,(I26+H28+(IF(I16&gt;0,0,I16))))</f>
        <v>48</v>
      </c>
      <c r="K26" s="116">
        <f>IF((J26+I28+(IF(J16&gt;0,0,J16))&gt;'SDR Patient and Stations'!K8),'SDR Patient and Stations'!K8,(J26+I28+(IF(J16&gt;0,0,J16))))</f>
        <v>50</v>
      </c>
      <c r="L26" s="117">
        <f>IF((K26+J28+(IF(K16&gt;0,0,K16))&gt;'SDR Patient and Stations'!L8),'SDR Patient and Stations'!L8,(K26+J28+(IF(K16&gt;0,0,K16))))</f>
        <v>50</v>
      </c>
      <c r="M26" s="116">
        <f>IF((L26+K28+(IF(L16&gt;0,0,L16))&gt;'SDR Patient and Stations'!M8),'SDR Patient and Stations'!M8,(L26+K28+(IF(L16&gt;0,0,L16))))</f>
        <v>50</v>
      </c>
      <c r="N26" s="117">
        <f>IF((M26+L28+(IF(M16&gt;0,0,M16))&gt;'SDR Patient and Stations'!N8),'SDR Patient and Stations'!N8,(M26+L28+(IF(M16&gt;0,0,M16))))</f>
        <v>50</v>
      </c>
      <c r="O26" s="116">
        <f>IF((N26+M28+(IF(N16&gt;0,0,N16))&gt;'SDR Patient and Stations'!O8),'SDR Patient and Stations'!O8,(N26+M28+(IF(N16&gt;0,0,N16))))</f>
        <v>50</v>
      </c>
      <c r="P26" s="117">
        <f>IF((O26+N28+(IF(O16&gt;0,0,O16))&gt;'SDR Patient and Stations'!P8),'SDR Patient and Stations'!P8,(O26+N28+(IF(O16&gt;0,0,O16))))</f>
        <v>50</v>
      </c>
      <c r="Q26" s="116">
        <f>IF((P26+O28+(IF(P16&gt;0,0,P16))&gt;'SDR Patient and Stations'!Q8),'SDR Patient and Stations'!Q8,(P26+O28+(IF(P16&gt;0,0,P16))))</f>
        <v>50</v>
      </c>
      <c r="R26" s="117">
        <f>IF((Q26+P28+(IF(Q16&gt;0,0,Q16))&gt;'SDR Patient and Stations'!R8),'SDR Patient and Stations'!R8,(Q26+P28+(IF(Q16&gt;0,0,Q16))))</f>
        <v>50</v>
      </c>
      <c r="S26" s="116">
        <f>IF((R26+Q28+(IF(R16&gt;0,0,R16))&gt;'SDR Patient and Stations'!S8),'SDR Patient and Stations'!S8,(R26+Q28+(IF(R16&gt;0,0,R16))))</f>
        <v>50</v>
      </c>
      <c r="T26" s="117">
        <f>IF((S26+R28+(IF(S16&gt;0,0,S16))&gt;'SDR Patient and Stations'!T8),'SDR Patient and Stations'!T8,(S26+R28+(IF(S16&gt;0,0,S16))))</f>
        <v>50</v>
      </c>
      <c r="U26" s="116">
        <f>IF((T26+S28+(IF(T16&gt;0,0,T16))&gt;'SDR Patient and Stations'!U8),'SDR Patient and Stations'!U8,(T26+S28+(IF(T16&gt;0,0,T16))))</f>
        <v>50</v>
      </c>
      <c r="V26" s="117">
        <f>IF((U26+T28+(IF(U16&gt;0,0,U16))&gt;'SDR Patient and Stations'!V8),'SDR Patient and Stations'!V8,(U26+T28+(IF(U16&gt;0,0,U16))))</f>
        <v>50</v>
      </c>
      <c r="W26" s="116">
        <f>IF((V26+U28+(IF(V16&gt;0,0,V16))&gt;'SDR Patient and Stations'!W8),'SDR Patient and Stations'!W8,(V26+U28+(IF(V16&gt;0,0,V16))))</f>
        <v>47.281536041189938</v>
      </c>
      <c r="X26" s="117">
        <f>IF((W26+V28+(IF(W16&gt;0,0,W16))&gt;'SDR Patient and Stations'!X8),'SDR Patient and Stations'!X8,(W26+V28+(IF(W16&gt;0,0,W16))))</f>
        <v>47.281536041189938</v>
      </c>
      <c r="Y26" s="116">
        <f>IF((X26+W28+(IF(X16&gt;0,0,X16))&gt;'SDR Patient and Stations'!Y8),'SDR Patient and Stations'!Y8,(X26+W28+(IF(X16&gt;0,0,X16))))</f>
        <v>50</v>
      </c>
      <c r="Z26" s="117">
        <f>IF((Y26+X28+(IF(Y16&gt;0,0,Y16))&gt;'SDR Patient and Stations'!Z8),'SDR Patient and Stations'!Z8,(Y26+X28+(IF(Y16&gt;0,0,Y16))))</f>
        <v>50</v>
      </c>
      <c r="AA26" s="116">
        <f>IF((Z26+Y28+(IF(Z16&gt;0,0,Z16))&gt;'SDR Patient and Stations'!AA8),'SDR Patient and Stations'!AA8,(Z26+Y28+(IF(Z16&gt;0,0,Z16))))</f>
        <v>38</v>
      </c>
      <c r="AB26" s="117">
        <f>IF((AA26+Z28+(IF(AA16&gt;0,0,AA16))&gt;'SDR Patient and Stations'!AB8),'SDR Patient and Stations'!AB8,(AA26+Z28+(IF(AA16&gt;0,0,AA16))))</f>
        <v>38</v>
      </c>
      <c r="AC26" s="116">
        <f>IF((AB26+AA28+(IF(AB16&gt;0,0,AB16))&gt;'SDR Patient and Stations'!AC8),'SDR Patient and Stations'!AC8,(AB26+AA28+(IF(AB16&gt;0,0,AB16))))</f>
        <v>39.948518838078805</v>
      </c>
      <c r="AD26" s="117">
        <f>IF((AC26+AB28+(IF(AC16&gt;0,0,AC16))&gt;'SDR Patient and Stations'!AD8),'SDR Patient and Stations'!AD8,(AC26+AB28+(IF(AC16&gt;0,0,AC16))))</f>
        <v>49.948518838078805</v>
      </c>
      <c r="AE26" s="116">
        <f>IF((AD26+AC28+(IF(AD16&gt;0,0,AD16))&gt;'SDR Patient and Stations'!AE8),'SDR Patient and Stations'!AE8,(AD26+AC28+(IF(AD16&gt;0,0,AD16))))</f>
        <v>50</v>
      </c>
      <c r="AF26" s="117">
        <f>IF((AE26+AD28+(IF(AE16&gt;0,0,AE16))&gt;'SDR Patient and Stations'!AF8),'SDR Patient and Stations'!AF8,(AE26+AD28+(IF(AE16&gt;0,0,AE16))))</f>
        <v>50</v>
      </c>
      <c r="AG26" s="116">
        <f>IF((AF26+AE28+(IF(AF16&gt;0,0,AF16))&gt;'SDR Patient and Stations'!AG8),'SDR Patient and Stations'!AG8,(AF26+AE28+(IF(AF16&gt;0,0,AF16))))</f>
        <v>50</v>
      </c>
      <c r="AH26" s="117">
        <f>IF((AG26+AF28+(IF(AG16&gt;0,0,AG16))&gt;'SDR Patient and Stations'!AH8),'SDR Patient and Stations'!AH8,(AG26+AF28+(IF(AG16&gt;0,0,AG16))))</f>
        <v>50</v>
      </c>
      <c r="AI26" s="116">
        <f>IF((AH26+AG28+(IF(AH16&gt;0,0,AH16))&gt;'SDR Patient and Stations'!AI8),'SDR Patient and Stations'!AI8,(AH26+AG28+(IF(AH16&gt;0,0,AH16))))</f>
        <v>50</v>
      </c>
      <c r="AJ26" s="117">
        <f>IF((AI26+AH28+(IF(AI16&gt;0,0,AI16))&gt;'SDR Patient and Stations'!AJ8),'SDR Patient and Stations'!AJ8,(AI26+AH28+(IF(AI16&gt;0,0,AI16))))</f>
        <v>50</v>
      </c>
      <c r="AK26" s="116">
        <f>IF((AJ26+AI28+(IF(AJ16&gt;0,0,AJ16))&gt;'SDR Patient and Stations'!AK8),'SDR Patient and Stations'!AK8,(AJ26+AI28+(IF(AJ16&gt;0,0,AJ16))))</f>
        <v>50</v>
      </c>
      <c r="AL26" s="117">
        <f>IF((AK26+AJ28+(IF(AK16&gt;0,0,AK16))&gt;'SDR Patient and Stations'!AL8),'SDR Patient and Stations'!AL8,(AK26+AJ28+(IF(AK16&gt;0,0,AK16))))</f>
        <v>50</v>
      </c>
      <c r="AM26" s="116">
        <f>IF((AL26+AK28+(IF(AL16&gt;0,0,AL16))&gt;'SDR Patient and Stations'!AM8),'SDR Patient and Stations'!AM8,(AL26+AK28+(IF(AL16&gt;0,0,AL16))))</f>
        <v>50</v>
      </c>
      <c r="AN26" s="117">
        <f>IF((AM26+AL28+(IF(AM16&gt;0,0,AM16))&gt;'SDR Patient and Stations'!AN8),'SDR Patient and Stations'!AN8,(AM26+AL28+(IF(AM16&gt;0,0,AM16))))</f>
        <v>50</v>
      </c>
      <c r="AO26" s="116">
        <f>IF((AN26+AM28+(IF(AN16&gt;0,0,AN16))&gt;'SDR Patient and Stations'!AO8),'SDR Patient and Stations'!AO8,(AN26+AM28+(IF(AN16&gt;0,0,AN16))))</f>
        <v>50</v>
      </c>
      <c r="AP26" s="117">
        <f>IF((AO26+AN28+(IF(AO16&gt;0,0,AO16))&gt;'SDR Patient and Stations'!AP8),'SDR Patient and Stations'!AP8,(AO26+AN28+(IF(AO16&gt;0,0,AO16))))</f>
        <v>50</v>
      </c>
      <c r="AQ26" s="116">
        <f>IF((AP26+AO28+(IF(AP16&gt;0,0,AP16))&gt;'SDR Patient and Stations'!AQ8),'SDR Patient and Stations'!AQ8,(AP26+AO28+(IF(AP16&gt;0,0,AP16))))</f>
        <v>50</v>
      </c>
      <c r="AR26" s="117">
        <f>IF((AQ26+AP28+(IF(AQ16&gt;0,0,AQ16))&gt;'SDR Patient and Stations'!AR8),'SDR Patient and Stations'!AR8,(AQ26+AP28+(IF(AQ16&gt;0,0,AQ16))))</f>
        <v>50</v>
      </c>
      <c r="AS26" s="116">
        <f>IF((AR26+AQ28+(IF(AR16&gt;0,0,AR16))&gt;'SDR Patient and Stations'!AS8),'SDR Patient and Stations'!AS8,(AR26+AQ28+(IF(AR16&gt;0,0,AR16))))</f>
        <v>50</v>
      </c>
      <c r="AT26" s="117">
        <f>IF((AS26+AR28+(IF(AS16&gt;0,0,AS16))&gt;'SDR Patient and Stations'!AT8),'SDR Patient and Stations'!AT8,(AS26+AR28+(IF(AS16&gt;0,0,AS16))))</f>
        <v>50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10</v>
      </c>
      <c r="J28" s="117">
        <f t="shared" si="15"/>
        <v>10</v>
      </c>
      <c r="K28" s="116">
        <f t="shared" si="15"/>
        <v>10</v>
      </c>
      <c r="L28" s="117">
        <f t="shared" si="15"/>
        <v>8.026315789473685</v>
      </c>
      <c r="M28" s="116">
        <f t="shared" si="15"/>
        <v>10</v>
      </c>
      <c r="N28" s="117">
        <f t="shared" si="15"/>
        <v>5.5997109826589551</v>
      </c>
      <c r="O28" s="116">
        <f t="shared" si="15"/>
        <v>10</v>
      </c>
      <c r="P28" s="117">
        <f t="shared" si="15"/>
        <v>10</v>
      </c>
      <c r="Q28" s="116">
        <f t="shared" si="15"/>
        <v>10</v>
      </c>
      <c r="R28" s="117">
        <f t="shared" si="15"/>
        <v>10</v>
      </c>
      <c r="S28" s="116">
        <f t="shared" si="15"/>
        <v>10</v>
      </c>
      <c r="T28" s="117">
        <f t="shared" si="15"/>
        <v>10</v>
      </c>
      <c r="U28" s="116">
        <f t="shared" si="15"/>
        <v>7.2815360411899377</v>
      </c>
      <c r="V28" s="117">
        <f t="shared" si="15"/>
        <v>0</v>
      </c>
      <c r="W28" s="116">
        <f t="shared" si="15"/>
        <v>5.4381298992161291</v>
      </c>
      <c r="X28" s="117">
        <f t="shared" si="15"/>
        <v>10</v>
      </c>
      <c r="Y28" s="116">
        <f t="shared" si="15"/>
        <v>0</v>
      </c>
      <c r="Z28" s="117">
        <f t="shared" si="15"/>
        <v>0</v>
      </c>
      <c r="AA28" s="116">
        <f t="shared" si="15"/>
        <v>1.9485188380788045</v>
      </c>
      <c r="AB28" s="117">
        <f t="shared" si="15"/>
        <v>10</v>
      </c>
      <c r="AC28" s="116">
        <f t="shared" si="15"/>
        <v>10</v>
      </c>
      <c r="AD28" s="117">
        <f t="shared" si="15"/>
        <v>10</v>
      </c>
      <c r="AE28" s="116">
        <f t="shared" si="15"/>
        <v>9.262007477710668</v>
      </c>
      <c r="AF28" s="117">
        <f t="shared" si="15"/>
        <v>10</v>
      </c>
      <c r="AG28" s="116">
        <f t="shared" si="15"/>
        <v>0</v>
      </c>
      <c r="AH28" s="117">
        <f t="shared" si="15"/>
        <v>0</v>
      </c>
      <c r="AI28" s="116">
        <f t="shared" si="15"/>
        <v>0</v>
      </c>
      <c r="AJ28" s="117">
        <f t="shared" si="15"/>
        <v>10</v>
      </c>
      <c r="AK28" s="116">
        <f t="shared" si="15"/>
        <v>10</v>
      </c>
      <c r="AL28" s="117">
        <f t="shared" si="15"/>
        <v>3.9493989603638724</v>
      </c>
      <c r="AM28" s="116">
        <f t="shared" si="15"/>
        <v>7.2532894736842124</v>
      </c>
      <c r="AN28" s="117">
        <f t="shared" si="15"/>
        <v>10</v>
      </c>
      <c r="AO28" s="116">
        <f t="shared" si="15"/>
        <v>10</v>
      </c>
      <c r="AP28" s="117">
        <f t="shared" si="15"/>
        <v>10</v>
      </c>
      <c r="AQ28" s="116">
        <f t="shared" si="15"/>
        <v>10</v>
      </c>
      <c r="AR28" s="117">
        <f t="shared" si="15"/>
        <v>10</v>
      </c>
      <c r="AS28" s="116">
        <f t="shared" si="15"/>
        <v>10</v>
      </c>
      <c r="AT28" s="117">
        <f t="shared" si="15"/>
        <v>7.5996517027863746</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141</v>
      </c>
      <c r="G30" s="68">
        <f>HLOOKUP(G19,'SDR Patient and Stations'!$B$6:$AT$14,4,FALSE)</f>
        <v>136</v>
      </c>
      <c r="H30" s="60">
        <f>HLOOKUP(H19,'SDR Patient and Stations'!$B$6:$AT$14,4,FALSE)</f>
        <v>160</v>
      </c>
      <c r="I30" s="68">
        <f>HLOOKUP(I19,'SDR Patient and Stations'!$B$6:$AT$14,4,FALSE)</f>
        <v>162</v>
      </c>
      <c r="J30" s="60">
        <f>HLOOKUP(J19,'SDR Patient and Stations'!$B$6:$AT$14,4,FALSE)</f>
        <v>173</v>
      </c>
      <c r="K30" s="68">
        <f>HLOOKUP(K19,'SDR Patient and Stations'!$B$6:$AT$14,4,FALSE)</f>
        <v>168</v>
      </c>
      <c r="L30" s="60">
        <f>HLOOKUP(L19,'SDR Patient and Stations'!$B$6:$AT$14,4,FALSE)</f>
        <v>175</v>
      </c>
      <c r="M30" s="68">
        <f>HLOOKUP(M19,'SDR Patient and Stations'!$B$6:$AT$14,4,FALSE)</f>
        <v>171</v>
      </c>
      <c r="N30" s="60">
        <f>HLOOKUP(N19,'SDR Patient and Stations'!$B$6:$AT$14,4,FALSE)</f>
        <v>179</v>
      </c>
      <c r="O30" s="68">
        <f>HLOOKUP(O19,'SDR Patient and Stations'!$B$6:$AT$14,4,FALSE)</f>
        <v>185</v>
      </c>
      <c r="P30" s="60">
        <f>HLOOKUP(P19,'SDR Patient and Stations'!$B$6:$AT$14,4,FALSE)</f>
        <v>179</v>
      </c>
      <c r="Q30" s="68">
        <f>HLOOKUP(Q19,'SDR Patient and Stations'!$B$6:$AT$14,4,FALSE)</f>
        <v>184</v>
      </c>
      <c r="R30" s="60">
        <f>HLOOKUP(R19,'SDR Patient and Stations'!$B$6:$AT$14,4,FALSE)</f>
        <v>185</v>
      </c>
      <c r="S30" s="68">
        <f>HLOOKUP(S19,'SDR Patient and Stations'!$B$6:$AT$14,4,FALSE)</f>
        <v>188</v>
      </c>
      <c r="T30" s="60">
        <f>HLOOKUP(T19,'SDR Patient and Stations'!$B$6:$AT$14,4,FALSE)</f>
        <v>179</v>
      </c>
      <c r="U30" s="68">
        <f>HLOOKUP(U19,'SDR Patient and Stations'!$B$6:$AT$14,4,FALSE)</f>
        <v>167</v>
      </c>
      <c r="V30" s="60">
        <f>HLOOKUP(V19,'SDR Patient and Stations'!$B$6:$AT$14,4,FALSE)</f>
        <v>178</v>
      </c>
      <c r="W30" s="68">
        <f>HLOOKUP(W19,'SDR Patient and Stations'!$B$6:$AT$14,4,FALSE)</f>
        <v>183</v>
      </c>
      <c r="X30" s="60">
        <f>HLOOKUP(X19,'SDR Patient and Stations'!$B$6:$AT$14,4,FALSE)</f>
        <v>154</v>
      </c>
      <c r="Y30" s="68">
        <f>HLOOKUP(Y19,'SDR Patient and Stations'!$B$6:$AT$14,4,FALSE)</f>
        <v>162</v>
      </c>
      <c r="Z30" s="60">
        <f>HLOOKUP(Z19,'SDR Patient and Stations'!$B$6:$AT$14,4,FALSE)</f>
        <v>170</v>
      </c>
      <c r="AA30" s="68">
        <f>HLOOKUP(AA19,'SDR Patient and Stations'!$B$6:$AT$14,4,FALSE)</f>
        <v>180</v>
      </c>
      <c r="AB30" s="60">
        <f>HLOOKUP(AB19,'SDR Patient and Stations'!$B$6:$AT$14,4,FALSE)</f>
        <v>183</v>
      </c>
      <c r="AC30" s="68">
        <f>HLOOKUP(AC19,'SDR Patient and Stations'!$B$6:$AT$14,4,FALSE)</f>
        <v>186</v>
      </c>
      <c r="AD30" s="60">
        <f>HLOOKUP(AD19,'SDR Patient and Stations'!$B$6:$AT$14,4,FALSE)</f>
        <v>180</v>
      </c>
      <c r="AE30" s="68">
        <f>HLOOKUP(AE19,'SDR Patient and Stations'!$B$6:$AT$14,4,FALSE)</f>
        <v>190</v>
      </c>
      <c r="AF30" s="60">
        <f>HLOOKUP(AF19,'SDR Patient and Stations'!$B$6:$AT$14,4,FALSE)</f>
        <v>167</v>
      </c>
      <c r="AG30" s="68">
        <f>HLOOKUP(AG19,'SDR Patient and Stations'!$B$6:$AT$14,4,FALSE)</f>
        <v>165</v>
      </c>
      <c r="AH30" s="60">
        <f>HLOOKUP(AH19,'SDR Patient and Stations'!$B$6:$AT$14,4,FALSE)</f>
        <v>162</v>
      </c>
      <c r="AI30" s="68">
        <f>HLOOKUP(AI19,'SDR Patient and Stations'!$B$6:$AT$14,4,FALSE)</f>
        <v>180</v>
      </c>
      <c r="AJ30" s="60">
        <f>HLOOKUP(AJ19,'SDR Patient and Stations'!$B$6:$AT$14,4,FALSE)</f>
        <v>183</v>
      </c>
      <c r="AK30" s="68">
        <f>HLOOKUP(AK19,'SDR Patient and Stations'!$B$6:$AT$14,4,FALSE)</f>
        <v>163</v>
      </c>
      <c r="AL30" s="60">
        <f>HLOOKUP(AL19,'SDR Patient and Stations'!$B$6:$AT$14,4,FALSE)</f>
        <v>177</v>
      </c>
      <c r="AM30" s="68">
        <f>HLOOKUP(AM19,'SDR Patient and Stations'!$B$6:$AT$14,4,FALSE)</f>
        <v>193</v>
      </c>
      <c r="AN30" s="60">
        <f>HLOOKUP(AN19,'SDR Patient and Stations'!$B$6:$AT$14,4,FALSE)</f>
        <v>198</v>
      </c>
      <c r="AO30" s="68">
        <f>HLOOKUP(AO19,'SDR Patient and Stations'!$B$6:$AT$14,4,FALSE)</f>
        <v>205</v>
      </c>
      <c r="AP30" s="60">
        <f>HLOOKUP(AP19,'SDR Patient and Stations'!$B$6:$AT$14,4,FALSE)</f>
        <v>204</v>
      </c>
      <c r="AQ30" s="68">
        <f>HLOOKUP(AQ19,'SDR Patient and Stations'!$B$6:$AT$14,4,FALSE)</f>
        <v>214</v>
      </c>
      <c r="AR30" s="60">
        <f>HLOOKUP(AR19,'SDR Patient and Stations'!$B$6:$AT$14,4,FALSE)</f>
        <v>196</v>
      </c>
      <c r="AS30" s="68">
        <f>HLOOKUP(AS19,'SDR Patient and Stations'!$B$6:$AT$14,4,FALSE)</f>
        <v>189</v>
      </c>
      <c r="AT30" s="60">
        <f>HLOOKUP(AT19,'SDR Patient and Stations'!$B$6:$AT$14,4,FALSE)</f>
        <v>198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139</v>
      </c>
      <c r="G32" s="68">
        <f>HLOOKUP(G20,'SDR Patient and Stations'!$B$6:$AT$14,4,FALSE)</f>
        <v>134</v>
      </c>
      <c r="H32" s="60">
        <f>HLOOKUP(H20,'SDR Patient and Stations'!$B$6:$AT$14,4,FALSE)</f>
        <v>133</v>
      </c>
      <c r="I32" s="68">
        <f>HLOOKUP(I20,'SDR Patient and Stations'!$B$6:$AT$14,4,FALSE)</f>
        <v>141</v>
      </c>
      <c r="J32" s="60">
        <f>HLOOKUP(J20,'SDR Patient and Stations'!$B$6:$AT$14,4,FALSE)</f>
        <v>136</v>
      </c>
      <c r="K32" s="68">
        <f>HLOOKUP(K20,'SDR Patient and Stations'!$B$6:$AT$14,4,FALSE)</f>
        <v>160</v>
      </c>
      <c r="L32" s="60">
        <f>HLOOKUP(L20,'SDR Patient and Stations'!$B$6:$AT$14,4,FALSE)</f>
        <v>162</v>
      </c>
      <c r="M32" s="68">
        <f>HLOOKUP(M20,'SDR Patient and Stations'!$B$6:$AT$14,4,FALSE)</f>
        <v>173</v>
      </c>
      <c r="N32" s="60">
        <f>HLOOKUP(N20,'SDR Patient and Stations'!$B$6:$AT$14,4,FALSE)</f>
        <v>168</v>
      </c>
      <c r="O32" s="68">
        <f>HLOOKUP(O20,'SDR Patient and Stations'!$B$6:$AT$14,4,FALSE)</f>
        <v>175</v>
      </c>
      <c r="P32" s="60">
        <f>HLOOKUP(P20,'SDR Patient and Stations'!$B$6:$AT$14,4,FALSE)</f>
        <v>171</v>
      </c>
      <c r="Q32" s="68">
        <f>HLOOKUP(Q20,'SDR Patient and Stations'!$B$6:$AT$14,4,FALSE)</f>
        <v>179</v>
      </c>
      <c r="R32" s="60">
        <f>HLOOKUP(R20,'SDR Patient and Stations'!$B$6:$AT$14,4,FALSE)</f>
        <v>185</v>
      </c>
      <c r="S32" s="68">
        <f>HLOOKUP(S20,'SDR Patient and Stations'!$B$6:$AT$14,4,FALSE)</f>
        <v>179</v>
      </c>
      <c r="T32" s="60">
        <f>HLOOKUP(T20,'SDR Patient and Stations'!$B$6:$AT$14,4,FALSE)</f>
        <v>184</v>
      </c>
      <c r="U32" s="68">
        <f>HLOOKUP(U20,'SDR Patient and Stations'!$B$6:$AT$14,4,FALSE)</f>
        <v>185</v>
      </c>
      <c r="V32" s="60">
        <f>HLOOKUP(V20,'SDR Patient and Stations'!$B$6:$AT$14,4,FALSE)</f>
        <v>188</v>
      </c>
      <c r="W32" s="68">
        <f>HLOOKUP(W20,'SDR Patient and Stations'!$B$6:$AT$14,4,FALSE)</f>
        <v>179</v>
      </c>
      <c r="X32" s="60">
        <f>HLOOKUP(X20,'SDR Patient and Stations'!$B$6:$AT$14,4,FALSE)</f>
        <v>167</v>
      </c>
      <c r="Y32" s="68">
        <f>HLOOKUP(Y20,'SDR Patient and Stations'!$B$6:$AT$14,4,FALSE)</f>
        <v>178</v>
      </c>
      <c r="Z32" s="60">
        <f>HLOOKUP(Z20,'SDR Patient and Stations'!$B$6:$AT$14,4,FALSE)</f>
        <v>183</v>
      </c>
      <c r="AA32" s="68">
        <f>HLOOKUP(AA20,'SDR Patient and Stations'!$B$6:$AT$14,4,FALSE)</f>
        <v>154</v>
      </c>
      <c r="AB32" s="60">
        <f>HLOOKUP(AB20,'SDR Patient and Stations'!$B$6:$AT$14,4,FALSE)</f>
        <v>162</v>
      </c>
      <c r="AC32" s="68">
        <f>HLOOKUP(AC20,'SDR Patient and Stations'!$B$6:$AT$14,4,FALSE)</f>
        <v>170</v>
      </c>
      <c r="AD32" s="60">
        <f>HLOOKUP(AD20,'SDR Patient and Stations'!$B$6:$AT$14,4,FALSE)</f>
        <v>180</v>
      </c>
      <c r="AE32" s="68">
        <f>HLOOKUP(AE20,'SDR Patient and Stations'!$B$6:$AT$14,4,FALSE)</f>
        <v>183</v>
      </c>
      <c r="AF32" s="60">
        <f>HLOOKUP(AF20,'SDR Patient and Stations'!$B$6:$AT$14,4,FALSE)</f>
        <v>186</v>
      </c>
      <c r="AG32" s="68">
        <f>HLOOKUP(AG20,'SDR Patient and Stations'!$B$6:$AT$14,4,FALSE)</f>
        <v>180</v>
      </c>
      <c r="AH32" s="60">
        <f>HLOOKUP(AH20,'SDR Patient and Stations'!$B$6:$AT$14,4,FALSE)</f>
        <v>190</v>
      </c>
      <c r="AI32" s="68">
        <f>HLOOKUP(AI20,'SDR Patient and Stations'!$B$6:$AT$14,4,FALSE)</f>
        <v>167</v>
      </c>
      <c r="AJ32" s="60">
        <f>HLOOKUP(AJ20,'SDR Patient and Stations'!$B$6:$AT$14,4,FALSE)</f>
        <v>165</v>
      </c>
      <c r="AK32" s="68">
        <f>HLOOKUP(AK20,'SDR Patient and Stations'!$B$6:$AT$14,4,FALSE)</f>
        <v>162</v>
      </c>
      <c r="AL32" s="60">
        <f>HLOOKUP(AL20,'SDR Patient and Stations'!$B$6:$AT$14,4,FALSE)</f>
        <v>180</v>
      </c>
      <c r="AM32" s="68">
        <f>HLOOKUP(AM20,'SDR Patient and Stations'!$B$6:$AT$14,4,FALSE)</f>
        <v>183</v>
      </c>
      <c r="AN32" s="60">
        <f>HLOOKUP(AN20,'SDR Patient and Stations'!$B$6:$AT$14,4,FALSE)</f>
        <v>163</v>
      </c>
      <c r="AO32" s="68">
        <f>HLOOKUP(AO20,'SDR Patient and Stations'!$B$6:$AT$14,4,FALSE)</f>
        <v>177</v>
      </c>
      <c r="AP32" s="60">
        <f>HLOOKUP(AP20,'SDR Patient and Stations'!$B$6:$AT$14,4,FALSE)</f>
        <v>193</v>
      </c>
      <c r="AQ32" s="68">
        <f>HLOOKUP(AQ20,'SDR Patient and Stations'!$B$6:$AT$14,4,FALSE)</f>
        <v>198</v>
      </c>
      <c r="AR32" s="60">
        <f>HLOOKUP(AR20,'SDR Patient and Stations'!$B$6:$AT$14,4,FALSE)</f>
        <v>205</v>
      </c>
      <c r="AS32" s="68">
        <f>HLOOKUP(AS20,'SDR Patient and Stations'!$B$6:$AT$14,4,FALSE)</f>
        <v>204</v>
      </c>
      <c r="AT32" s="60">
        <f>HLOOKUP(AT20,'SDR Patient and Stations'!$B$6:$AT$14,4,FALSE)</f>
        <v>214</v>
      </c>
      <c r="AU32" s="68">
        <f>HLOOKUP(AU20,'SDR Patient and Stations'!$B$6:$AT$14,4,FALSE)</f>
        <v>196</v>
      </c>
      <c r="AV32" s="60">
        <f>HLOOKUP(AV20,'SDR Patient and Stations'!$B$6:$AT$14,4,FALSE)</f>
        <v>189</v>
      </c>
      <c r="AW32" s="68">
        <f>HLOOKUP(AW20,'SDR Patient and Stations'!$B$6:$AT$14,4,FALSE)</f>
        <v>198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v>
      </c>
      <c r="G34" s="69">
        <f t="shared" si="16"/>
        <v>2</v>
      </c>
      <c r="H34" s="61">
        <f t="shared" si="16"/>
        <v>27</v>
      </c>
      <c r="I34" s="69">
        <f t="shared" si="16"/>
        <v>21</v>
      </c>
      <c r="J34" s="61">
        <f t="shared" si="16"/>
        <v>37</v>
      </c>
      <c r="K34" s="69">
        <f t="shared" si="16"/>
        <v>8</v>
      </c>
      <c r="L34" s="61">
        <f t="shared" si="16"/>
        <v>13</v>
      </c>
      <c r="M34" s="69">
        <f t="shared" si="16"/>
        <v>-2</v>
      </c>
      <c r="N34" s="61">
        <f t="shared" si="16"/>
        <v>11</v>
      </c>
      <c r="O34" s="69">
        <f t="shared" si="16"/>
        <v>10</v>
      </c>
      <c r="P34" s="61">
        <f t="shared" si="16"/>
        <v>8</v>
      </c>
      <c r="Q34" s="69">
        <f t="shared" si="16"/>
        <v>5</v>
      </c>
      <c r="R34" s="61">
        <f t="shared" si="16"/>
        <v>0</v>
      </c>
      <c r="S34" s="69">
        <f t="shared" si="16"/>
        <v>9</v>
      </c>
      <c r="T34" s="61">
        <f t="shared" si="16"/>
        <v>-5</v>
      </c>
      <c r="U34" s="69">
        <f t="shared" si="16"/>
        <v>-18</v>
      </c>
      <c r="V34" s="61">
        <f t="shared" si="16"/>
        <v>-10</v>
      </c>
      <c r="W34" s="69">
        <f t="shared" si="16"/>
        <v>4</v>
      </c>
      <c r="X34" s="61">
        <f t="shared" si="16"/>
        <v>-13</v>
      </c>
      <c r="Y34" s="69">
        <f t="shared" si="16"/>
        <v>-16</v>
      </c>
      <c r="Z34" s="61">
        <f t="shared" si="16"/>
        <v>-13</v>
      </c>
      <c r="AA34" s="69">
        <f t="shared" si="16"/>
        <v>26</v>
      </c>
      <c r="AB34" s="61">
        <f t="shared" si="16"/>
        <v>21</v>
      </c>
      <c r="AC34" s="69">
        <f t="shared" si="16"/>
        <v>16</v>
      </c>
      <c r="AD34" s="61">
        <f t="shared" si="16"/>
        <v>0</v>
      </c>
      <c r="AE34" s="69">
        <f t="shared" si="16"/>
        <v>7</v>
      </c>
      <c r="AF34" s="61">
        <f t="shared" si="16"/>
        <v>-19</v>
      </c>
      <c r="AG34" s="69">
        <f t="shared" si="16"/>
        <v>-15</v>
      </c>
      <c r="AH34" s="61">
        <f t="shared" si="16"/>
        <v>-28</v>
      </c>
      <c r="AI34" s="69">
        <f t="shared" si="16"/>
        <v>13</v>
      </c>
      <c r="AJ34" s="61">
        <f t="shared" si="16"/>
        <v>18</v>
      </c>
      <c r="AK34" s="69">
        <f t="shared" si="16"/>
        <v>1</v>
      </c>
      <c r="AL34" s="61">
        <f t="shared" si="16"/>
        <v>-3</v>
      </c>
      <c r="AM34" s="69">
        <f t="shared" si="16"/>
        <v>10</v>
      </c>
      <c r="AN34" s="61">
        <f t="shared" si="16"/>
        <v>35</v>
      </c>
      <c r="AO34" s="69">
        <f t="shared" si="16"/>
        <v>28</v>
      </c>
      <c r="AP34" s="61">
        <f t="shared" si="16"/>
        <v>11</v>
      </c>
      <c r="AQ34" s="69">
        <f t="shared" si="16"/>
        <v>16</v>
      </c>
      <c r="AR34" s="61">
        <f t="shared" si="16"/>
        <v>-9</v>
      </c>
      <c r="AS34" s="69">
        <f t="shared" si="16"/>
        <v>-15</v>
      </c>
      <c r="AT34" s="61">
        <f t="shared" si="16"/>
        <v>-16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1.4388489208633094E-2</v>
      </c>
      <c r="G36" s="107">
        <f t="shared" ref="G36:AZ36" si="18">IFERROR(G34/G32,0)</f>
        <v>1.4925373134328358E-2</v>
      </c>
      <c r="H36" s="108">
        <f t="shared" si="18"/>
        <v>0.20300751879699247</v>
      </c>
      <c r="I36" s="107">
        <f t="shared" si="18"/>
        <v>0.14893617021276595</v>
      </c>
      <c r="J36" s="108">
        <f t="shared" si="18"/>
        <v>0.27205882352941174</v>
      </c>
      <c r="K36" s="107">
        <f t="shared" si="18"/>
        <v>0.05</v>
      </c>
      <c r="L36" s="108">
        <f t="shared" si="18"/>
        <v>8.0246913580246909E-2</v>
      </c>
      <c r="M36" s="107">
        <f t="shared" si="18"/>
        <v>-1.1560693641618497E-2</v>
      </c>
      <c r="N36" s="108">
        <f t="shared" si="18"/>
        <v>6.5476190476190479E-2</v>
      </c>
      <c r="O36" s="107">
        <f t="shared" si="18"/>
        <v>5.7142857142857141E-2</v>
      </c>
      <c r="P36" s="108">
        <f t="shared" si="18"/>
        <v>4.6783625730994149E-2</v>
      </c>
      <c r="Q36" s="107">
        <f t="shared" si="18"/>
        <v>2.7932960893854747E-2</v>
      </c>
      <c r="R36" s="108">
        <f t="shared" si="18"/>
        <v>0</v>
      </c>
      <c r="S36" s="107">
        <f t="shared" si="18"/>
        <v>5.027932960893855E-2</v>
      </c>
      <c r="T36" s="108">
        <f t="shared" si="18"/>
        <v>-2.717391304347826E-2</v>
      </c>
      <c r="U36" s="107">
        <f t="shared" si="18"/>
        <v>-9.7297297297297303E-2</v>
      </c>
      <c r="V36" s="108">
        <f t="shared" si="18"/>
        <v>-5.3191489361702128E-2</v>
      </c>
      <c r="W36" s="107">
        <f t="shared" si="18"/>
        <v>2.23463687150838E-2</v>
      </c>
      <c r="X36" s="108">
        <f t="shared" si="18"/>
        <v>-7.7844311377245512E-2</v>
      </c>
      <c r="Y36" s="107">
        <f t="shared" si="18"/>
        <v>-8.98876404494382E-2</v>
      </c>
      <c r="Z36" s="108">
        <f t="shared" si="18"/>
        <v>-7.1038251366120214E-2</v>
      </c>
      <c r="AA36" s="107">
        <f t="shared" si="18"/>
        <v>0.16883116883116883</v>
      </c>
      <c r="AB36" s="108">
        <f t="shared" si="18"/>
        <v>0.12962962962962962</v>
      </c>
      <c r="AC36" s="107">
        <f t="shared" si="18"/>
        <v>9.4117647058823528E-2</v>
      </c>
      <c r="AD36" s="108">
        <f t="shared" si="18"/>
        <v>0</v>
      </c>
      <c r="AE36" s="107">
        <f t="shared" si="18"/>
        <v>3.825136612021858E-2</v>
      </c>
      <c r="AF36" s="108">
        <f t="shared" si="18"/>
        <v>-0.10215053763440861</v>
      </c>
      <c r="AG36" s="107">
        <f t="shared" si="18"/>
        <v>-8.3333333333333329E-2</v>
      </c>
      <c r="AH36" s="108">
        <f t="shared" si="18"/>
        <v>-0.14736842105263157</v>
      </c>
      <c r="AI36" s="107">
        <f t="shared" si="18"/>
        <v>7.7844311377245512E-2</v>
      </c>
      <c r="AJ36" s="108">
        <f t="shared" si="18"/>
        <v>0.10909090909090909</v>
      </c>
      <c r="AK36" s="107">
        <f t="shared" si="18"/>
        <v>6.1728395061728392E-3</v>
      </c>
      <c r="AL36" s="108">
        <f t="shared" si="18"/>
        <v>-1.6666666666666666E-2</v>
      </c>
      <c r="AM36" s="107">
        <f t="shared" si="18"/>
        <v>5.4644808743169397E-2</v>
      </c>
      <c r="AN36" s="108">
        <f t="shared" si="18"/>
        <v>0.21472392638036811</v>
      </c>
      <c r="AO36" s="107">
        <f t="shared" si="18"/>
        <v>0.15819209039548024</v>
      </c>
      <c r="AP36" s="108">
        <f t="shared" si="18"/>
        <v>5.6994818652849742E-2</v>
      </c>
      <c r="AQ36" s="107">
        <f t="shared" si="18"/>
        <v>8.0808080808080815E-2</v>
      </c>
      <c r="AR36" s="108">
        <f t="shared" si="18"/>
        <v>-4.3902439024390241E-2</v>
      </c>
      <c r="AS36" s="107">
        <f t="shared" si="18"/>
        <v>-7.3529411764705885E-2</v>
      </c>
      <c r="AT36" s="108">
        <f t="shared" si="18"/>
        <v>-7.476635514018691E-2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7.9936051159072751E-4</v>
      </c>
      <c r="G38" s="107">
        <f t="shared" ref="G38:BD38" si="20">G36/18</f>
        <v>8.2918739635157548E-4</v>
      </c>
      <c r="H38" s="108">
        <f t="shared" si="20"/>
        <v>1.1278195488721804E-2</v>
      </c>
      <c r="I38" s="107">
        <f t="shared" si="20"/>
        <v>8.2742316784869974E-3</v>
      </c>
      <c r="J38" s="108">
        <f t="shared" si="20"/>
        <v>1.5114379084967319E-2</v>
      </c>
      <c r="K38" s="107">
        <f t="shared" si="20"/>
        <v>2.7777777777777779E-3</v>
      </c>
      <c r="L38" s="108">
        <f t="shared" si="20"/>
        <v>4.4581618655692729E-3</v>
      </c>
      <c r="M38" s="107">
        <f t="shared" si="20"/>
        <v>-6.4226075786769424E-4</v>
      </c>
      <c r="N38" s="108">
        <f t="shared" si="20"/>
        <v>3.6375661375661378E-3</v>
      </c>
      <c r="O38" s="107">
        <f t="shared" si="20"/>
        <v>3.1746031746031746E-3</v>
      </c>
      <c r="P38" s="108">
        <f t="shared" si="20"/>
        <v>2.5990903183885639E-3</v>
      </c>
      <c r="Q38" s="107">
        <f t="shared" si="20"/>
        <v>1.5518311607697081E-3</v>
      </c>
      <c r="R38" s="108">
        <f t="shared" si="20"/>
        <v>0</v>
      </c>
      <c r="S38" s="107">
        <f t="shared" si="20"/>
        <v>2.7932960893854749E-3</v>
      </c>
      <c r="T38" s="108">
        <f t="shared" si="20"/>
        <v>-1.5096618357487923E-3</v>
      </c>
      <c r="U38" s="107">
        <f t="shared" si="20"/>
        <v>-5.4054054054054057E-3</v>
      </c>
      <c r="V38" s="108">
        <f t="shared" si="20"/>
        <v>-2.9550827423167848E-3</v>
      </c>
      <c r="W38" s="107">
        <f t="shared" si="20"/>
        <v>1.2414649286157666E-3</v>
      </c>
      <c r="X38" s="108">
        <f t="shared" si="20"/>
        <v>-4.3246839654025281E-3</v>
      </c>
      <c r="Y38" s="107">
        <f t="shared" si="20"/>
        <v>-4.9937578027465668E-3</v>
      </c>
      <c r="Z38" s="108">
        <f t="shared" si="20"/>
        <v>-3.946569520340012E-3</v>
      </c>
      <c r="AA38" s="107">
        <f t="shared" si="20"/>
        <v>9.3795093795093799E-3</v>
      </c>
      <c r="AB38" s="108">
        <f t="shared" si="20"/>
        <v>7.2016460905349787E-3</v>
      </c>
      <c r="AC38" s="107">
        <f t="shared" si="20"/>
        <v>5.2287581699346402E-3</v>
      </c>
      <c r="AD38" s="108">
        <f t="shared" si="20"/>
        <v>0</v>
      </c>
      <c r="AE38" s="107">
        <f t="shared" si="20"/>
        <v>2.1250758955676987E-3</v>
      </c>
      <c r="AF38" s="108">
        <f t="shared" si="20"/>
        <v>-5.675029868578256E-3</v>
      </c>
      <c r="AG38" s="107">
        <f t="shared" si="20"/>
        <v>-4.6296296296296294E-3</v>
      </c>
      <c r="AH38" s="108">
        <f t="shared" si="20"/>
        <v>-8.1871345029239755E-3</v>
      </c>
      <c r="AI38" s="107">
        <f t="shared" si="20"/>
        <v>4.3246839654025281E-3</v>
      </c>
      <c r="AJ38" s="108">
        <f t="shared" si="20"/>
        <v>6.0606060606060606E-3</v>
      </c>
      <c r="AK38" s="107">
        <f t="shared" si="20"/>
        <v>3.4293552812071328E-4</v>
      </c>
      <c r="AL38" s="108">
        <f t="shared" si="20"/>
        <v>-9.2592592592592596E-4</v>
      </c>
      <c r="AM38" s="107">
        <f t="shared" si="20"/>
        <v>3.0358227079538553E-3</v>
      </c>
      <c r="AN38" s="108">
        <f t="shared" si="20"/>
        <v>1.1929107021131561E-2</v>
      </c>
      <c r="AO38" s="107">
        <f t="shared" si="20"/>
        <v>8.7884494664155696E-3</v>
      </c>
      <c r="AP38" s="108">
        <f t="shared" si="20"/>
        <v>3.1663788140472078E-3</v>
      </c>
      <c r="AQ38" s="107">
        <f t="shared" si="20"/>
        <v>4.4893378226711564E-3</v>
      </c>
      <c r="AR38" s="108">
        <f t="shared" si="20"/>
        <v>-2.4390243902439024E-3</v>
      </c>
      <c r="AS38" s="107">
        <f t="shared" si="20"/>
        <v>-4.0849673202614381E-3</v>
      </c>
      <c r="AT38" s="108">
        <f t="shared" si="20"/>
        <v>-4.1536863966770508E-3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1.4388489208633094E-2</v>
      </c>
      <c r="G40" s="120">
        <f t="shared" ref="G40:BD40" si="21">G38*G41</f>
        <v>1.4925373134328358E-2</v>
      </c>
      <c r="H40" s="108">
        <f t="shared" si="21"/>
        <v>0.20300751879699247</v>
      </c>
      <c r="I40" s="107">
        <f t="shared" si="21"/>
        <v>0.14893617021276595</v>
      </c>
      <c r="J40" s="108">
        <f t="shared" si="21"/>
        <v>0.27205882352941174</v>
      </c>
      <c r="K40" s="107">
        <f t="shared" si="21"/>
        <v>0.05</v>
      </c>
      <c r="L40" s="108">
        <f t="shared" si="21"/>
        <v>8.0246913580246909E-2</v>
      </c>
      <c r="M40" s="107">
        <f t="shared" si="21"/>
        <v>-1.1560693641618497E-2</v>
      </c>
      <c r="N40" s="108">
        <f t="shared" si="21"/>
        <v>6.5476190476190479E-2</v>
      </c>
      <c r="O40" s="107">
        <f t="shared" si="21"/>
        <v>5.7142857142857141E-2</v>
      </c>
      <c r="P40" s="108">
        <f t="shared" si="21"/>
        <v>4.6783625730994149E-2</v>
      </c>
      <c r="Q40" s="107">
        <f t="shared" si="21"/>
        <v>2.7932960893854747E-2</v>
      </c>
      <c r="R40" s="108">
        <f t="shared" si="21"/>
        <v>0</v>
      </c>
      <c r="S40" s="107">
        <f t="shared" si="21"/>
        <v>5.027932960893855E-2</v>
      </c>
      <c r="T40" s="108">
        <f t="shared" si="21"/>
        <v>-2.717391304347826E-2</v>
      </c>
      <c r="U40" s="107">
        <f t="shared" si="21"/>
        <v>-9.7297297297297303E-2</v>
      </c>
      <c r="V40" s="108">
        <f t="shared" si="21"/>
        <v>-5.3191489361702128E-2</v>
      </c>
      <c r="W40" s="107">
        <f t="shared" si="21"/>
        <v>2.23463687150838E-2</v>
      </c>
      <c r="X40" s="108">
        <f t="shared" si="21"/>
        <v>-7.7844311377245512E-2</v>
      </c>
      <c r="Y40" s="107">
        <f t="shared" si="21"/>
        <v>-8.98876404494382E-2</v>
      </c>
      <c r="Z40" s="108">
        <f t="shared" si="21"/>
        <v>-7.1038251366120214E-2</v>
      </c>
      <c r="AA40" s="107">
        <f t="shared" si="21"/>
        <v>0.16883116883116883</v>
      </c>
      <c r="AB40" s="108">
        <f t="shared" si="21"/>
        <v>0.12962962962962962</v>
      </c>
      <c r="AC40" s="107">
        <f t="shared" si="21"/>
        <v>9.4117647058823528E-2</v>
      </c>
      <c r="AD40" s="108">
        <f t="shared" si="21"/>
        <v>0</v>
      </c>
      <c r="AE40" s="107">
        <f t="shared" si="21"/>
        <v>3.825136612021858E-2</v>
      </c>
      <c r="AF40" s="108">
        <f t="shared" si="21"/>
        <v>-0.10215053763440861</v>
      </c>
      <c r="AG40" s="107">
        <f t="shared" si="21"/>
        <v>-8.3333333333333329E-2</v>
      </c>
      <c r="AH40" s="108">
        <f t="shared" si="21"/>
        <v>-0.14736842105263157</v>
      </c>
      <c r="AI40" s="107">
        <f t="shared" si="21"/>
        <v>7.7844311377245512E-2</v>
      </c>
      <c r="AJ40" s="108">
        <f t="shared" si="21"/>
        <v>0.10909090909090909</v>
      </c>
      <c r="AK40" s="107">
        <f t="shared" si="21"/>
        <v>6.1728395061728392E-3</v>
      </c>
      <c r="AL40" s="108">
        <f t="shared" si="21"/>
        <v>-1.6666666666666666E-2</v>
      </c>
      <c r="AM40" s="107">
        <f t="shared" si="21"/>
        <v>5.4644808743169397E-2</v>
      </c>
      <c r="AN40" s="108">
        <f t="shared" si="21"/>
        <v>0.21472392638036811</v>
      </c>
      <c r="AO40" s="107">
        <f t="shared" si="21"/>
        <v>0.15819209039548027</v>
      </c>
      <c r="AP40" s="108">
        <f t="shared" si="21"/>
        <v>5.6994818652849742E-2</v>
      </c>
      <c r="AQ40" s="107">
        <f t="shared" si="21"/>
        <v>8.0808080808080815E-2</v>
      </c>
      <c r="AR40" s="108">
        <f t="shared" si="21"/>
        <v>-4.3902439024390241E-2</v>
      </c>
      <c r="AS40" s="107">
        <f t="shared" si="21"/>
        <v>-7.3529411764705885E-2</v>
      </c>
      <c r="AT40" s="108">
        <f t="shared" si="21"/>
        <v>-7.476635514018691E-2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143.02877697841726</v>
      </c>
      <c r="G43" s="109">
        <f t="shared" ref="G43:BD43" si="22">G30+(G30*G40)</f>
        <v>138.02985074626866</v>
      </c>
      <c r="H43" s="110">
        <f t="shared" si="22"/>
        <v>192.48120300751879</v>
      </c>
      <c r="I43" s="109">
        <f t="shared" si="22"/>
        <v>186.12765957446808</v>
      </c>
      <c r="J43" s="110">
        <f t="shared" si="22"/>
        <v>220.06617647058823</v>
      </c>
      <c r="K43" s="109">
        <f t="shared" si="22"/>
        <v>176.4</v>
      </c>
      <c r="L43" s="110">
        <f t="shared" si="22"/>
        <v>189.04320987654322</v>
      </c>
      <c r="M43" s="109">
        <f t="shared" si="22"/>
        <v>169.02312138728323</v>
      </c>
      <c r="N43" s="110">
        <f t="shared" si="22"/>
        <v>190.7202380952381</v>
      </c>
      <c r="O43" s="109">
        <f t="shared" si="22"/>
        <v>195.57142857142858</v>
      </c>
      <c r="P43" s="110">
        <f t="shared" si="22"/>
        <v>187.37426900584796</v>
      </c>
      <c r="Q43" s="109">
        <f t="shared" si="22"/>
        <v>189.13966480446928</v>
      </c>
      <c r="R43" s="110">
        <f t="shared" si="22"/>
        <v>185</v>
      </c>
      <c r="S43" s="109">
        <f t="shared" si="22"/>
        <v>197.45251396648044</v>
      </c>
      <c r="T43" s="110">
        <f t="shared" si="22"/>
        <v>174.1358695652174</v>
      </c>
      <c r="U43" s="109">
        <f t="shared" si="22"/>
        <v>150.75135135135136</v>
      </c>
      <c r="V43" s="110">
        <f t="shared" si="22"/>
        <v>168.53191489361703</v>
      </c>
      <c r="W43" s="109">
        <f t="shared" si="22"/>
        <v>187.08938547486034</v>
      </c>
      <c r="X43" s="110">
        <f t="shared" si="22"/>
        <v>142.0119760479042</v>
      </c>
      <c r="Y43" s="109">
        <f t="shared" si="22"/>
        <v>147.43820224719101</v>
      </c>
      <c r="Z43" s="110">
        <f t="shared" si="22"/>
        <v>157.92349726775956</v>
      </c>
      <c r="AA43" s="109">
        <f t="shared" si="22"/>
        <v>210.3896103896104</v>
      </c>
      <c r="AB43" s="110">
        <f t="shared" si="22"/>
        <v>206.72222222222223</v>
      </c>
      <c r="AC43" s="109">
        <f t="shared" si="22"/>
        <v>203.50588235294117</v>
      </c>
      <c r="AD43" s="110">
        <f t="shared" si="22"/>
        <v>180</v>
      </c>
      <c r="AE43" s="109">
        <f t="shared" si="22"/>
        <v>197.26775956284152</v>
      </c>
      <c r="AF43" s="110">
        <f t="shared" si="22"/>
        <v>149.94086021505376</v>
      </c>
      <c r="AG43" s="109">
        <f t="shared" si="22"/>
        <v>151.25</v>
      </c>
      <c r="AH43" s="110">
        <f t="shared" si="22"/>
        <v>138.12631578947369</v>
      </c>
      <c r="AI43" s="109">
        <f t="shared" si="22"/>
        <v>194.0119760479042</v>
      </c>
      <c r="AJ43" s="110">
        <f t="shared" si="22"/>
        <v>202.96363636363637</v>
      </c>
      <c r="AK43" s="109">
        <f t="shared" si="22"/>
        <v>164.00617283950618</v>
      </c>
      <c r="AL43" s="110">
        <f t="shared" si="22"/>
        <v>174.05</v>
      </c>
      <c r="AM43" s="109">
        <f t="shared" si="22"/>
        <v>203.54644808743168</v>
      </c>
      <c r="AN43" s="110">
        <f t="shared" si="22"/>
        <v>240.51533742331287</v>
      </c>
      <c r="AO43" s="109">
        <f t="shared" si="22"/>
        <v>237.42937853107344</v>
      </c>
      <c r="AP43" s="110">
        <f t="shared" si="22"/>
        <v>215.62694300518135</v>
      </c>
      <c r="AQ43" s="109">
        <f t="shared" si="22"/>
        <v>231.2929292929293</v>
      </c>
      <c r="AR43" s="110">
        <f t="shared" si="22"/>
        <v>187.39512195121952</v>
      </c>
      <c r="AS43" s="109">
        <f t="shared" si="22"/>
        <v>175.10294117647058</v>
      </c>
      <c r="AT43" s="110">
        <f t="shared" si="22"/>
        <v>183.196261682243</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47.048939795531993</v>
      </c>
      <c r="G45" s="69">
        <f t="shared" ref="G45:AZ45" si="23">G43/$F$1</f>
        <v>45.404556166535741</v>
      </c>
      <c r="H45" s="61">
        <f t="shared" si="23"/>
        <v>63.316185199841705</v>
      </c>
      <c r="I45" s="69">
        <f t="shared" si="23"/>
        <v>61.226203807390817</v>
      </c>
      <c r="J45" s="61">
        <f t="shared" si="23"/>
        <v>72.390189628482972</v>
      </c>
      <c r="K45" s="69">
        <f t="shared" si="23"/>
        <v>58.026315789473685</v>
      </c>
      <c r="L45" s="61">
        <f t="shared" si="23"/>
        <v>62.185266406757634</v>
      </c>
      <c r="M45" s="69">
        <f t="shared" si="23"/>
        <v>55.599710982658955</v>
      </c>
      <c r="N45" s="61">
        <f t="shared" si="23"/>
        <v>62.736920426065161</v>
      </c>
      <c r="O45" s="69">
        <f t="shared" si="23"/>
        <v>64.332706766917298</v>
      </c>
      <c r="P45" s="61">
        <f t="shared" si="23"/>
        <v>61.636272699292093</v>
      </c>
      <c r="Q45" s="69">
        <f t="shared" si="23"/>
        <v>62.216995001470153</v>
      </c>
      <c r="R45" s="61">
        <f t="shared" si="23"/>
        <v>60.855263157894733</v>
      </c>
      <c r="S45" s="69">
        <f t="shared" si="23"/>
        <v>64.951484857394874</v>
      </c>
      <c r="T45" s="61">
        <f t="shared" si="23"/>
        <v>57.281536041189938</v>
      </c>
      <c r="U45" s="69">
        <f t="shared" si="23"/>
        <v>49.589260312944525</v>
      </c>
      <c r="V45" s="61">
        <f t="shared" si="23"/>
        <v>55.438129899216129</v>
      </c>
      <c r="W45" s="69">
        <f t="shared" si="23"/>
        <v>61.542561011467214</v>
      </c>
      <c r="X45" s="61">
        <f t="shared" si="23"/>
        <v>46.714465805231647</v>
      </c>
      <c r="Y45" s="69">
        <f t="shared" si="23"/>
        <v>48.499408633944412</v>
      </c>
      <c r="Z45" s="61">
        <f t="shared" si="23"/>
        <v>51.948518838078805</v>
      </c>
      <c r="AA45" s="69">
        <f t="shared" si="23"/>
        <v>69.207108680792899</v>
      </c>
      <c r="AB45" s="61">
        <f t="shared" si="23"/>
        <v>68.00073099415205</v>
      </c>
      <c r="AC45" s="69">
        <f t="shared" si="23"/>
        <v>66.942724458204339</v>
      </c>
      <c r="AD45" s="61">
        <f t="shared" si="23"/>
        <v>59.210526315789473</v>
      </c>
      <c r="AE45" s="69">
        <f t="shared" si="23"/>
        <v>64.89071038251366</v>
      </c>
      <c r="AF45" s="61">
        <f t="shared" si="23"/>
        <v>49.322651386530843</v>
      </c>
      <c r="AG45" s="69">
        <f t="shared" si="23"/>
        <v>49.753289473684212</v>
      </c>
      <c r="AH45" s="61">
        <f t="shared" si="23"/>
        <v>45.436288088642662</v>
      </c>
      <c r="AI45" s="69">
        <f t="shared" si="23"/>
        <v>63.81972896312638</v>
      </c>
      <c r="AJ45" s="61">
        <f t="shared" si="23"/>
        <v>66.764354066985646</v>
      </c>
      <c r="AK45" s="69">
        <f t="shared" si="23"/>
        <v>53.949398960363872</v>
      </c>
      <c r="AL45" s="61">
        <f t="shared" si="23"/>
        <v>57.253289473684212</v>
      </c>
      <c r="AM45" s="69">
        <f t="shared" si="23"/>
        <v>66.95606844981306</v>
      </c>
      <c r="AN45" s="61">
        <f t="shared" si="23"/>
        <v>79.116887310300285</v>
      </c>
      <c r="AO45" s="69">
        <f t="shared" si="23"/>
        <v>78.101769253642573</v>
      </c>
      <c r="AP45" s="61">
        <f t="shared" si="23"/>
        <v>70.92991546223071</v>
      </c>
      <c r="AQ45" s="69">
        <f t="shared" si="23"/>
        <v>76.083200425305691</v>
      </c>
      <c r="AR45" s="61">
        <f t="shared" si="23"/>
        <v>61.643132220795891</v>
      </c>
      <c r="AS45" s="69">
        <f t="shared" si="23"/>
        <v>57.599651702786375</v>
      </c>
      <c r="AT45" s="61">
        <f t="shared" si="23"/>
        <v>60.261928184948353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48</v>
      </c>
      <c r="G47" s="167">
        <f>G45-G26</f>
        <v>-2.5954438334642589</v>
      </c>
      <c r="H47" s="118">
        <f>H45-H26</f>
        <v>15.316185199841705</v>
      </c>
      <c r="I47" s="119">
        <f t="shared" ref="I47:AZ47" si="24">I45-I26</f>
        <v>13.226203807390817</v>
      </c>
      <c r="J47" s="118">
        <f t="shared" si="24"/>
        <v>24.390189628482972</v>
      </c>
      <c r="K47" s="119">
        <f t="shared" si="24"/>
        <v>8.026315789473685</v>
      </c>
      <c r="L47" s="118">
        <f t="shared" si="24"/>
        <v>12.185266406757634</v>
      </c>
      <c r="M47" s="119">
        <f t="shared" si="24"/>
        <v>5.5997109826589551</v>
      </c>
      <c r="N47" s="118">
        <f t="shared" si="24"/>
        <v>12.736920426065161</v>
      </c>
      <c r="O47" s="119">
        <f t="shared" si="24"/>
        <v>14.332706766917298</v>
      </c>
      <c r="P47" s="118">
        <f t="shared" si="24"/>
        <v>11.636272699292093</v>
      </c>
      <c r="Q47" s="119">
        <f t="shared" si="24"/>
        <v>12.216995001470153</v>
      </c>
      <c r="R47" s="118">
        <f t="shared" si="24"/>
        <v>10.855263157894733</v>
      </c>
      <c r="S47" s="119">
        <f t="shared" si="24"/>
        <v>14.951484857394874</v>
      </c>
      <c r="T47" s="118">
        <f t="shared" si="24"/>
        <v>7.2815360411899377</v>
      </c>
      <c r="U47" s="119">
        <f t="shared" si="24"/>
        <v>-0.41073968705547514</v>
      </c>
      <c r="V47" s="118">
        <f t="shared" si="24"/>
        <v>5.4381298992161291</v>
      </c>
      <c r="W47" s="119">
        <f t="shared" si="24"/>
        <v>14.261024970277276</v>
      </c>
      <c r="X47" s="118">
        <f t="shared" si="24"/>
        <v>-0.56707023595829043</v>
      </c>
      <c r="Y47" s="119">
        <f t="shared" si="24"/>
        <v>-1.5005913660555876</v>
      </c>
      <c r="Z47" s="118">
        <f t="shared" si="24"/>
        <v>1.9485188380788045</v>
      </c>
      <c r="AA47" s="119">
        <f t="shared" si="24"/>
        <v>31.207108680792899</v>
      </c>
      <c r="AB47" s="118">
        <f t="shared" si="24"/>
        <v>30.00073099415205</v>
      </c>
      <c r="AC47" s="119">
        <f t="shared" si="24"/>
        <v>26.994205620125534</v>
      </c>
      <c r="AD47" s="118">
        <f t="shared" si="24"/>
        <v>9.262007477710668</v>
      </c>
      <c r="AE47" s="119">
        <f t="shared" si="24"/>
        <v>14.89071038251366</v>
      </c>
      <c r="AF47" s="118">
        <f t="shared" si="24"/>
        <v>-0.67734861346915665</v>
      </c>
      <c r="AG47" s="119">
        <f t="shared" si="24"/>
        <v>-0.2467105263157876</v>
      </c>
      <c r="AH47" s="118">
        <f t="shared" si="24"/>
        <v>-4.5637119113573377</v>
      </c>
      <c r="AI47" s="119">
        <f t="shared" si="24"/>
        <v>13.81972896312638</v>
      </c>
      <c r="AJ47" s="118">
        <f t="shared" si="24"/>
        <v>16.764354066985646</v>
      </c>
      <c r="AK47" s="119">
        <f t="shared" si="24"/>
        <v>3.9493989603638724</v>
      </c>
      <c r="AL47" s="118">
        <f t="shared" si="24"/>
        <v>7.2532894736842124</v>
      </c>
      <c r="AM47" s="119">
        <f t="shared" si="24"/>
        <v>16.95606844981306</v>
      </c>
      <c r="AN47" s="118">
        <f t="shared" si="24"/>
        <v>29.116887310300285</v>
      </c>
      <c r="AO47" s="119">
        <f t="shared" si="24"/>
        <v>28.101769253642573</v>
      </c>
      <c r="AP47" s="118">
        <f t="shared" si="24"/>
        <v>20.92991546223071</v>
      </c>
      <c r="AQ47" s="119">
        <f t="shared" si="24"/>
        <v>26.083200425305691</v>
      </c>
      <c r="AR47" s="118">
        <f t="shared" si="24"/>
        <v>11.643132220795891</v>
      </c>
      <c r="AS47" s="119">
        <f t="shared" si="24"/>
        <v>7.5996517027863746</v>
      </c>
      <c r="AT47" s="118">
        <f t="shared" si="24"/>
        <v>10.261928184948353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8.026315789473685</v>
      </c>
      <c r="L49" s="63">
        <f t="shared" si="25"/>
        <v>10</v>
      </c>
      <c r="M49" s="71">
        <f t="shared" si="25"/>
        <v>5.5997109826589551</v>
      </c>
      <c r="N49" s="63">
        <f t="shared" si="25"/>
        <v>10</v>
      </c>
      <c r="O49" s="71">
        <f t="shared" si="25"/>
        <v>10</v>
      </c>
      <c r="P49" s="63">
        <f t="shared" si="25"/>
        <v>10</v>
      </c>
      <c r="Q49" s="71">
        <f t="shared" si="25"/>
        <v>10</v>
      </c>
      <c r="R49" s="63">
        <f t="shared" si="25"/>
        <v>10</v>
      </c>
      <c r="S49" s="71">
        <f t="shared" si="25"/>
        <v>10</v>
      </c>
      <c r="T49" s="63">
        <f t="shared" si="25"/>
        <v>7.2815360411899377</v>
      </c>
      <c r="U49" s="71">
        <f t="shared" si="25"/>
        <v>0</v>
      </c>
      <c r="V49" s="63">
        <f t="shared" si="25"/>
        <v>5.4381298992161291</v>
      </c>
      <c r="W49" s="71">
        <f t="shared" si="25"/>
        <v>10</v>
      </c>
      <c r="X49" s="63">
        <f t="shared" si="25"/>
        <v>0</v>
      </c>
      <c r="Y49" s="71">
        <f t="shared" si="25"/>
        <v>0</v>
      </c>
      <c r="Z49" s="63">
        <f t="shared" si="25"/>
        <v>1.9485188380788045</v>
      </c>
      <c r="AA49" s="71">
        <f t="shared" si="25"/>
        <v>10</v>
      </c>
      <c r="AB49" s="63">
        <f t="shared" si="25"/>
        <v>10</v>
      </c>
      <c r="AC49" s="71">
        <f t="shared" si="25"/>
        <v>10</v>
      </c>
      <c r="AD49" s="63">
        <f t="shared" si="25"/>
        <v>9.262007477710668</v>
      </c>
      <c r="AE49" s="71">
        <f t="shared" si="25"/>
        <v>10</v>
      </c>
      <c r="AF49" s="63">
        <f t="shared" si="25"/>
        <v>0</v>
      </c>
      <c r="AG49" s="71">
        <f t="shared" si="25"/>
        <v>0</v>
      </c>
      <c r="AH49" s="63">
        <f t="shared" si="25"/>
        <v>0</v>
      </c>
      <c r="AI49" s="71">
        <f t="shared" si="25"/>
        <v>10</v>
      </c>
      <c r="AJ49" s="63">
        <f t="shared" si="25"/>
        <v>10</v>
      </c>
      <c r="AK49" s="71">
        <f t="shared" si="25"/>
        <v>3.9493989603638724</v>
      </c>
      <c r="AL49" s="63">
        <f t="shared" si="25"/>
        <v>7.2532894736842124</v>
      </c>
      <c r="AM49" s="71">
        <f t="shared" si="25"/>
        <v>10</v>
      </c>
      <c r="AN49" s="63">
        <f t="shared" si="25"/>
        <v>10</v>
      </c>
      <c r="AO49" s="71">
        <f t="shared" si="25"/>
        <v>10</v>
      </c>
      <c r="AP49" s="63">
        <f t="shared" si="25"/>
        <v>10</v>
      </c>
      <c r="AQ49" s="71">
        <f t="shared" si="25"/>
        <v>10</v>
      </c>
      <c r="AR49" s="63">
        <f t="shared" si="25"/>
        <v>10</v>
      </c>
      <c r="AS49" s="71">
        <f t="shared" si="25"/>
        <v>7.5996517027863746</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BMA Wake Dialysis</dc:title>
  <dc:creator>N.C. State Health Coordinating Council</dc:creator>
  <cp:lastModifiedBy>Glendening, Erin</cp:lastModifiedBy>
  <dcterms:created xsi:type="dcterms:W3CDTF">2018-12-19T17:30:34Z</dcterms:created>
  <dcterms:modified xsi:type="dcterms:W3CDTF">2019-01-28T21:14:45Z</dcterms:modified>
</cp:coreProperties>
</file>