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I32" i="18"/>
  <c r="H32" i="25"/>
  <c r="I32" i="14"/>
  <c r="H32" i="14"/>
  <c r="F30" i="19"/>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0" i="18"/>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5"/>
  <c r="F36" i="25" s="1"/>
  <c r="F38" i="25" s="1"/>
  <c r="F40" i="25" s="1"/>
  <c r="F43" i="25" s="1"/>
  <c r="F45" i="25" s="1"/>
  <c r="F34" i="22"/>
  <c r="F36" i="22" s="1"/>
  <c r="F38" i="22" s="1"/>
  <c r="F40" i="22" s="1"/>
  <c r="F43" i="22" s="1"/>
  <c r="F45" i="22" s="1"/>
  <c r="F34" i="18"/>
  <c r="F36" i="18" s="1"/>
  <c r="F38" i="18" s="1"/>
  <c r="F40" i="18" s="1"/>
  <c r="F43" i="18" s="1"/>
  <c r="F45" i="18" s="1"/>
  <c r="F34" i="20"/>
  <c r="F36" i="20" s="1"/>
  <c r="F38" i="20" s="1"/>
  <c r="F40" i="20" s="1"/>
  <c r="F43" i="20" s="1"/>
  <c r="F45" i="20" s="1"/>
  <c r="F34" i="19"/>
  <c r="F36" i="19" s="1"/>
  <c r="F38" i="19" s="1"/>
  <c r="F40" i="19" s="1"/>
  <c r="F43" i="19" s="1"/>
  <c r="F45" i="19"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D24" i="23"/>
  <c r="D24" i="19"/>
  <c r="D24" i="18"/>
  <c r="E9" i="13" s="1"/>
  <c r="D24" i="17"/>
  <c r="D24" i="20"/>
  <c r="D24" i="21"/>
  <c r="E12" i="13" s="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F8" i="13" s="1"/>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AU15" i="1"/>
  <c r="AU19" i="1" s="1"/>
  <c r="AU22" i="1" s="1"/>
  <c r="AU24" i="1" s="1"/>
  <c r="AU26" i="1" s="1"/>
  <c r="AU28" i="1" s="1"/>
  <c r="AU31" i="1" s="1"/>
  <c r="AU33" i="1" s="1"/>
  <c r="AU35" i="1" s="1"/>
  <c r="O9" i="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O35" i="1" l="1"/>
  <c r="E25" i="24"/>
  <c r="D25" i="22"/>
  <c r="E25" i="20"/>
  <c r="E25" i="17"/>
  <c r="N35" i="1"/>
  <c r="K32" i="18"/>
  <c r="H24" i="18" s="1"/>
  <c r="J30" i="23"/>
  <c r="K32" i="19"/>
  <c r="H24" i="19" s="1"/>
  <c r="J32" i="17"/>
  <c r="G24" i="17" s="1"/>
  <c r="G25" i="17" s="1"/>
  <c r="G30" i="21"/>
  <c r="G34" i="21" s="1"/>
  <c r="G36" i="21" s="1"/>
  <c r="G38" i="21" s="1"/>
  <c r="G40" i="21" s="1"/>
  <c r="G43" i="21" s="1"/>
  <c r="G45" i="21" s="1"/>
  <c r="J32" i="21"/>
  <c r="G24" i="21" s="1"/>
  <c r="G25" i="21" s="1"/>
  <c r="K32" i="14"/>
  <c r="H24" i="14" s="1"/>
  <c r="J32" i="23"/>
  <c r="G24" i="23" s="1"/>
  <c r="J32" i="18"/>
  <c r="G24" i="18" s="1"/>
  <c r="L32" i="21"/>
  <c r="K32" i="17"/>
  <c r="H24" i="17" s="1"/>
  <c r="G30" i="18"/>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G34" i="14" s="1"/>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K32" i="21"/>
  <c r="H24" i="21" s="1"/>
  <c r="E8" i="13"/>
  <c r="E15" i="13"/>
  <c r="D9" i="13"/>
  <c r="E25" i="19"/>
  <c r="G47" i="21"/>
  <c r="F25" i="23"/>
  <c r="F25" i="20"/>
  <c r="F11" i="13"/>
  <c r="D25" i="27"/>
  <c r="D6" i="13"/>
  <c r="F25" i="21"/>
  <c r="F12" i="13"/>
  <c r="D25" i="21"/>
  <c r="D12" i="13"/>
  <c r="E25" i="23"/>
  <c r="D25" i="20"/>
  <c r="H24" i="22"/>
  <c r="G34" i="18"/>
  <c r="G36" i="18" s="1"/>
  <c r="G38" i="18" s="1"/>
  <c r="G40" i="18" s="1"/>
  <c r="G43" i="18" s="1"/>
  <c r="G45" i="18" s="1"/>
  <c r="G47" i="18" s="1"/>
  <c r="G24" i="25"/>
  <c r="G25" i="25" s="1"/>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M32" i="22"/>
  <c r="M32" i="20"/>
  <c r="J24" i="20" s="1"/>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J34" i="20" s="1"/>
  <c r="J36" i="20" s="1"/>
  <c r="J38" i="20" s="1"/>
  <c r="J40" i="20" s="1"/>
  <c r="J43" i="20" s="1"/>
  <c r="J45" i="20" s="1"/>
  <c r="L32" i="23"/>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24" i="24" s="1"/>
  <c r="I25" i="24" s="1"/>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J24" i="24" s="1"/>
  <c r="G25" i="24"/>
  <c r="H49" i="25"/>
  <c r="I28" i="25" s="1"/>
  <c r="G25" i="18"/>
  <c r="H49" i="17"/>
  <c r="I28" i="17" s="1"/>
  <c r="I25" i="17"/>
  <c r="G49" i="25"/>
  <c r="H28" i="25" s="1"/>
  <c r="J26" i="25" s="1"/>
  <c r="H25" i="25"/>
  <c r="I24" i="23"/>
  <c r="I25" i="23" s="1"/>
  <c r="I24" i="21"/>
  <c r="I25" i="21" s="1"/>
  <c r="I24" i="25"/>
  <c r="I25" i="25"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47" i="20" l="1"/>
  <c r="K26" i="23"/>
  <c r="L30" i="21"/>
  <c r="L34" i="21" s="1"/>
  <c r="L36" i="21" s="1"/>
  <c r="L38" i="21" s="1"/>
  <c r="L40" i="21" s="1"/>
  <c r="L43" i="21" s="1"/>
  <c r="L45" i="21" s="1"/>
  <c r="K30" i="20"/>
  <c r="K34" i="20" s="1"/>
  <c r="K36" i="20" s="1"/>
  <c r="K38" i="20" s="1"/>
  <c r="K40" i="20" s="1"/>
  <c r="K43" i="20" s="1"/>
  <c r="K45" i="20" s="1"/>
  <c r="K30" i="25"/>
  <c r="K30" i="23"/>
  <c r="K34" i="23" s="1"/>
  <c r="K36" i="23" s="1"/>
  <c r="K38" i="23" s="1"/>
  <c r="K40" i="23" s="1"/>
  <c r="K43" i="23" s="1"/>
  <c r="K45" i="23" s="1"/>
  <c r="K47" i="23" s="1"/>
  <c r="N32" i="24"/>
  <c r="Q32" i="14"/>
  <c r="N32" i="20"/>
  <c r="K24" i="20" s="1"/>
  <c r="K25"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N34" i="17" s="1"/>
  <c r="N36" i="17" s="1"/>
  <c r="N38" i="17" s="1"/>
  <c r="N40" i="17" s="1"/>
  <c r="N43" i="17" s="1"/>
  <c r="N45" i="17" s="1"/>
  <c r="P32" i="18"/>
  <c r="N30" i="22"/>
  <c r="Q32" i="17"/>
  <c r="O32" i="21"/>
  <c r="P32" i="25"/>
  <c r="L30" i="20"/>
  <c r="L34" i="20" s="1"/>
  <c r="L36" i="20" s="1"/>
  <c r="L38" i="20" s="1"/>
  <c r="L40" i="20" s="1"/>
  <c r="L43" i="20" s="1"/>
  <c r="L45" i="20" s="1"/>
  <c r="M30" i="21"/>
  <c r="Q32" i="21"/>
  <c r="M30" i="25"/>
  <c r="O32" i="20"/>
  <c r="Q32" i="18"/>
  <c r="O32" i="24"/>
  <c r="N32" i="19"/>
  <c r="L30" i="25"/>
  <c r="L34" i="25" s="1"/>
  <c r="L36" i="25" s="1"/>
  <c r="L38" i="25" s="1"/>
  <c r="L40" i="25" s="1"/>
  <c r="L43" i="25" s="1"/>
  <c r="L45" i="25" s="1"/>
  <c r="O32" i="19"/>
  <c r="Q32" i="19"/>
  <c r="N32" i="23"/>
  <c r="K24" i="23" s="1"/>
  <c r="K30" i="27"/>
  <c r="K34" i="27" s="1"/>
  <c r="K36" i="27" s="1"/>
  <c r="K38" i="27" s="1"/>
  <c r="K40" i="27" s="1"/>
  <c r="K43" i="27" s="1"/>
  <c r="K45" i="27" s="1"/>
  <c r="L30" i="27"/>
  <c r="L34" i="27" s="1"/>
  <c r="L36" i="27" s="1"/>
  <c r="L38" i="27" s="1"/>
  <c r="L40" i="27" s="1"/>
  <c r="L43" i="27" s="1"/>
  <c r="L45" i="27" s="1"/>
  <c r="N30" i="21"/>
  <c r="N34" i="21" s="1"/>
  <c r="N36" i="21" s="1"/>
  <c r="N38" i="21" s="1"/>
  <c r="N40" i="21" s="1"/>
  <c r="N43" i="21" s="1"/>
  <c r="N45" i="21" s="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J49" i="24"/>
  <c r="K28" i="24" s="1"/>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K47" i="20"/>
  <c r="I49" i="19"/>
  <c r="J28" i="19" s="1"/>
  <c r="J24" i="23"/>
  <c r="J25" i="23" s="1"/>
  <c r="J47" i="24"/>
  <c r="I49" i="20"/>
  <c r="J28" i="20" s="1"/>
  <c r="L26" i="20" s="1"/>
  <c r="J25" i="20"/>
  <c r="I49" i="18"/>
  <c r="J28" i="18" s="1"/>
  <c r="K34" i="25"/>
  <c r="K36" i="25" s="1"/>
  <c r="K38" i="25" s="1"/>
  <c r="K40" i="25" s="1"/>
  <c r="K43" i="25" s="1"/>
  <c r="K45" i="25" s="1"/>
  <c r="J49" i="20"/>
  <c r="K28" i="20" s="1"/>
  <c r="L34" i="23"/>
  <c r="L36" i="23" s="1"/>
  <c r="L38" i="23" s="1"/>
  <c r="L40" i="23" s="1"/>
  <c r="L43" i="23" s="1"/>
  <c r="L45" i="23" s="1"/>
  <c r="I49" i="23"/>
  <c r="J28" i="23" s="1"/>
  <c r="L26" i="23" s="1"/>
  <c r="J47" i="27"/>
  <c r="K34" i="21"/>
  <c r="K36" i="21" s="1"/>
  <c r="K38" i="21" s="1"/>
  <c r="K40" i="21" s="1"/>
  <c r="K43" i="21" s="1"/>
  <c r="K45" i="21" s="1"/>
  <c r="J47" i="23"/>
  <c r="I49" i="24"/>
  <c r="J28" i="24" s="1"/>
  <c r="J25" i="24"/>
  <c r="J24" i="19"/>
  <c r="J25" i="19" s="1"/>
  <c r="J47" i="19"/>
  <c r="J47" i="17"/>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K47" i="19" l="1"/>
  <c r="K24" i="19"/>
  <c r="K24" i="17"/>
  <c r="K49" i="17" s="1"/>
  <c r="L28" i="17" s="1"/>
  <c r="L26" i="25"/>
  <c r="M26" i="25" s="1"/>
  <c r="M24" i="25" s="1"/>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3"/>
  <c r="K49" i="23"/>
  <c r="L28" i="23" s="1"/>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7" i="25"/>
  <c r="K47" i="17"/>
  <c r="M34" i="25"/>
  <c r="M36" i="25" s="1"/>
  <c r="M38" i="25" s="1"/>
  <c r="M40" i="25" s="1"/>
  <c r="M43" i="25" s="1"/>
  <c r="M45" i="25" s="1"/>
  <c r="N34" i="23"/>
  <c r="N36" i="23" s="1"/>
  <c r="N38" i="23" s="1"/>
  <c r="N40" i="23" s="1"/>
  <c r="N43" i="23" s="1"/>
  <c r="N45" i="23" s="1"/>
  <c r="J49" i="19"/>
  <c r="K28" i="19" s="1"/>
  <c r="K25" i="19"/>
  <c r="L24" i="24"/>
  <c r="K49" i="19"/>
  <c r="L28" i="19" s="1"/>
  <c r="J49" i="23"/>
  <c r="K28" i="23" s="1"/>
  <c r="M26" i="23" s="1"/>
  <c r="K25" i="23"/>
  <c r="L24" i="20"/>
  <c r="L25" i="20" s="1"/>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L47" i="25" l="1"/>
  <c r="L24" i="25"/>
  <c r="M24" i="24"/>
  <c r="L47" i="24"/>
  <c r="K25" i="21"/>
  <c r="J49" i="22"/>
  <c r="K28" i="22" s="1"/>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L25" i="24"/>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N26" i="27" s="1"/>
  <c r="P34" i="27"/>
  <c r="P36" i="27" s="1"/>
  <c r="P38" i="27" s="1"/>
  <c r="P40" i="27" s="1"/>
  <c r="P43" i="27" s="1"/>
  <c r="P45" i="27" s="1"/>
  <c r="L25" i="25"/>
  <c r="L49" i="25"/>
  <c r="M28" i="25" s="1"/>
  <c r="M25" i="25"/>
  <c r="L49" i="20"/>
  <c r="M28" i="20" s="1"/>
  <c r="M25" i="20"/>
  <c r="L49" i="18"/>
  <c r="M28" i="18" s="1"/>
  <c r="M47" i="23"/>
  <c r="M49" i="25"/>
  <c r="N28" i="25" s="1"/>
  <c r="O34" i="24"/>
  <c r="O36" i="24" s="1"/>
  <c r="O38" i="24" s="1"/>
  <c r="O40" i="24" s="1"/>
  <c r="O43" i="24" s="1"/>
  <c r="O45" i="24" s="1"/>
  <c r="K49" i="21"/>
  <c r="L28" i="21" s="1"/>
  <c r="L49" i="24"/>
  <c r="M28"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O26" i="24" l="1"/>
  <c r="L25" i="22"/>
  <c r="M47" i="17"/>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N47" i="17"/>
  <c r="N47" i="20"/>
  <c r="M47" i="27"/>
  <c r="N24" i="23"/>
  <c r="O47" i="24"/>
  <c r="N47" i="23"/>
  <c r="N6" i="13"/>
  <c r="M49" i="27"/>
  <c r="N28" i="27" s="1"/>
  <c r="O24" i="24"/>
  <c r="N24" i="20"/>
  <c r="M6" i="13"/>
  <c r="L49" i="27"/>
  <c r="M28" i="27" s="1"/>
  <c r="O26"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N47" i="21" l="1"/>
  <c r="O26" i="17"/>
  <c r="O24" i="17" s="1"/>
  <c r="P26" i="27"/>
  <c r="N25" i="17"/>
  <c r="O26" i="21"/>
  <c r="O24" i="21" s="1"/>
  <c r="O25" i="21" s="1"/>
  <c r="N25" i="21"/>
  <c r="M25" i="22"/>
  <c r="M49" i="18"/>
  <c r="N28" i="18" s="1"/>
  <c r="N25" i="19"/>
  <c r="M49" i="19"/>
  <c r="N28" i="19" s="1"/>
  <c r="P26" i="19" s="1"/>
  <c r="Q26" i="19" s="1"/>
  <c r="Q24" i="19" s="1"/>
  <c r="Q49" i="19" s="1"/>
  <c r="R28" i="19" s="1"/>
  <c r="P24" i="23"/>
  <c r="O24" i="20"/>
  <c r="O26" i="18"/>
  <c r="N24" i="18"/>
  <c r="N49" i="18" s="1"/>
  <c r="O28" i="18" s="1"/>
  <c r="N47" i="18"/>
  <c r="O26" i="22"/>
  <c r="N24" i="22"/>
  <c r="P24" i="20"/>
  <c r="P49" i="20" s="1"/>
  <c r="Q28" i="20" s="1"/>
  <c r="M25" i="21"/>
  <c r="O47" i="20"/>
  <c r="N49" i="20"/>
  <c r="O28" i="20" s="1"/>
  <c r="Q26" i="20" s="1"/>
  <c r="N25" i="20"/>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P26" i="17" l="1"/>
  <c r="Q26" i="17" s="1"/>
  <c r="P26" i="21"/>
  <c r="Q26" i="21" s="1"/>
  <c r="Q47" i="19"/>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AV34" i="19" s="1"/>
  <c r="AV36" i="19" s="1"/>
  <c r="AV38" i="19" s="1"/>
  <c r="AV40" i="19" s="1"/>
  <c r="AV43" i="19" s="1"/>
  <c r="AV45" i="19" s="1"/>
  <c r="Y30" i="27"/>
  <c r="AD32" i="17"/>
  <c r="AD34" i="17" s="1"/>
  <c r="AD36" i="17" s="1"/>
  <c r="AD38" i="17" s="1"/>
  <c r="AD40" i="17" s="1"/>
  <c r="AD43" i="17" s="1"/>
  <c r="AD45" i="17" s="1"/>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G34" i="23" s="1"/>
  <c r="AG36" i="23" s="1"/>
  <c r="AG38" i="23" s="1"/>
  <c r="AG40" i="23" s="1"/>
  <c r="AG43" i="23" s="1"/>
  <c r="AG45" i="23" s="1"/>
  <c r="AM32" i="25"/>
  <c r="AV32" i="18"/>
  <c r="AX32" i="24"/>
  <c r="AH32" i="27"/>
  <c r="AU30" i="27"/>
  <c r="AL30" i="24"/>
  <c r="AZ32" i="21"/>
  <c r="AZ34" i="21" s="1"/>
  <c r="AZ36" i="21" s="1"/>
  <c r="AZ38" i="21" s="1"/>
  <c r="AZ40" i="21" s="1"/>
  <c r="AZ43" i="21" s="1"/>
  <c r="AZ45" i="21" s="1"/>
  <c r="AE30" i="14"/>
  <c r="AE30" i="22"/>
  <c r="AJ32" i="14"/>
  <c r="AJ30" i="23"/>
  <c r="Y30" i="20"/>
  <c r="AM30" i="17"/>
  <c r="AF30" i="21"/>
  <c r="AP30" i="21"/>
  <c r="S30" i="24"/>
  <c r="S34" i="24" s="1"/>
  <c r="S36" i="24" s="1"/>
  <c r="S38" i="24" s="1"/>
  <c r="S40" i="24" s="1"/>
  <c r="S43" i="24" s="1"/>
  <c r="S45" i="24" s="1"/>
  <c r="Y32" i="25"/>
  <c r="AJ30" i="22"/>
  <c r="AT32" i="22"/>
  <c r="AU32" i="17"/>
  <c r="AU34" i="17" s="1"/>
  <c r="AU36" i="17" s="1"/>
  <c r="AU38" i="17" s="1"/>
  <c r="AU40" i="17" s="1"/>
  <c r="AU43" i="17" s="1"/>
  <c r="AU45" i="17" s="1"/>
  <c r="AG32" i="17"/>
  <c r="AW30" i="22"/>
  <c r="V30" i="22"/>
  <c r="V34" i="22" s="1"/>
  <c r="V36" i="22" s="1"/>
  <c r="V38" i="22" s="1"/>
  <c r="V40" i="22" s="1"/>
  <c r="V43" i="22" s="1"/>
  <c r="V45" i="22" s="1"/>
  <c r="U32" i="24"/>
  <c r="U34" i="24" s="1"/>
  <c r="U36" i="24" s="1"/>
  <c r="U38" i="24" s="1"/>
  <c r="U40" i="24" s="1"/>
  <c r="U43" i="24" s="1"/>
  <c r="U45" i="24" s="1"/>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AX32" i="27"/>
  <c r="AJ32" i="25"/>
  <c r="W30" i="22"/>
  <c r="W34" i="22" s="1"/>
  <c r="W36" i="22" s="1"/>
  <c r="W38" i="22" s="1"/>
  <c r="W40" i="22" s="1"/>
  <c r="W43" i="22" s="1"/>
  <c r="W45" i="22" s="1"/>
  <c r="AX32" i="17"/>
  <c r="AX34" i="17" s="1"/>
  <c r="AX36" i="17" s="1"/>
  <c r="AX38" i="17" s="1"/>
  <c r="AX40" i="17" s="1"/>
  <c r="AX43" i="17" s="1"/>
  <c r="AX45" i="17" s="1"/>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T30" i="20"/>
  <c r="Z30" i="14"/>
  <c r="Z30" i="19"/>
  <c r="Y30" i="21"/>
  <c r="AW30" i="20"/>
  <c r="AW34" i="20" s="1"/>
  <c r="AW36" i="20" s="1"/>
  <c r="AW38" i="20" s="1"/>
  <c r="AW40" i="20" s="1"/>
  <c r="AW43" i="20" s="1"/>
  <c r="AW45" i="20" s="1"/>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P34" i="17" s="1"/>
  <c r="AP36" i="17" s="1"/>
  <c r="AP38" i="17" s="1"/>
  <c r="AP40" i="17" s="1"/>
  <c r="AP43" i="17" s="1"/>
  <c r="AP45" i="17" s="1"/>
  <c r="AA30" i="25"/>
  <c r="AU30" i="18"/>
  <c r="AN32" i="23"/>
  <c r="AN32" i="25"/>
  <c r="AZ30" i="27"/>
  <c r="AI30" i="27"/>
  <c r="AV30" i="23"/>
  <c r="AU32" i="20"/>
  <c r="Q30" i="22"/>
  <c r="Q34" i="22" s="1"/>
  <c r="Q36" i="22" s="1"/>
  <c r="Q38" i="22" s="1"/>
  <c r="Q40" i="22" s="1"/>
  <c r="Q43" i="22" s="1"/>
  <c r="Q45" i="22" s="1"/>
  <c r="Q47" i="22" s="1"/>
  <c r="S30" i="19"/>
  <c r="V30" i="24"/>
  <c r="T32" i="25"/>
  <c r="T34" i="25" s="1"/>
  <c r="T36" i="25" s="1"/>
  <c r="T38" i="25" s="1"/>
  <c r="T40" i="25" s="1"/>
  <c r="T43" i="25" s="1"/>
  <c r="T45" i="25" s="1"/>
  <c r="AJ30" i="21"/>
  <c r="AH30" i="18"/>
  <c r="Y32" i="17"/>
  <c r="AO30" i="24"/>
  <c r="AA30" i="24"/>
  <c r="AA34" i="24" s="1"/>
  <c r="AA36" i="24" s="1"/>
  <c r="AA38" i="24" s="1"/>
  <c r="AA40" i="24" s="1"/>
  <c r="AA43" i="24" s="1"/>
  <c r="AA45" i="24" s="1"/>
  <c r="T30" i="27"/>
  <c r="AK32" i="22"/>
  <c r="AK34" i="22" s="1"/>
  <c r="AK36" i="22" s="1"/>
  <c r="AK38" i="22" s="1"/>
  <c r="AK40" i="22" s="1"/>
  <c r="AK43" i="22" s="1"/>
  <c r="AK45" i="22" s="1"/>
  <c r="AW30" i="21"/>
  <c r="AB32" i="25"/>
  <c r="AK30" i="14"/>
  <c r="AB30" i="17"/>
  <c r="AM32" i="24"/>
  <c r="AZ32" i="22"/>
  <c r="AF30" i="17"/>
  <c r="AQ30" i="14"/>
  <c r="AJ30" i="20"/>
  <c r="Y32" i="21"/>
  <c r="AH30" i="14"/>
  <c r="AS32" i="23"/>
  <c r="AS34" i="23" s="1"/>
  <c r="AS36" i="23" s="1"/>
  <c r="AS38" i="23" s="1"/>
  <c r="AS40" i="23" s="1"/>
  <c r="AS43" i="23" s="1"/>
  <c r="AS45" i="23" s="1"/>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W34" i="18" s="1"/>
  <c r="AW36" i="18" s="1"/>
  <c r="AW38" i="18" s="1"/>
  <c r="AW40" i="18" s="1"/>
  <c r="AW43" i="18" s="1"/>
  <c r="AW45" i="18" s="1"/>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T34" i="21" s="1"/>
  <c r="T36" i="21" s="1"/>
  <c r="T38" i="21" s="1"/>
  <c r="T40" i="21" s="1"/>
  <c r="T43" i="21" s="1"/>
  <c r="T45" i="21" s="1"/>
  <c r="AI30" i="24"/>
  <c r="U32" i="25"/>
  <c r="X30" i="20"/>
  <c r="X34" i="20" s="1"/>
  <c r="X36" i="20" s="1"/>
  <c r="X38" i="20" s="1"/>
  <c r="X40" i="20" s="1"/>
  <c r="X43" i="20" s="1"/>
  <c r="X45" i="20" s="1"/>
  <c r="AS32" i="14"/>
  <c r="AS30" i="24"/>
  <c r="AN30" i="22"/>
  <c r="U30" i="14"/>
  <c r="U34" i="14" s="1"/>
  <c r="U36" i="14" s="1"/>
  <c r="U38" i="14" s="1"/>
  <c r="U40" i="14" s="1"/>
  <c r="U43" i="14" s="1"/>
  <c r="U45" i="14" s="1"/>
  <c r="AN30" i="27"/>
  <c r="AN34" i="27" s="1"/>
  <c r="AN36" i="27" s="1"/>
  <c r="AN38" i="27" s="1"/>
  <c r="AN40" i="27" s="1"/>
  <c r="AN43" i="27" s="1"/>
  <c r="AN45" i="27" s="1"/>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I34" i="23" s="1"/>
  <c r="AI36" i="23" s="1"/>
  <c r="AI38" i="23" s="1"/>
  <c r="AI40" i="23" s="1"/>
  <c r="AI43" i="23" s="1"/>
  <c r="AI45" i="23" s="1"/>
  <c r="AC32" i="14"/>
  <c r="AX32" i="23"/>
  <c r="U32" i="17"/>
  <c r="AU30" i="14"/>
  <c r="AW30" i="17"/>
  <c r="AC30" i="27"/>
  <c r="X32" i="21"/>
  <c r="AG30" i="21"/>
  <c r="AE32" i="17"/>
  <c r="AE34" i="17" s="1"/>
  <c r="AE36" i="17" s="1"/>
  <c r="AE38" i="17" s="1"/>
  <c r="AE40" i="17" s="1"/>
  <c r="AE43" i="17" s="1"/>
  <c r="AE45" i="17" s="1"/>
  <c r="X32" i="23"/>
  <c r="X34" i="23" s="1"/>
  <c r="X36" i="23" s="1"/>
  <c r="X38" i="23" s="1"/>
  <c r="X40" i="23" s="1"/>
  <c r="X43" i="23" s="1"/>
  <c r="X45" i="23" s="1"/>
  <c r="R30" i="19"/>
  <c r="AM30" i="23"/>
  <c r="AY30" i="18"/>
  <c r="X30" i="17"/>
  <c r="AG30" i="25"/>
  <c r="T30" i="22"/>
  <c r="AD32" i="23"/>
  <c r="V32" i="17"/>
  <c r="V34" i="17" s="1"/>
  <c r="V36" i="17" s="1"/>
  <c r="V38" i="17" s="1"/>
  <c r="V40" i="17" s="1"/>
  <c r="V43" i="17" s="1"/>
  <c r="V45" i="17" s="1"/>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AD34" i="19" s="1"/>
  <c r="AD36" i="19" s="1"/>
  <c r="AD38" i="19" s="1"/>
  <c r="AD40" i="19" s="1"/>
  <c r="AD43" i="19" s="1"/>
  <c r="AD45" i="19" s="1"/>
  <c r="U32" i="27"/>
  <c r="U34" i="27" s="1"/>
  <c r="U36" i="27" s="1"/>
  <c r="U38" i="27" s="1"/>
  <c r="U40" i="27" s="1"/>
  <c r="U43" i="27" s="1"/>
  <c r="U45" i="27" s="1"/>
  <c r="W32" i="22"/>
  <c r="AL30" i="23"/>
  <c r="AL30" i="14"/>
  <c r="AO30" i="18"/>
  <c r="Y30" i="19"/>
  <c r="U30" i="23"/>
  <c r="AO30" i="21"/>
  <c r="AW30" i="14"/>
  <c r="AK32" i="21"/>
  <c r="AL30" i="27"/>
  <c r="AL34" i="27" s="1"/>
  <c r="AL36" i="27" s="1"/>
  <c r="AL38" i="27" s="1"/>
  <c r="AL40" i="27" s="1"/>
  <c r="AL43" i="27" s="1"/>
  <c r="AL45" i="27" s="1"/>
  <c r="Y30" i="18"/>
  <c r="Y34" i="18" s="1"/>
  <c r="Y36" i="18" s="1"/>
  <c r="Y38" i="18" s="1"/>
  <c r="Y40" i="18" s="1"/>
  <c r="Y43" i="18" s="1"/>
  <c r="Y45" i="18" s="1"/>
  <c r="AC30" i="21"/>
  <c r="W32" i="17"/>
  <c r="AB30" i="24"/>
  <c r="AB34" i="24" s="1"/>
  <c r="AB36" i="24" s="1"/>
  <c r="AB38" i="24" s="1"/>
  <c r="AB40" i="24" s="1"/>
  <c r="AB43" i="24" s="1"/>
  <c r="AB45" i="24" s="1"/>
  <c r="AO32" i="23"/>
  <c r="AG32" i="18"/>
  <c r="AR32" i="21"/>
  <c r="R30" i="27"/>
  <c r="U30" i="18"/>
  <c r="T32" i="14"/>
  <c r="Q24" i="14" s="1"/>
  <c r="AN30" i="20"/>
  <c r="X30" i="19"/>
  <c r="AT32" i="17"/>
  <c r="AM32" i="20"/>
  <c r="AX32" i="25"/>
  <c r="AJ30" i="18"/>
  <c r="AB32" i="21"/>
  <c r="AL30" i="19"/>
  <c r="AP30" i="19"/>
  <c r="AL30" i="25"/>
  <c r="AL34" i="25" s="1"/>
  <c r="AL36" i="25" s="1"/>
  <c r="AL38" i="25" s="1"/>
  <c r="AL40" i="25" s="1"/>
  <c r="AL43" i="25" s="1"/>
  <c r="AL45" i="25" s="1"/>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Q24" i="22" s="1"/>
  <c r="AJ32" i="22"/>
  <c r="T32" i="23"/>
  <c r="Q24" i="23" s="1"/>
  <c r="V32" i="14"/>
  <c r="AQ32" i="14"/>
  <c r="AJ32" i="17"/>
  <c r="AJ34" i="17" s="1"/>
  <c r="AJ36" i="17" s="1"/>
  <c r="AJ38" i="17" s="1"/>
  <c r="AJ40" i="17" s="1"/>
  <c r="AJ43" i="17" s="1"/>
  <c r="AJ45" i="17" s="1"/>
  <c r="AF30" i="27"/>
  <c r="AK32" i="18"/>
  <c r="AY30" i="19"/>
  <c r="AM32" i="27"/>
  <c r="AV32" i="20"/>
  <c r="AG30" i="24"/>
  <c r="AG34" i="24" s="1"/>
  <c r="AG36" i="24" s="1"/>
  <c r="AG38" i="24" s="1"/>
  <c r="AG40" i="24" s="1"/>
  <c r="AG43" i="24" s="1"/>
  <c r="AG45" i="24" s="1"/>
  <c r="AH30" i="25"/>
  <c r="AD32" i="20"/>
  <c r="AE30" i="23"/>
  <c r="AP30" i="18"/>
  <c r="AB30" i="25"/>
  <c r="AT30" i="25"/>
  <c r="AC30" i="20"/>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AD30" i="18"/>
  <c r="AD30" i="25"/>
  <c r="Q30" i="20"/>
  <c r="Q34" i="20" s="1"/>
  <c r="Q36" i="20" s="1"/>
  <c r="Q38" i="20" s="1"/>
  <c r="Q40" i="20" s="1"/>
  <c r="Q43" i="20" s="1"/>
  <c r="Q45" i="20" s="1"/>
  <c r="Q47" i="20" s="1"/>
  <c r="AO32" i="20"/>
  <c r="AZ30" i="17"/>
  <c r="V30" i="19"/>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AQ34" i="18" s="1"/>
  <c r="AQ36" i="18" s="1"/>
  <c r="AQ38" i="18" s="1"/>
  <c r="AQ40" i="18" s="1"/>
  <c r="AQ43" i="18" s="1"/>
  <c r="AQ45" i="18" s="1"/>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AX34" i="21" s="1"/>
  <c r="AX36" i="21" s="1"/>
  <c r="AX38" i="21" s="1"/>
  <c r="AX40" i="21" s="1"/>
  <c r="AX43" i="21" s="1"/>
  <c r="AX45" i="21" s="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4" i="18" s="1"/>
  <c r="AT36" i="18" s="1"/>
  <c r="AT38" i="18" s="1"/>
  <c r="AT40" i="18" s="1"/>
  <c r="AT43" i="18" s="1"/>
  <c r="AT45" i="18" s="1"/>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Z34" i="17" s="1"/>
  <c r="Z36" i="17" s="1"/>
  <c r="Z38" i="17" s="1"/>
  <c r="Z40" i="17" s="1"/>
  <c r="Z43" i="17" s="1"/>
  <c r="Z45" i="17" s="1"/>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AG30" i="20"/>
  <c r="AY30" i="22"/>
  <c r="S30" i="2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BC30" i="23"/>
  <c r="AD34" i="21"/>
  <c r="AD36" i="21" s="1"/>
  <c r="AD38" i="21" s="1"/>
  <c r="AD40" i="21" s="1"/>
  <c r="AD43" i="21" s="1"/>
  <c r="AD45" i="21" s="1"/>
  <c r="P34" i="17"/>
  <c r="P36" i="17" s="1"/>
  <c r="P38" i="17" s="1"/>
  <c r="P40" i="17" s="1"/>
  <c r="P43" i="17" s="1"/>
  <c r="P45" i="17" s="1"/>
  <c r="T34" i="19"/>
  <c r="T36" i="19" s="1"/>
  <c r="T38" i="19" s="1"/>
  <c r="T40" i="19" s="1"/>
  <c r="T43" i="19" s="1"/>
  <c r="T45" i="19" s="1"/>
  <c r="BE26" i="27"/>
  <c r="N34" i="24"/>
  <c r="N36" i="24" s="1"/>
  <c r="N38" i="24" s="1"/>
  <c r="N40" i="24" s="1"/>
  <c r="N43" i="24" s="1"/>
  <c r="N45" i="24"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V34" i="19"/>
  <c r="V36" i="19" s="1"/>
  <c r="V38" i="19" s="1"/>
  <c r="V40" i="19" s="1"/>
  <c r="V43" i="19" s="1"/>
  <c r="V45" i="19" s="1"/>
  <c r="BE26" i="24"/>
  <c r="BD30" i="23"/>
  <c r="BD26" i="22"/>
  <c r="O24" i="23"/>
  <c r="BD26" i="19"/>
  <c r="P34" i="24"/>
  <c r="P36" i="24" s="1"/>
  <c r="P38" i="24" s="1"/>
  <c r="P40" i="24" s="1"/>
  <c r="P43" i="24" s="1"/>
  <c r="P45" i="24" s="1"/>
  <c r="R34" i="22"/>
  <c r="R36" i="22" s="1"/>
  <c r="R38" i="22" s="1"/>
  <c r="R40" i="22" s="1"/>
  <c r="R43" i="22" s="1"/>
  <c r="R45" i="22" s="1"/>
  <c r="BE26" i="19"/>
  <c r="BC26" i="23"/>
  <c r="AK34" i="18"/>
  <c r="AK36" i="18" s="1"/>
  <c r="AK38" i="18" s="1"/>
  <c r="AK40" i="18" s="1"/>
  <c r="AK43" i="18" s="1"/>
  <c r="AK45" i="18" s="1"/>
  <c r="BD30" i="19"/>
  <c r="O34" i="25"/>
  <c r="O36" i="25" s="1"/>
  <c r="O38" i="25" s="1"/>
  <c r="O40" i="25" s="1"/>
  <c r="O43" i="25" s="1"/>
  <c r="O45" i="25" s="1"/>
  <c r="O47" i="25" s="1"/>
  <c r="BD26" i="27"/>
  <c r="O34" i="19"/>
  <c r="O36" i="19" s="1"/>
  <c r="O38" i="19" s="1"/>
  <c r="O40" i="19" s="1"/>
  <c r="O43" i="19" s="1"/>
  <c r="O45" i="19" s="1"/>
  <c r="O47" i="19" s="1"/>
  <c r="AJ34" i="20"/>
  <c r="AJ36" i="20" s="1"/>
  <c r="AJ38" i="20" s="1"/>
  <c r="AJ40" i="20" s="1"/>
  <c r="AJ43" i="20" s="1"/>
  <c r="AJ45" i="20"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V34" i="27"/>
  <c r="V36" i="27" s="1"/>
  <c r="V38" i="27" s="1"/>
  <c r="V40" i="27" s="1"/>
  <c r="V43" i="27" s="1"/>
  <c r="V45" i="27" s="1"/>
  <c r="BC30" i="17"/>
  <c r="BB30" i="27"/>
  <c r="BD30" i="17"/>
  <c r="Q24" i="18"/>
  <c r="Q25" i="18" s="1"/>
  <c r="BD30" i="24"/>
  <c r="O24" i="19"/>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W34" i="20"/>
  <c r="W36" i="20" s="1"/>
  <c r="W38" i="20" s="1"/>
  <c r="W40" i="20" s="1"/>
  <c r="W43" i="20" s="1"/>
  <c r="W45" i="20" s="1"/>
  <c r="O24" i="25"/>
  <c r="O25" i="25" s="1"/>
  <c r="BC32" i="27"/>
  <c r="BB30" i="24"/>
  <c r="S34" i="25"/>
  <c r="S36" i="25" s="1"/>
  <c r="S38" i="25" s="1"/>
  <c r="S40" i="25" s="1"/>
  <c r="S43" i="25" s="1"/>
  <c r="S45" i="25" s="1"/>
  <c r="P34" i="25"/>
  <c r="P36" i="25" s="1"/>
  <c r="P38" i="25" s="1"/>
  <c r="P40" i="25" s="1"/>
  <c r="P43" i="25" s="1"/>
  <c r="P45" i="25" s="1"/>
  <c r="Q34" i="21"/>
  <c r="Q36" i="21" s="1"/>
  <c r="Q38" i="21" s="1"/>
  <c r="Q40" i="21" s="1"/>
  <c r="Q43" i="21" s="1"/>
  <c r="Q45" i="21" s="1"/>
  <c r="BC32" i="23"/>
  <c r="BB30" i="21"/>
  <c r="S34" i="19"/>
  <c r="S36" i="19" s="1"/>
  <c r="S38" i="19" s="1"/>
  <c r="S40" i="19" s="1"/>
  <c r="S43" i="19" s="1"/>
  <c r="S45" i="19" s="1"/>
  <c r="BD26" i="18"/>
  <c r="AR34" i="21"/>
  <c r="AR36" i="21" s="1"/>
  <c r="AR38" i="21" s="1"/>
  <c r="AR40" i="21" s="1"/>
  <c r="AR43" i="21" s="1"/>
  <c r="AR45" i="21" s="1"/>
  <c r="AB34" i="21"/>
  <c r="AB36" i="21" s="1"/>
  <c r="AB38" i="21" s="1"/>
  <c r="AB40" i="21" s="1"/>
  <c r="AB43" i="21" s="1"/>
  <c r="AB45" i="21" s="1"/>
  <c r="BD26" i="20"/>
  <c r="BD32" i="27"/>
  <c r="BC26" i="21"/>
  <c r="BC32" i="17"/>
  <c r="BD32" i="23"/>
  <c r="BB32" i="22"/>
  <c r="BC30" i="27"/>
  <c r="BB26" i="20"/>
  <c r="BE26" i="22"/>
  <c r="BB32" i="18"/>
  <c r="BC30" i="25"/>
  <c r="BB26" i="24"/>
  <c r="AW34" i="21"/>
  <c r="AW36" i="21" s="1"/>
  <c r="AW38" i="21" s="1"/>
  <c r="AW40" i="21" s="1"/>
  <c r="AW43" i="21" s="1"/>
  <c r="AW45" i="21" s="1"/>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BE26" i="21"/>
  <c r="BD26" i="17"/>
  <c r="BB26" i="17"/>
  <c r="BB32" i="20"/>
  <c r="BC32" i="18"/>
  <c r="BD30" i="22"/>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H19" i="14"/>
  <c r="AM20" i="14"/>
  <c r="AN20" i="14"/>
  <c r="AI19" i="14"/>
  <c r="S34" i="21" l="1"/>
  <c r="S36" i="21" s="1"/>
  <c r="S38" i="21" s="1"/>
  <c r="S40" i="21" s="1"/>
  <c r="S43" i="21" s="1"/>
  <c r="S45" i="21" s="1"/>
  <c r="AP34" i="19"/>
  <c r="AP36" i="19" s="1"/>
  <c r="AP38" i="19" s="1"/>
  <c r="AP40" i="19" s="1"/>
  <c r="AP43" i="19" s="1"/>
  <c r="AP45" i="19" s="1"/>
  <c r="AA34" i="22"/>
  <c r="AA36" i="22" s="1"/>
  <c r="AA38" i="22" s="1"/>
  <c r="AA40" i="22" s="1"/>
  <c r="AA43" i="22" s="1"/>
  <c r="AA45" i="22" s="1"/>
  <c r="AG34" i="14"/>
  <c r="AI34" i="27"/>
  <c r="AI36" i="27" s="1"/>
  <c r="AI38" i="27" s="1"/>
  <c r="AI40" i="27" s="1"/>
  <c r="AI43" i="27" s="1"/>
  <c r="AI45" i="27" s="1"/>
  <c r="AN34" i="24"/>
  <c r="AN36" i="24" s="1"/>
  <c r="AN38" i="24" s="1"/>
  <c r="AN40" i="24" s="1"/>
  <c r="AN43" i="24" s="1"/>
  <c r="AN45" i="24" s="1"/>
  <c r="BD34" i="23"/>
  <c r="BD36" i="23" s="1"/>
  <c r="BD38" i="23" s="1"/>
  <c r="BD40" i="23" s="1"/>
  <c r="BD43" i="23" s="1"/>
  <c r="BD45" i="23" s="1"/>
  <c r="BD49" i="23" s="1"/>
  <c r="BD34" i="19"/>
  <c r="BD36" i="19" s="1"/>
  <c r="BD38" i="19" s="1"/>
  <c r="BD40" i="19" s="1"/>
  <c r="BD43" i="19" s="1"/>
  <c r="BD45" i="19" s="1"/>
  <c r="BD49" i="19" s="1"/>
  <c r="U34" i="18"/>
  <c r="U36" i="18" s="1"/>
  <c r="U38" i="18" s="1"/>
  <c r="U40" i="18" s="1"/>
  <c r="U43" i="18" s="1"/>
  <c r="U45" i="18" s="1"/>
  <c r="AF34" i="14"/>
  <c r="AP34" i="20"/>
  <c r="AP36" i="20" s="1"/>
  <c r="AP38" i="20" s="1"/>
  <c r="AP40" i="20" s="1"/>
  <c r="AP43" i="20" s="1"/>
  <c r="AP45" i="20" s="1"/>
  <c r="AC34" i="20"/>
  <c r="AC36" i="20" s="1"/>
  <c r="AC38" i="20" s="1"/>
  <c r="AC40" i="20" s="1"/>
  <c r="AC43" i="20" s="1"/>
  <c r="AC45" i="20" s="1"/>
  <c r="Q49" i="14"/>
  <c r="AH34" i="20"/>
  <c r="AH36" i="20" s="1"/>
  <c r="AH38" i="20" s="1"/>
  <c r="AH40" i="20" s="1"/>
  <c r="AH43" i="20" s="1"/>
  <c r="AH45" i="20" s="1"/>
  <c r="X34" i="17"/>
  <c r="X36" i="17" s="1"/>
  <c r="X38" i="17" s="1"/>
  <c r="X40" i="17" s="1"/>
  <c r="X43" i="17" s="1"/>
  <c r="X45" i="17" s="1"/>
  <c r="AA34" i="17"/>
  <c r="AA36" i="17" s="1"/>
  <c r="AA38" i="17" s="1"/>
  <c r="AA40" i="17" s="1"/>
  <c r="AA43" i="17" s="1"/>
  <c r="AA45" i="17" s="1"/>
  <c r="AJ34" i="18"/>
  <c r="AJ36" i="18" s="1"/>
  <c r="AJ38" i="18" s="1"/>
  <c r="AJ40" i="18" s="1"/>
  <c r="AJ43" i="18" s="1"/>
  <c r="AJ45" i="18" s="1"/>
  <c r="AY34" i="25"/>
  <c r="AY36" i="25" s="1"/>
  <c r="AY38" i="25" s="1"/>
  <c r="AY40" i="25" s="1"/>
  <c r="AY43" i="25" s="1"/>
  <c r="AY45" i="25" s="1"/>
  <c r="AC34" i="18"/>
  <c r="AC36" i="18" s="1"/>
  <c r="AC38" i="18" s="1"/>
  <c r="AC40" i="18" s="1"/>
  <c r="AC43" i="18" s="1"/>
  <c r="AC45" i="18" s="1"/>
  <c r="T34" i="20"/>
  <c r="T36" i="20" s="1"/>
  <c r="T38" i="20" s="1"/>
  <c r="T40" i="20" s="1"/>
  <c r="T43" i="20" s="1"/>
  <c r="T45" i="20" s="1"/>
  <c r="AX34" i="25"/>
  <c r="AX36" i="25" s="1"/>
  <c r="AX38" i="25" s="1"/>
  <c r="AX40" i="25" s="1"/>
  <c r="AX43" i="25" s="1"/>
  <c r="AX45" i="25" s="1"/>
  <c r="AX34" i="27"/>
  <c r="AX36" i="27" s="1"/>
  <c r="AX38" i="27" s="1"/>
  <c r="AX40" i="27" s="1"/>
  <c r="AX43" i="27" s="1"/>
  <c r="AX45" i="27" s="1"/>
  <c r="BD24" i="19"/>
  <c r="R34" i="19"/>
  <c r="R36" i="19" s="1"/>
  <c r="R38" i="19" s="1"/>
  <c r="R40" i="19" s="1"/>
  <c r="R43" i="19" s="1"/>
  <c r="R45" i="19" s="1"/>
  <c r="Z34" i="21"/>
  <c r="Z36" i="21" s="1"/>
  <c r="Z38" i="21" s="1"/>
  <c r="Z40" i="21" s="1"/>
  <c r="Z43" i="21" s="1"/>
  <c r="Z45" i="21" s="1"/>
  <c r="AT34" i="22"/>
  <c r="AT36" i="22" s="1"/>
  <c r="AT38" i="22" s="1"/>
  <c r="AT40" i="22" s="1"/>
  <c r="AT43" i="22" s="1"/>
  <c r="AT45" i="22" s="1"/>
  <c r="AE34" i="21"/>
  <c r="AE36" i="21" s="1"/>
  <c r="AE38" i="21" s="1"/>
  <c r="AE40" i="21" s="1"/>
  <c r="AE43" i="21" s="1"/>
  <c r="AE45" i="21" s="1"/>
  <c r="BC34" i="21"/>
  <c r="BC36" i="21" s="1"/>
  <c r="BC38" i="21" s="1"/>
  <c r="BC40" i="21" s="1"/>
  <c r="BC43" i="21" s="1"/>
  <c r="BC45" i="21" s="1"/>
  <c r="BC49" i="21" s="1"/>
  <c r="BD24" i="18"/>
  <c r="AK34" i="19"/>
  <c r="AK36" i="19" s="1"/>
  <c r="AK38" i="19" s="1"/>
  <c r="AK40" i="19" s="1"/>
  <c r="AK43" i="19" s="1"/>
  <c r="AK45" i="19" s="1"/>
  <c r="AG34" i="21"/>
  <c r="AG36" i="21" s="1"/>
  <c r="AG38" i="21" s="1"/>
  <c r="AG40" i="21" s="1"/>
  <c r="AG43" i="21" s="1"/>
  <c r="AG45" i="21" s="1"/>
  <c r="AY34" i="27"/>
  <c r="AY36" i="27" s="1"/>
  <c r="AY38" i="27" s="1"/>
  <c r="AY40" i="27" s="1"/>
  <c r="AY43" i="27" s="1"/>
  <c r="AY45" i="27" s="1"/>
  <c r="W34" i="14"/>
  <c r="W36" i="14" s="1"/>
  <c r="W38" i="14" s="1"/>
  <c r="W40" i="14" s="1"/>
  <c r="W43" i="14" s="1"/>
  <c r="W45" i="14" s="1"/>
  <c r="S25" i="20"/>
  <c r="AF34" i="18"/>
  <c r="AF36" i="18" s="1"/>
  <c r="AF38" i="18" s="1"/>
  <c r="AF40" i="18" s="1"/>
  <c r="AF43" i="18" s="1"/>
  <c r="AF45" i="18" s="1"/>
  <c r="AY34" i="24"/>
  <c r="AY36" i="24" s="1"/>
  <c r="AY38" i="24" s="1"/>
  <c r="AY40" i="24" s="1"/>
  <c r="AY43" i="24" s="1"/>
  <c r="AY45" i="24" s="1"/>
  <c r="AL34" i="20"/>
  <c r="AL36" i="20" s="1"/>
  <c r="AL38" i="20" s="1"/>
  <c r="AL40" i="20" s="1"/>
  <c r="AL43" i="20" s="1"/>
  <c r="AL45" i="20" s="1"/>
  <c r="AB34" i="18"/>
  <c r="AB36" i="18" s="1"/>
  <c r="AB38" i="18" s="1"/>
  <c r="AB40" i="18" s="1"/>
  <c r="AB43" i="18" s="1"/>
  <c r="AB45" i="18" s="1"/>
  <c r="AF34" i="21"/>
  <c r="AF36" i="21" s="1"/>
  <c r="AF38" i="21" s="1"/>
  <c r="AF40" i="21" s="1"/>
  <c r="AF43" i="21" s="1"/>
  <c r="AF45" i="21"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AM34" i="17"/>
  <c r="AM36" i="17" s="1"/>
  <c r="AM38" i="17" s="1"/>
  <c r="AM40" i="17" s="1"/>
  <c r="AM43" i="17" s="1"/>
  <c r="AM45" i="17" s="1"/>
  <c r="U34" i="19"/>
  <c r="U36" i="19" s="1"/>
  <c r="U38" i="19" s="1"/>
  <c r="U40" i="19" s="1"/>
  <c r="U43" i="19" s="1"/>
  <c r="U45" i="19" s="1"/>
  <c r="Y34" i="27"/>
  <c r="Y36" i="27" s="1"/>
  <c r="Y38" i="27" s="1"/>
  <c r="Y40" i="27" s="1"/>
  <c r="Y43" i="27" s="1"/>
  <c r="Y45" i="27" s="1"/>
  <c r="AC34" i="19"/>
  <c r="AC36" i="19" s="1"/>
  <c r="AC38" i="19" s="1"/>
  <c r="AC40" i="19" s="1"/>
  <c r="AC43" i="19" s="1"/>
  <c r="AC45" i="19" s="1"/>
  <c r="AZ34" i="27"/>
  <c r="AZ36" i="27" s="1"/>
  <c r="AZ38" i="27" s="1"/>
  <c r="AZ40" i="27" s="1"/>
  <c r="AZ43" i="27" s="1"/>
  <c r="AZ45" i="27" s="1"/>
  <c r="AK34" i="24"/>
  <c r="AK36" i="24" s="1"/>
  <c r="AK38" i="24" s="1"/>
  <c r="AK40" i="24" s="1"/>
  <c r="AK43" i="24" s="1"/>
  <c r="AK45" i="24" s="1"/>
  <c r="AD34" i="23"/>
  <c r="AD36" i="23" s="1"/>
  <c r="AD38" i="23" s="1"/>
  <c r="AD40" i="23" s="1"/>
  <c r="AD43" i="23" s="1"/>
  <c r="AD45" i="23" s="1"/>
  <c r="AK34" i="17"/>
  <c r="AK36" i="17" s="1"/>
  <c r="AK38" i="17" s="1"/>
  <c r="AK40" i="17" s="1"/>
  <c r="AK43" i="17" s="1"/>
  <c r="AK45" i="17" s="1"/>
  <c r="AM34" i="19"/>
  <c r="AM36" i="19" s="1"/>
  <c r="AM38" i="19" s="1"/>
  <c r="AM40" i="19" s="1"/>
  <c r="AM43" i="19" s="1"/>
  <c r="AM45" i="19" s="1"/>
  <c r="AJ34" i="21"/>
  <c r="AJ36" i="21" s="1"/>
  <c r="AJ38" i="21" s="1"/>
  <c r="AJ40" i="21" s="1"/>
  <c r="AJ43" i="21" s="1"/>
  <c r="AJ45" i="21" s="1"/>
  <c r="AE34" i="14"/>
  <c r="AE36" i="14" s="1"/>
  <c r="AE38" i="14" s="1"/>
  <c r="AE40" i="14" s="1"/>
  <c r="AE43" i="14" s="1"/>
  <c r="AE45" i="14" s="1"/>
  <c r="AF34" i="25"/>
  <c r="AF36" i="25" s="1"/>
  <c r="AF38" i="25" s="1"/>
  <c r="AF40" i="25" s="1"/>
  <c r="AF43" i="25" s="1"/>
  <c r="AF45" i="25"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F36" i="14"/>
  <c r="AF38" i="14" s="1"/>
  <c r="AF40" i="14" s="1"/>
  <c r="AF43" i="14" s="1"/>
  <c r="AF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25"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T25" i="17" l="1"/>
  <c r="U49" i="20"/>
  <c r="V28" i="20" s="1"/>
  <c r="X26" i="20" s="1"/>
  <c r="S24" i="23"/>
  <c r="S49" i="23" s="1"/>
  <c r="T28"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T49" i="17"/>
  <c r="U28" i="17" s="1"/>
  <c r="S25" i="21"/>
  <c r="S49" i="21"/>
  <c r="T28" i="21" s="1"/>
  <c r="S24" i="25"/>
  <c r="S25" i="25" s="1"/>
  <c r="S47" i="25"/>
  <c r="U47" i="17"/>
  <c r="U24" i="17"/>
  <c r="U25" i="17" s="1"/>
  <c r="Q25" i="24"/>
  <c r="Q49" i="24"/>
  <c r="R28" i="24" s="1"/>
  <c r="T49" i="18"/>
  <c r="U28" i="18" s="1"/>
  <c r="U24" i="18"/>
  <c r="U25" i="18" s="1"/>
  <c r="U47" i="18"/>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X24" i="20" l="1"/>
  <c r="X47" i="20"/>
  <c r="S25" i="23"/>
  <c r="T25" i="23"/>
  <c r="W26" i="17"/>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X26" i="17" l="1"/>
  <c r="V26" i="25"/>
  <c r="T47" i="24"/>
  <c r="V47" i="21"/>
  <c r="V24" i="21"/>
  <c r="V25" i="21" s="1"/>
  <c r="W26" i="23"/>
  <c r="W47" i="23" s="1"/>
  <c r="V24" i="23"/>
  <c r="X26" i="18"/>
  <c r="V47" i="23"/>
  <c r="T25" i="24"/>
  <c r="U26" i="24"/>
  <c r="U24" i="24" s="1"/>
  <c r="U25" i="24" s="1"/>
  <c r="X26" i="22"/>
  <c r="U49" i="21"/>
  <c r="V28" i="21" s="1"/>
  <c r="X26" i="21" s="1"/>
  <c r="U49" i="23"/>
  <c r="V28" i="23" s="1"/>
  <c r="X26" i="23" s="1"/>
  <c r="Y26" i="20"/>
  <c r="Y24" i="20" s="1"/>
  <c r="W26" i="25"/>
  <c r="W26" i="27"/>
  <c r="W24" i="17"/>
  <c r="W25" i="17" s="1"/>
  <c r="W47" i="17"/>
  <c r="T49" i="25"/>
  <c r="U28" i="25" s="1"/>
  <c r="V49" i="18"/>
  <c r="W28" i="18" s="1"/>
  <c r="W24" i="18"/>
  <c r="W25" i="18" s="1"/>
  <c r="W47" i="18"/>
  <c r="V49" i="22"/>
  <c r="W28" i="22" s="1"/>
  <c r="U49" i="27"/>
  <c r="V28" i="27" s="1"/>
  <c r="V6" i="13"/>
  <c r="V24" i="27"/>
  <c r="V25" i="27" s="1"/>
  <c r="V47" i="27"/>
  <c r="U47" i="25"/>
  <c r="U24" i="25"/>
  <c r="U25" i="25" s="1"/>
  <c r="T49" i="24"/>
  <c r="U28" i="24" s="1"/>
  <c r="V49" i="21"/>
  <c r="W28" i="21" s="1"/>
  <c r="V47" i="19"/>
  <c r="V24" i="19"/>
  <c r="V25" i="19" s="1"/>
  <c r="W47" i="22"/>
  <c r="W24" i="22"/>
  <c r="W25" i="22" s="1"/>
  <c r="W24" i="21"/>
  <c r="W25" i="21" s="1"/>
  <c r="W47" i="21"/>
  <c r="U49" i="19"/>
  <c r="V28" i="19" s="1"/>
  <c r="X26" i="19" s="1"/>
  <c r="V49" i="17"/>
  <c r="W28" i="17" s="1"/>
  <c r="Y26" i="17" s="1"/>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W25" i="23" l="1"/>
  <c r="W24" i="23"/>
  <c r="Y26" i="22"/>
  <c r="V25" i="23"/>
  <c r="V49" i="23"/>
  <c r="W28" i="23" s="1"/>
  <c r="Y26" i="23" s="1"/>
  <c r="Y26" i="21"/>
  <c r="Y24" i="21" s="1"/>
  <c r="X26" i="27"/>
  <c r="U47" i="24"/>
  <c r="V26" i="24"/>
  <c r="V24" i="24" s="1"/>
  <c r="V25" i="24" s="1"/>
  <c r="Y26" i="18"/>
  <c r="Y25" i="20"/>
  <c r="Y49" i="20"/>
  <c r="Z28" i="20" s="1"/>
  <c r="Z26" i="20"/>
  <c r="Y47" i="20"/>
  <c r="V24" i="25"/>
  <c r="V25" i="25" s="1"/>
  <c r="V47" i="25"/>
  <c r="W49" i="17"/>
  <c r="X28" i="17" s="1"/>
  <c r="Z26" i="17" s="1"/>
  <c r="U49" i="25"/>
  <c r="V28" i="25" s="1"/>
  <c r="X26" i="25" s="1"/>
  <c r="X24" i="22"/>
  <c r="X25" i="22" s="1"/>
  <c r="X47" i="22"/>
  <c r="V49" i="19"/>
  <c r="W28" i="19" s="1"/>
  <c r="Y26" i="19" s="1"/>
  <c r="W6" i="13"/>
  <c r="V49" i="27"/>
  <c r="W28" i="27" s="1"/>
  <c r="Y26" i="27" s="1"/>
  <c r="W49" i="18"/>
  <c r="X28" i="18" s="1"/>
  <c r="X24" i="17"/>
  <c r="X25" i="17" s="1"/>
  <c r="X47" i="17"/>
  <c r="X47" i="23"/>
  <c r="X24" i="23"/>
  <c r="X25" i="23" s="1"/>
  <c r="W49" i="22"/>
  <c r="X28" i="22" s="1"/>
  <c r="Z26" i="22" s="1"/>
  <c r="W49" i="23"/>
  <c r="X28" i="23" s="1"/>
  <c r="W49" i="21"/>
  <c r="X28"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Z26" i="21" l="1"/>
  <c r="Z24" i="21" s="1"/>
  <c r="Z25" i="21" s="1"/>
  <c r="Y47" i="21"/>
  <c r="V47" i="24"/>
  <c r="Z26" i="18"/>
  <c r="W26" i="24"/>
  <c r="X26" i="24"/>
  <c r="Z26" i="23"/>
  <c r="AA26" i="20"/>
  <c r="Z47" i="20"/>
  <c r="Z24" i="20"/>
  <c r="Y47" i="23"/>
  <c r="Y24" i="23"/>
  <c r="Y25" i="23" s="1"/>
  <c r="X49" i="21"/>
  <c r="Y28" i="21" s="1"/>
  <c r="Y25" i="21"/>
  <c r="X49" i="17"/>
  <c r="Y28" i="17" s="1"/>
  <c r="AA26" i="17" s="1"/>
  <c r="X24" i="19"/>
  <c r="X25" i="19" s="1"/>
  <c r="X47" i="19"/>
  <c r="Z47" i="21"/>
  <c r="Y24" i="18"/>
  <c r="Y25" i="18" s="1"/>
  <c r="Y47" i="18"/>
  <c r="Y24" i="17"/>
  <c r="Y25" i="17" s="1"/>
  <c r="Y47" i="17"/>
  <c r="V49" i="25"/>
  <c r="W28" i="25" s="1"/>
  <c r="Y26" i="25" s="1"/>
  <c r="V49" i="24"/>
  <c r="W28" i="24" s="1"/>
  <c r="X49" i="18"/>
  <c r="Y28" i="18" s="1"/>
  <c r="Y47" i="22"/>
  <c r="Y24" i="22"/>
  <c r="Y25" i="22" s="1"/>
  <c r="W24" i="25"/>
  <c r="W25" i="25" s="1"/>
  <c r="W47" i="25"/>
  <c r="W24" i="24"/>
  <c r="W25" i="24" s="1"/>
  <c r="W47" i="24"/>
  <c r="X49" i="22"/>
  <c r="Y28" i="22" s="1"/>
  <c r="AA26"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AA26" i="21" l="1"/>
  <c r="AB26" i="21" s="1"/>
  <c r="AA26" i="18"/>
  <c r="Y26" i="24"/>
  <c r="AA26" i="23"/>
  <c r="Z25" i="20"/>
  <c r="Z49" i="20"/>
  <c r="AA28" i="20" s="1"/>
  <c r="AB26" i="20"/>
  <c r="AA47" i="20"/>
  <c r="AA24" i="20"/>
  <c r="AA25" i="20" s="1"/>
  <c r="Z24" i="22"/>
  <c r="Z25" i="22" s="1"/>
  <c r="Z47" i="22"/>
  <c r="Y49" i="18"/>
  <c r="Z28" i="18" s="1"/>
  <c r="W49" i="24"/>
  <c r="X28" i="24" s="1"/>
  <c r="Y24" i="25"/>
  <c r="Y47" i="25"/>
  <c r="X24" i="24"/>
  <c r="X25" i="24" s="1"/>
  <c r="X47" i="24"/>
  <c r="Y49" i="17"/>
  <c r="Z28" i="17" s="1"/>
  <c r="AB26" i="17" s="1"/>
  <c r="Z49" i="21"/>
  <c r="AA28" i="21" s="1"/>
  <c r="Y24" i="27"/>
  <c r="Y25" i="27" s="1"/>
  <c r="Y47" i="27"/>
  <c r="W49" i="25"/>
  <c r="X28" i="25" s="1"/>
  <c r="Z26" i="25" s="1"/>
  <c r="Z47" i="17"/>
  <c r="Z24" i="17"/>
  <c r="Z25" i="17" s="1"/>
  <c r="AA24" i="21"/>
  <c r="AA25" i="21" s="1"/>
  <c r="AA47" i="21"/>
  <c r="Y49" i="23"/>
  <c r="Z28" i="23" s="1"/>
  <c r="Y6" i="13"/>
  <c r="X49" i="27"/>
  <c r="Y28" i="27" s="1"/>
  <c r="AA26"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B26" i="23" l="1"/>
  <c r="Z26" i="24"/>
  <c r="Z47" i="24" s="1"/>
  <c r="AB26" i="18"/>
  <c r="AC26" i="21"/>
  <c r="AC26" i="20"/>
  <c r="AB24" i="20"/>
  <c r="AB47" i="20"/>
  <c r="AA49" i="20"/>
  <c r="AB28" i="20" s="1"/>
  <c r="Z47" i="25"/>
  <c r="Z24" i="25"/>
  <c r="Z25" i="25" s="1"/>
  <c r="AA24" i="18"/>
  <c r="AA25" i="18" s="1"/>
  <c r="AA47" i="18"/>
  <c r="Z24" i="24"/>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AD26"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B26" i="25" l="1"/>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5" l="1"/>
  <c r="AC26" i="24"/>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18" l="1"/>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H26"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G49" i="20" l="1"/>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L26"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J49" i="20" l="1"/>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47" i="17"/>
  <c r="AI47" i="25"/>
  <c r="AI24" i="25"/>
  <c r="AI25" i="25" s="1"/>
  <c r="AI24" i="24"/>
  <c r="AI25" i="24" s="1"/>
  <c r="AI47" i="24"/>
  <c r="AL24" i="18"/>
  <c r="AL25" i="18" s="1"/>
  <c r="AL47" i="18"/>
  <c r="AK25" i="17"/>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N26" i="23" s="1"/>
  <c r="AK47" i="19"/>
  <c r="AK24" i="19"/>
  <c r="AK25" i="19" s="1"/>
  <c r="AL24" i="23"/>
  <c r="AL25" i="23" s="1"/>
  <c r="AL47" i="23"/>
  <c r="AG12" i="13"/>
  <c r="AH12" i="13"/>
  <c r="AH47" i="14"/>
  <c r="AJ8" i="13"/>
  <c r="AG28" i="14"/>
  <c r="AI26" i="14" s="1"/>
  <c r="AG11" i="13"/>
  <c r="AG10" i="13"/>
  <c r="AH28" i="14"/>
  <c r="AH9" i="13"/>
  <c r="AG9" i="13"/>
  <c r="AI13" i="13"/>
  <c r="AO26" i="18" l="1"/>
  <c r="AO47" i="18" s="1"/>
  <c r="AJ26" i="14"/>
  <c r="AL49" i="20"/>
  <c r="AM28" i="20" s="1"/>
  <c r="AN26" i="20"/>
  <c r="AM47" i="20"/>
  <c r="AM24" i="20"/>
  <c r="AM25" i="20" s="1"/>
  <c r="AN26" i="19"/>
  <c r="AL25" i="20"/>
  <c r="AO24" i="18"/>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O26" i="23" s="1"/>
  <c r="AK24" i="25"/>
  <c r="AK25" i="25" s="1"/>
  <c r="AK47" i="25"/>
  <c r="AK49" i="19"/>
  <c r="AL28" i="19" s="1"/>
  <c r="AJ49" i="25"/>
  <c r="AK28" i="25" s="1"/>
  <c r="AM26" i="25" s="1"/>
  <c r="AL49" i="17"/>
  <c r="AM28" i="17" s="1"/>
  <c r="AO26" i="17" s="1"/>
  <c r="AM24" i="17"/>
  <c r="AM25" i="17" s="1"/>
  <c r="AM47" i="17"/>
  <c r="AH24" i="14"/>
  <c r="AH49" i="14" s="1"/>
  <c r="AI47" i="14"/>
  <c r="AL8" i="13"/>
  <c r="AK8" i="13"/>
  <c r="AH10" i="13"/>
  <c r="AH14" i="13"/>
  <c r="AI9" i="13"/>
  <c r="AH16" i="13"/>
  <c r="AH11" i="13"/>
  <c r="AF15" i="13"/>
  <c r="AP26" i="18" l="1"/>
  <c r="AP47" i="18" s="1"/>
  <c r="AM49" i="20"/>
  <c r="AN28" i="20" s="1"/>
  <c r="AO26" i="20"/>
  <c r="AN47" i="20"/>
  <c r="AN24" i="20"/>
  <c r="AL6" i="13"/>
  <c r="AK49" i="27"/>
  <c r="AL28" i="27" s="1"/>
  <c r="AN26" i="27" s="1"/>
  <c r="AO25" i="18"/>
  <c r="AN49" i="18"/>
  <c r="AO28" i="18" s="1"/>
  <c r="AQ26"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P24" i="18" l="1"/>
  <c r="AP25" i="18" s="1"/>
  <c r="AR26" i="18"/>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T26" i="18" s="1"/>
  <c r="AL24" i="14"/>
  <c r="AL49" i="14" s="1"/>
  <c r="AK24" i="14"/>
  <c r="AK49" i="14" s="1"/>
  <c r="AL12" i="13"/>
  <c r="AL47" i="14"/>
  <c r="AN8" i="13"/>
  <c r="AO8" i="13"/>
  <c r="AJ11" i="13"/>
  <c r="AJ14" i="13"/>
  <c r="AK16" i="13"/>
  <c r="AP49" i="20" l="1"/>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R25" i="19"/>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U26" i="25" s="1"/>
  <c r="AN25" i="14"/>
  <c r="AO7" i="13"/>
  <c r="AP24" i="14"/>
  <c r="AP49" i="14" s="1"/>
  <c r="AO12" i="13"/>
  <c r="AO25" i="14"/>
  <c r="AP47" i="14"/>
  <c r="AO28" i="14"/>
  <c r="AQ26" i="14" s="1"/>
  <c r="AP7" i="13"/>
  <c r="AR8" i="13"/>
  <c r="AL14" i="13"/>
  <c r="AJ15" i="13"/>
  <c r="AT49" i="20" l="1"/>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X47"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Y26" i="17" s="1"/>
  <c r="AW25" i="17"/>
  <c r="AQ24" i="14"/>
  <c r="AQ49" i="14" s="1"/>
  <c r="AN16" i="13"/>
  <c r="AU8" i="13"/>
  <c r="AP28" i="14"/>
  <c r="AR26" i="14" s="1"/>
  <c r="AQ28" i="14"/>
  <c r="AY26" i="21" l="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6" i="27" l="1"/>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<sst xmlns="http://schemas.openxmlformats.org/spreadsheetml/2006/main" count="1275" uniqueCount="82">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</sst>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9" borderId="4" xfId="0" applyFill="1" applyBorder="1"/>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11324600"/>
        <c:axId val="211324992"/>
      </c:lineChart>
      <c:dateAx>
        <c:axId val="21132460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4992"/>
        <c:crosses val="autoZero"/>
        <c:auto val="0"/>
        <c:lblOffset val="100"/>
        <c:baseTimeUnit val="days"/>
        <c:majorUnit val="6"/>
        <c:majorTimeUnit val="months"/>
        <c:minorUnit val="31"/>
        <c:minorTimeUnit val="days"/>
      </c:dateAx>
      <c:valAx>
        <c:axId val="21132499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4600"/>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11326952"/>
        <c:axId val="2113273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113269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7344"/>
        <c:crosses val="autoZero"/>
        <c:auto val="0"/>
        <c:lblOffset val="100"/>
        <c:baseTimeUnit val="days"/>
        <c:majorUnit val="6"/>
        <c:majorTimeUnit val="months"/>
        <c:minorUnit val="31"/>
        <c:minorTimeUnit val="days"/>
      </c:dateAx>
      <c:valAx>
        <c:axId val="2113273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69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11328128"/>
        <c:axId val="2113285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113281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8520"/>
        <c:crosses val="autoZero"/>
        <c:auto val="0"/>
        <c:lblOffset val="100"/>
        <c:baseTimeUnit val="days"/>
        <c:majorUnit val="6"/>
        <c:majorTimeUnit val="months"/>
        <c:minorUnit val="31"/>
        <c:minorTimeUnit val="days"/>
      </c:dateAx>
      <c:valAx>
        <c:axId val="2113285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81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13090424"/>
        <c:axId val="21309081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130904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0816"/>
        <c:crosses val="autoZero"/>
        <c:auto val="0"/>
        <c:lblOffset val="100"/>
        <c:baseTimeUnit val="days"/>
        <c:majorUnit val="6"/>
        <c:majorTimeUnit val="months"/>
        <c:minorUnit val="31"/>
        <c:minorTimeUnit val="days"/>
      </c:dateAx>
      <c:valAx>
        <c:axId val="2130908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042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13093168"/>
        <c:axId val="21309356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130931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3560"/>
        <c:crosses val="autoZero"/>
        <c:auto val="0"/>
        <c:lblOffset val="100"/>
        <c:baseTimeUnit val="days"/>
        <c:majorUnit val="6"/>
        <c:majorTimeUnit val="months"/>
        <c:minorUnit val="31"/>
        <c:minorTimeUnit val="days"/>
      </c:dateAx>
      <c:valAx>
        <c:axId val="21309356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31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3.9176470588235297</c:v>
                </c:pt>
                <c:pt idx="15">
                  <c:v>3.1896551724137931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13275144"/>
        <c:axId val="2132755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132751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5536"/>
        <c:crosses val="autoZero"/>
        <c:auto val="0"/>
        <c:lblOffset val="100"/>
        <c:baseTimeUnit val="days"/>
        <c:majorUnit val="6"/>
        <c:majorTimeUnit val="months"/>
        <c:minorUnit val="31"/>
        <c:minorTimeUnit val="days"/>
      </c:dateAx>
      <c:valAx>
        <c:axId val="2132755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51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3.8647058823529412</c:v>
                </c:pt>
                <c:pt idx="15">
                  <c:v>3.1196581196581197</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13092776"/>
        <c:axId val="21309238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3.9176470588235297</c:v>
                      </c:pt>
                      <c:pt idx="15">
                        <c:v>3.1896551724137931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1309277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2384"/>
        <c:crosses val="autoZero"/>
        <c:auto val="0"/>
        <c:lblOffset val="100"/>
        <c:baseTimeUnit val="days"/>
        <c:majorUnit val="6"/>
        <c:majorTimeUnit val="months"/>
        <c:minorUnit val="31"/>
        <c:minorTimeUnit val="days"/>
      </c:dateAx>
      <c:valAx>
        <c:axId val="21309238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277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3.8117647058823532</c:v>
                </c:pt>
                <c:pt idx="15">
                  <c:v>3.0508474576271185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13091600"/>
        <c:axId val="2132763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3.9176470588235297</c:v>
                      </c:pt>
                      <c:pt idx="15">
                        <c:v>3.1896551724137931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3.8647058823529412</c:v>
                      </c:pt>
                      <c:pt idx="15">
                        <c:v>3.1196581196581197</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1309160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6320"/>
        <c:crosses val="autoZero"/>
        <c:auto val="0"/>
        <c:lblOffset val="100"/>
        <c:baseTimeUnit val="days"/>
        <c:majorUnit val="6"/>
        <c:majorTimeUnit val="months"/>
        <c:minorUnit val="31"/>
        <c:minorTimeUnit val="days"/>
      </c:dateAx>
      <c:valAx>
        <c:axId val="2132763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9160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3.7588235294117642</c:v>
                </c:pt>
                <c:pt idx="15">
                  <c:v>2.983193277310924</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13274752"/>
        <c:axId val="21327710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3.9176470588235297</c:v>
                      </c:pt>
                      <c:pt idx="15">
                        <c:v>3.1896551724137931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3.8647058823529412</c:v>
                      </c:pt>
                      <c:pt idx="15">
                        <c:v>3.1196581196581197</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3.8117647058823532</c:v>
                      </c:pt>
                      <c:pt idx="15">
                        <c:v>3.0508474576271185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132747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7104"/>
        <c:crosses val="autoZero"/>
        <c:auto val="0"/>
        <c:lblOffset val="100"/>
        <c:baseTimeUnit val="days"/>
        <c:majorUnit val="6"/>
        <c:majorTimeUnit val="months"/>
        <c:minorUnit val="31"/>
        <c:minorTimeUnit val="days"/>
      </c:dateAx>
      <c:valAx>
        <c:axId val="2132771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47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3.7058823529411762</c:v>
                </c:pt>
                <c:pt idx="15">
                  <c:v>2.9166666666666661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13277888"/>
        <c:axId val="2132782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3.9176470588235297</c:v>
                      </c:pt>
                      <c:pt idx="15">
                        <c:v>3.1896551724137931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3.8647058823529412</c:v>
                      </c:pt>
                      <c:pt idx="15">
                        <c:v>3.1196581196581197</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3.8117647058823532</c:v>
                      </c:pt>
                      <c:pt idx="15">
                        <c:v>3.0508474576271185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3.7588235294117642</c:v>
                      </c:pt>
                      <c:pt idx="15">
                        <c:v>2.983193277310924</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1327788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8280"/>
        <c:crosses val="autoZero"/>
        <c:auto val="0"/>
        <c:lblOffset val="100"/>
        <c:baseTimeUnit val="days"/>
        <c:majorUnit val="6"/>
        <c:majorTimeUnit val="months"/>
        <c:minorUnit val="31"/>
        <c:minorTimeUnit val="days"/>
      </c:dateAx>
      <c:valAx>
        <c:axId val="2132782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788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4.2352941176470589</c:v>
                </c:pt>
                <c:pt idx="15">
                  <c:v>3.6363636363636362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2.260166468489893</c:v>
                </c:pt>
                <c:pt idx="31">
                  <c:v>2.1574316290130797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4.1823529411764708</c:v>
                </c:pt>
                <c:pt idx="15">
                  <c:v>3.5585585585585591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2.2319143876337697</c:v>
                </c:pt>
                <c:pt idx="31">
                  <c:v>2.1304637336504162</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4.1294117647058819</c:v>
                </c:pt>
                <c:pt idx="15">
                  <c:v>3.4821428571428572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2.203662306777646</c:v>
                </c:pt>
                <c:pt idx="31">
                  <c:v>2.1034958382877527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4.0764705882352938</c:v>
                </c:pt>
                <c:pt idx="15">
                  <c:v>3.4070796460176989</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4.0235294117647058</c:v>
                </c:pt>
                <c:pt idx="15">
                  <c:v>3.3333333333333335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3.9705882352941173</c:v>
                </c:pt>
                <c:pt idx="15">
                  <c:v>3.2608695652173911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3.9176470588235297</c:v>
                </c:pt>
                <c:pt idx="15">
                  <c:v>3.1896551724137931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3.8647058823529412</c:v>
                </c:pt>
                <c:pt idx="15">
                  <c:v>3.1196581196581197</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3.8117647058823532</c:v>
                </c:pt>
                <c:pt idx="15">
                  <c:v>3.0508474576271185</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3.7588235294117642</c:v>
                </c:pt>
                <c:pt idx="15">
                  <c:v>2.983193277310924</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3.7058823529411762</c:v>
                </c:pt>
                <c:pt idx="15">
                  <c:v>2.9166666666666661</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2.2000000000000002</c:v>
                </c:pt>
                <c:pt idx="31">
                  <c:v>2.1</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13279064"/>
        <c:axId val="213279456"/>
        <c:extLst xmlns:c16r2="http://schemas.microsoft.com/office/drawing/2015/06/chart"/>
      </c:lineChart>
      <c:dateAx>
        <c:axId val="2132790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9456"/>
        <c:crosses val="autoZero"/>
        <c:auto val="0"/>
        <c:lblOffset val="100"/>
        <c:baseTimeUnit val="days"/>
        <c:majorUnit val="6"/>
        <c:majorTimeUnit val="months"/>
        <c:minorUnit val="31"/>
        <c:minorTimeUnit val="days"/>
      </c:dateAx>
      <c:valAx>
        <c:axId val="2132794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79064"/>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1.3</c:v>
                </c:pt>
                <c:pt idx="11">
                  <c:v>3.4</c:v>
                </c:pt>
                <c:pt idx="12">
                  <c:v>4.2</c:v>
                </c:pt>
                <c:pt idx="13">
                  <c:v>4.2</c:v>
                </c:pt>
                <c:pt idx="14">
                  <c:v>2.3684210526315788</c:v>
                </c:pt>
                <c:pt idx="15">
                  <c:v>2.6315789473684212</c:v>
                </c:pt>
                <c:pt idx="16">
                  <c:v>2.8421052631578947</c:v>
                </c:pt>
                <c:pt idx="17">
                  <c:v>2.7894736842105261</c:v>
                </c:pt>
                <c:pt idx="18">
                  <c:v>2.8947368421052633</c:v>
                </c:pt>
                <c:pt idx="19">
                  <c:v>3.2105263157894739</c:v>
                </c:pt>
                <c:pt idx="20">
                  <c:v>3.3157894736842106</c:v>
                </c:pt>
                <c:pt idx="21">
                  <c:v>3.5555555555555554</c:v>
                </c:pt>
                <c:pt idx="22">
                  <c:v>3.5555555555555554</c:v>
                </c:pt>
                <c:pt idx="23">
                  <c:v>3.6111111111111112</c:v>
                </c:pt>
                <c:pt idx="24">
                  <c:v>3.6</c:v>
                </c:pt>
                <c:pt idx="25">
                  <c:v>3.8</c:v>
                </c:pt>
                <c:pt idx="26">
                  <c:v>3.8</c:v>
                </c:pt>
                <c:pt idx="27">
                  <c:v>3.0526315789473686</c:v>
                </c:pt>
                <c:pt idx="28">
                  <c:v>2.736842105263158</c:v>
                </c:pt>
                <c:pt idx="29">
                  <c:v>3.1578947368421053</c:v>
                </c:pt>
                <c:pt idx="30">
                  <c:v>2.3157894736842106</c:v>
                </c:pt>
                <c:pt idx="31">
                  <c:v>2.2105263157894739</c:v>
                </c:pt>
                <c:pt idx="32">
                  <c:v>2.1052631578947367</c:v>
                </c:pt>
                <c:pt idx="33">
                  <c:v>2.263157894736842</c:v>
                </c:pt>
                <c:pt idx="34">
                  <c:v>2.1578947368421053</c:v>
                </c:pt>
                <c:pt idx="35">
                  <c:v>2.0526315789473686</c:v>
                </c:pt>
                <c:pt idx="36">
                  <c:v>2.3157894736842106</c:v>
                </c:pt>
                <c:pt idx="37">
                  <c:v>2.3157894736842106</c:v>
                </c:pt>
                <c:pt idx="38">
                  <c:v>2.4210526315789473</c:v>
                </c:pt>
                <c:pt idx="39">
                  <c:v>2.5789473684210527</c:v>
                </c:pt>
                <c:pt idx="40">
                  <c:v>2.9473684210526314</c:v>
                </c:pt>
                <c:pt idx="41">
                  <c:v>2.4736842105263159</c:v>
                </c:pt>
                <c:pt idx="42">
                  <c:v>2.6315789473684212</c:v>
                </c:pt>
                <c:pt idx="43">
                  <c:v>2.1578947368421053</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0</c:v>
                </c:pt>
                <c:pt idx="1">
                  <c:v>0</c:v>
                </c:pt>
                <c:pt idx="2">
                  <c:v>0</c:v>
                </c:pt>
                <c:pt idx="3">
                  <c:v>0</c:v>
                </c:pt>
                <c:pt idx="4">
                  <c:v>0</c:v>
                </c:pt>
                <c:pt idx="5">
                  <c:v>0</c:v>
                </c:pt>
                <c:pt idx="6">
                  <c:v>0</c:v>
                </c:pt>
                <c:pt idx="7">
                  <c:v>0</c:v>
                </c:pt>
                <c:pt idx="8">
                  <c:v>0</c:v>
                </c:pt>
                <c:pt idx="9">
                  <c:v>0</c:v>
                </c:pt>
                <c:pt idx="10">
                  <c:v>1.3</c:v>
                </c:pt>
                <c:pt idx="11">
                  <c:v>3.4</c:v>
                </c:pt>
                <c:pt idx="12">
                  <c:v>4.2</c:v>
                </c:pt>
                <c:pt idx="13">
                  <c:v>4.2</c:v>
                </c:pt>
                <c:pt idx="14">
                  <c:v>4.2352941176470589</c:v>
                </c:pt>
                <c:pt idx="15">
                  <c:v>3.6363636363636362</c:v>
                </c:pt>
                <c:pt idx="16">
                  <c:v>2.7</c:v>
                </c:pt>
                <c:pt idx="17">
                  <c:v>2.65</c:v>
                </c:pt>
                <c:pt idx="18">
                  <c:v>2.75</c:v>
                </c:pt>
                <c:pt idx="19">
                  <c:v>3.05</c:v>
                </c:pt>
                <c:pt idx="20">
                  <c:v>3.15</c:v>
                </c:pt>
                <c:pt idx="21">
                  <c:v>3.2</c:v>
                </c:pt>
                <c:pt idx="22">
                  <c:v>3.2</c:v>
                </c:pt>
                <c:pt idx="23">
                  <c:v>3.25</c:v>
                </c:pt>
                <c:pt idx="24">
                  <c:v>2.7</c:v>
                </c:pt>
                <c:pt idx="25">
                  <c:v>2.85</c:v>
                </c:pt>
                <c:pt idx="26">
                  <c:v>2.85</c:v>
                </c:pt>
                <c:pt idx="27">
                  <c:v>3.4117647058823528</c:v>
                </c:pt>
                <c:pt idx="28">
                  <c:v>3.0588235294117645</c:v>
                </c:pt>
                <c:pt idx="29">
                  <c:v>3.5294117647058822</c:v>
                </c:pt>
                <c:pt idx="30">
                  <c:v>2.260166468489893</c:v>
                </c:pt>
                <c:pt idx="31">
                  <c:v>2.1574316290130797</c:v>
                </c:pt>
                <c:pt idx="32">
                  <c:v>2</c:v>
                </c:pt>
                <c:pt idx="33">
                  <c:v>2.15</c:v>
                </c:pt>
                <c:pt idx="34">
                  <c:v>2.0499999999999998</c:v>
                </c:pt>
                <c:pt idx="35">
                  <c:v>1.95</c:v>
                </c:pt>
                <c:pt idx="36">
                  <c:v>2.2000000000000002</c:v>
                </c:pt>
                <c:pt idx="37">
                  <c:v>2.2000000000000002</c:v>
                </c:pt>
                <c:pt idx="38">
                  <c:v>2.2999999999999998</c:v>
                </c:pt>
                <c:pt idx="39">
                  <c:v>2.4500000000000002</c:v>
                </c:pt>
                <c:pt idx="40">
                  <c:v>2.8</c:v>
                </c:pt>
                <c:pt idx="41">
                  <c:v>2.35</c:v>
                </c:pt>
                <c:pt idx="42">
                  <c:v>2.5</c:v>
                </c:pt>
                <c:pt idx="43">
                  <c:v>2.0499999999999998</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13280240"/>
        <c:axId val="213280632"/>
      </c:lineChart>
      <c:dateAx>
        <c:axId val="21328024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0632"/>
        <c:crosses val="autoZero"/>
        <c:auto val="0"/>
        <c:lblOffset val="100"/>
        <c:baseTimeUnit val="days"/>
        <c:majorUnit val="6"/>
        <c:majorTimeUnit val="months"/>
        <c:minorUnit val="31"/>
        <c:minorTimeUnit val="days"/>
      </c:dateAx>
      <c:valAx>
        <c:axId val="21328063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0240"/>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workbookViewId="0">
      <selection activeCell="D8" sqref="D8:AT8"/>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4">
        <v>20</v>
      </c>
      <c r="C8" s="185">
        <v>20</v>
      </c>
      <c r="D8" s="185">
        <v>20</v>
      </c>
      <c r="E8" s="185">
        <v>20</v>
      </c>
      <c r="F8" s="185">
        <v>20</v>
      </c>
      <c r="G8" s="185">
        <v>20</v>
      </c>
      <c r="H8" s="185">
        <v>20</v>
      </c>
      <c r="I8" s="185">
        <v>20</v>
      </c>
      <c r="J8" s="185">
        <v>20</v>
      </c>
      <c r="K8" s="185">
        <v>20</v>
      </c>
      <c r="L8" s="185">
        <v>20</v>
      </c>
      <c r="M8" s="185">
        <v>20</v>
      </c>
      <c r="N8" s="185">
        <v>20</v>
      </c>
      <c r="O8" s="185">
        <v>20</v>
      </c>
      <c r="P8" s="185">
        <v>20</v>
      </c>
      <c r="Q8" s="185">
        <v>20</v>
      </c>
      <c r="R8" s="185">
        <v>20</v>
      </c>
      <c r="S8" s="185">
        <v>20</v>
      </c>
      <c r="T8" s="185">
        <v>20</v>
      </c>
      <c r="U8" s="185">
        <v>20</v>
      </c>
      <c r="V8" s="185">
        <v>20</v>
      </c>
      <c r="W8" s="185">
        <v>20</v>
      </c>
      <c r="X8" s="185">
        <v>20</v>
      </c>
      <c r="Y8" s="185">
        <v>20</v>
      </c>
      <c r="Z8" s="185">
        <v>20</v>
      </c>
      <c r="AA8" s="185">
        <v>20</v>
      </c>
      <c r="AB8" s="185">
        <v>20</v>
      </c>
      <c r="AC8" s="185">
        <v>20</v>
      </c>
      <c r="AD8" s="185">
        <v>20</v>
      </c>
      <c r="AE8" s="185">
        <v>20</v>
      </c>
      <c r="AF8" s="185">
        <v>20</v>
      </c>
      <c r="AG8" s="185">
        <v>20</v>
      </c>
      <c r="AH8" s="185">
        <v>20</v>
      </c>
      <c r="AI8" s="185">
        <v>20</v>
      </c>
      <c r="AJ8" s="185">
        <v>20</v>
      </c>
      <c r="AK8" s="185">
        <v>20</v>
      </c>
      <c r="AL8" s="185">
        <v>20</v>
      </c>
      <c r="AM8" s="185">
        <v>20</v>
      </c>
      <c r="AN8" s="185">
        <v>20</v>
      </c>
      <c r="AO8" s="185">
        <v>20</v>
      </c>
      <c r="AP8" s="185">
        <v>20</v>
      </c>
      <c r="AQ8" s="185">
        <v>20</v>
      </c>
      <c r="AR8" s="185">
        <v>20</v>
      </c>
      <c r="AS8" s="185">
        <v>20</v>
      </c>
      <c r="AT8" s="185">
        <v>20</v>
      </c>
    </row>
    <row r="9" spans="1:52" x14ac:dyDescent="0.55000000000000004">
      <c r="A9" s="140" t="s">
        <v>29</v>
      </c>
      <c r="B9" s="147">
        <v>0</v>
      </c>
      <c r="C9" s="147"/>
      <c r="D9" s="147"/>
      <c r="E9" s="147"/>
      <c r="F9" s="147"/>
      <c r="G9" s="147"/>
      <c r="H9" s="147"/>
      <c r="I9" s="147"/>
      <c r="J9" s="147"/>
      <c r="K9" s="147">
        <v>0</v>
      </c>
      <c r="L9" s="147">
        <v>13</v>
      </c>
      <c r="M9" s="147">
        <v>34</v>
      </c>
      <c r="N9" s="147">
        <v>42</v>
      </c>
      <c r="O9" s="147">
        <v>42</v>
      </c>
      <c r="P9" s="147">
        <v>45</v>
      </c>
      <c r="Q9" s="147">
        <v>50</v>
      </c>
      <c r="R9" s="147">
        <v>54</v>
      </c>
      <c r="S9" s="147">
        <v>53</v>
      </c>
      <c r="T9" s="147">
        <v>55</v>
      </c>
      <c r="U9" s="147">
        <v>61</v>
      </c>
      <c r="V9" s="147">
        <v>63</v>
      </c>
      <c r="W9" s="147">
        <v>64</v>
      </c>
      <c r="X9" s="147">
        <v>64</v>
      </c>
      <c r="Y9" s="147">
        <v>65</v>
      </c>
      <c r="Z9" s="147">
        <v>54</v>
      </c>
      <c r="AA9" s="147">
        <v>57</v>
      </c>
      <c r="AB9" s="147">
        <v>57</v>
      </c>
      <c r="AC9" s="147">
        <v>58</v>
      </c>
      <c r="AD9" s="147">
        <v>52</v>
      </c>
      <c r="AE9" s="147">
        <v>60</v>
      </c>
      <c r="AF9" s="147">
        <v>44</v>
      </c>
      <c r="AG9" s="147">
        <v>42</v>
      </c>
      <c r="AH9" s="147">
        <v>40</v>
      </c>
      <c r="AI9" s="147">
        <v>43</v>
      </c>
      <c r="AJ9" s="147">
        <v>41</v>
      </c>
      <c r="AK9" s="147">
        <v>39</v>
      </c>
      <c r="AL9" s="147">
        <v>44</v>
      </c>
      <c r="AM9" s="147">
        <v>44</v>
      </c>
      <c r="AN9" s="147">
        <v>46</v>
      </c>
      <c r="AO9" s="147">
        <v>49</v>
      </c>
      <c r="AP9" s="147">
        <v>56</v>
      </c>
      <c r="AQ9" s="147">
        <v>47</v>
      </c>
      <c r="AR9" s="147">
        <v>50</v>
      </c>
      <c r="AS9" s="147">
        <v>41</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47">
        <v>10</v>
      </c>
      <c r="C10" s="147">
        <v>10</v>
      </c>
      <c r="D10" s="147">
        <v>10</v>
      </c>
      <c r="E10" s="147">
        <v>10</v>
      </c>
      <c r="F10" s="147">
        <v>10</v>
      </c>
      <c r="G10" s="147">
        <v>10</v>
      </c>
      <c r="H10" s="147">
        <v>10</v>
      </c>
      <c r="I10" s="147">
        <v>10</v>
      </c>
      <c r="J10" s="149">
        <v>10</v>
      </c>
      <c r="K10" s="147">
        <v>10</v>
      </c>
      <c r="L10" s="147">
        <v>10</v>
      </c>
      <c r="M10" s="147">
        <v>10</v>
      </c>
      <c r="N10" s="147">
        <v>10</v>
      </c>
      <c r="O10" s="147">
        <v>10</v>
      </c>
      <c r="P10" s="147">
        <v>19</v>
      </c>
      <c r="Q10" s="147">
        <v>19</v>
      </c>
      <c r="R10" s="147">
        <v>19</v>
      </c>
      <c r="S10" s="147">
        <v>19</v>
      </c>
      <c r="T10" s="147">
        <v>19</v>
      </c>
      <c r="U10" s="147">
        <v>19</v>
      </c>
      <c r="V10" s="147">
        <v>19</v>
      </c>
      <c r="W10" s="147">
        <v>18</v>
      </c>
      <c r="X10" s="147">
        <v>18</v>
      </c>
      <c r="Y10" s="147">
        <v>18</v>
      </c>
      <c r="Z10" s="147">
        <v>15</v>
      </c>
      <c r="AA10" s="147">
        <v>15</v>
      </c>
      <c r="AB10" s="147">
        <v>15</v>
      </c>
      <c r="AC10" s="147">
        <v>19</v>
      </c>
      <c r="AD10" s="147">
        <v>19</v>
      </c>
      <c r="AE10" s="147">
        <v>19</v>
      </c>
      <c r="AF10" s="147">
        <v>19</v>
      </c>
      <c r="AG10" s="147">
        <v>19</v>
      </c>
      <c r="AH10" s="147">
        <v>19</v>
      </c>
      <c r="AI10" s="147">
        <v>19</v>
      </c>
      <c r="AJ10" s="147">
        <v>19</v>
      </c>
      <c r="AK10" s="147">
        <v>19</v>
      </c>
      <c r="AL10" s="147">
        <v>19</v>
      </c>
      <c r="AM10" s="147">
        <v>19</v>
      </c>
      <c r="AN10" s="147">
        <v>19</v>
      </c>
      <c r="AO10" s="147">
        <v>19</v>
      </c>
      <c r="AP10" s="147">
        <v>19</v>
      </c>
      <c r="AQ10" s="147">
        <v>19</v>
      </c>
      <c r="AR10" s="147">
        <v>19</v>
      </c>
      <c r="AS10" s="147">
        <v>19</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0</v>
      </c>
      <c r="C11" s="88">
        <f t="shared" si="3"/>
        <v>0</v>
      </c>
      <c r="D11" s="88">
        <f t="shared" si="3"/>
        <v>0</v>
      </c>
      <c r="E11" s="88">
        <f t="shared" si="3"/>
        <v>0</v>
      </c>
      <c r="F11" s="88">
        <f t="shared" si="3"/>
        <v>0</v>
      </c>
      <c r="G11" s="88">
        <f t="shared" si="3"/>
        <v>0</v>
      </c>
      <c r="H11" s="88">
        <f t="shared" si="3"/>
        <v>0</v>
      </c>
      <c r="I11" s="88">
        <f t="shared" si="3"/>
        <v>0</v>
      </c>
      <c r="J11" s="88">
        <f t="shared" si="3"/>
        <v>0</v>
      </c>
      <c r="K11" s="88">
        <f t="shared" si="3"/>
        <v>0</v>
      </c>
      <c r="L11" s="88">
        <f t="shared" si="3"/>
        <v>1.3</v>
      </c>
      <c r="M11" s="88">
        <f t="shared" si="3"/>
        <v>3.4</v>
      </c>
      <c r="N11" s="88">
        <f t="shared" si="3"/>
        <v>4.2</v>
      </c>
      <c r="O11" s="88">
        <f t="shared" si="3"/>
        <v>4.2</v>
      </c>
      <c r="P11" s="88">
        <f t="shared" si="3"/>
        <v>2.3684210526315788</v>
      </c>
      <c r="Q11" s="88">
        <f t="shared" si="3"/>
        <v>2.6315789473684212</v>
      </c>
      <c r="R11" s="88">
        <f t="shared" si="3"/>
        <v>2.8421052631578947</v>
      </c>
      <c r="S11" s="88">
        <f t="shared" si="3"/>
        <v>2.7894736842105261</v>
      </c>
      <c r="T11" s="88">
        <f t="shared" si="3"/>
        <v>2.8947368421052633</v>
      </c>
      <c r="U11" s="88">
        <f t="shared" si="3"/>
        <v>3.2105263157894739</v>
      </c>
      <c r="V11" s="88">
        <f t="shared" si="3"/>
        <v>3.3157894736842106</v>
      </c>
      <c r="W11" s="88">
        <f t="shared" si="3"/>
        <v>3.5555555555555554</v>
      </c>
      <c r="X11" s="88">
        <f t="shared" si="3"/>
        <v>3.5555555555555554</v>
      </c>
      <c r="Y11" s="88">
        <f t="shared" si="3"/>
        <v>3.6111111111111112</v>
      </c>
      <c r="Z11" s="88">
        <f t="shared" si="3"/>
        <v>3.6</v>
      </c>
      <c r="AA11" s="88">
        <f t="shared" si="3"/>
        <v>3.8</v>
      </c>
      <c r="AB11" s="88">
        <f t="shared" si="3"/>
        <v>3.8</v>
      </c>
      <c r="AC11" s="88">
        <f t="shared" si="3"/>
        <v>3.0526315789473686</v>
      </c>
      <c r="AD11" s="88">
        <f t="shared" si="3"/>
        <v>2.736842105263158</v>
      </c>
      <c r="AE11" s="88">
        <f t="shared" si="3"/>
        <v>3.1578947368421053</v>
      </c>
      <c r="AF11" s="88">
        <f t="shared" si="3"/>
        <v>2.3157894736842106</v>
      </c>
      <c r="AG11" s="88">
        <f t="shared" si="3"/>
        <v>2.2105263157894739</v>
      </c>
      <c r="AH11" s="88">
        <f t="shared" si="3"/>
        <v>2.1052631578947367</v>
      </c>
      <c r="AI11" s="88">
        <f t="shared" si="3"/>
        <v>2.263157894736842</v>
      </c>
      <c r="AJ11" s="88">
        <f t="shared" si="3"/>
        <v>2.1578947368421053</v>
      </c>
      <c r="AK11" s="88">
        <f t="shared" si="3"/>
        <v>2.0526315789473686</v>
      </c>
      <c r="AL11" s="88">
        <f t="shared" si="3"/>
        <v>2.3157894736842106</v>
      </c>
      <c r="AM11" s="88">
        <f t="shared" si="3"/>
        <v>2.3157894736842106</v>
      </c>
      <c r="AN11" s="88">
        <f t="shared" si="3"/>
        <v>2.4210526315789473</v>
      </c>
      <c r="AO11" s="88">
        <f t="shared" si="3"/>
        <v>2.5789473684210527</v>
      </c>
      <c r="AP11" s="88">
        <f t="shared" si="3"/>
        <v>2.9473684210526314</v>
      </c>
      <c r="AQ11" s="88">
        <f t="shared" si="3"/>
        <v>2.4736842105263159</v>
      </c>
      <c r="AR11" s="88">
        <f t="shared" si="3"/>
        <v>2.6315789473684212</v>
      </c>
      <c r="AS11" s="88">
        <f t="shared" si="3"/>
        <v>2.1578947368421053</v>
      </c>
      <c r="AT11" s="88" t="e">
        <f t="shared" si="3"/>
        <v>#DIV/0!</v>
      </c>
    </row>
    <row r="12" spans="1:52" x14ac:dyDescent="0.55000000000000004">
      <c r="A12" s="140" t="s">
        <v>32</v>
      </c>
      <c r="B12" s="170">
        <f t="shared" ref="B12:AT12" si="4">B9/(B10*4)</f>
        <v>0</v>
      </c>
      <c r="C12" s="106">
        <f t="shared" si="4"/>
        <v>0</v>
      </c>
      <c r="D12" s="106">
        <f t="shared" si="4"/>
        <v>0</v>
      </c>
      <c r="E12" s="106">
        <f t="shared" si="4"/>
        <v>0</v>
      </c>
      <c r="F12" s="106">
        <f t="shared" si="4"/>
        <v>0</v>
      </c>
      <c r="G12" s="106">
        <f t="shared" si="4"/>
        <v>0</v>
      </c>
      <c r="H12" s="106">
        <f t="shared" si="4"/>
        <v>0</v>
      </c>
      <c r="I12" s="106">
        <f t="shared" si="4"/>
        <v>0</v>
      </c>
      <c r="J12" s="106">
        <f t="shared" si="4"/>
        <v>0</v>
      </c>
      <c r="K12" s="106">
        <f t="shared" si="4"/>
        <v>0</v>
      </c>
      <c r="L12" s="106">
        <f t="shared" si="4"/>
        <v>0.32500000000000001</v>
      </c>
      <c r="M12" s="106">
        <f t="shared" si="4"/>
        <v>0.85</v>
      </c>
      <c r="N12" s="106">
        <f t="shared" si="4"/>
        <v>1.05</v>
      </c>
      <c r="O12" s="106">
        <f t="shared" si="4"/>
        <v>1.05</v>
      </c>
      <c r="P12" s="106">
        <f t="shared" si="4"/>
        <v>0.59210526315789469</v>
      </c>
      <c r="Q12" s="106">
        <f t="shared" si="4"/>
        <v>0.65789473684210531</v>
      </c>
      <c r="R12" s="106">
        <f t="shared" si="4"/>
        <v>0.71052631578947367</v>
      </c>
      <c r="S12" s="106">
        <f t="shared" si="4"/>
        <v>0.69736842105263153</v>
      </c>
      <c r="T12" s="106">
        <f t="shared" si="4"/>
        <v>0.72368421052631582</v>
      </c>
      <c r="U12" s="106">
        <f t="shared" si="4"/>
        <v>0.80263157894736847</v>
      </c>
      <c r="V12" s="106">
        <f t="shared" si="4"/>
        <v>0.82894736842105265</v>
      </c>
      <c r="W12" s="106">
        <f t="shared" si="4"/>
        <v>0.88888888888888884</v>
      </c>
      <c r="X12" s="106">
        <f t="shared" si="4"/>
        <v>0.88888888888888884</v>
      </c>
      <c r="Y12" s="106">
        <f t="shared" si="4"/>
        <v>0.90277777777777779</v>
      </c>
      <c r="Z12" s="106">
        <f t="shared" si="4"/>
        <v>0.9</v>
      </c>
      <c r="AA12" s="106">
        <f t="shared" si="4"/>
        <v>0.95</v>
      </c>
      <c r="AB12" s="106">
        <f t="shared" si="4"/>
        <v>0.95</v>
      </c>
      <c r="AC12" s="106">
        <f t="shared" si="4"/>
        <v>0.76315789473684215</v>
      </c>
      <c r="AD12" s="106">
        <f t="shared" si="4"/>
        <v>0.68421052631578949</v>
      </c>
      <c r="AE12" s="106">
        <f t="shared" si="4"/>
        <v>0.78947368421052633</v>
      </c>
      <c r="AF12" s="106">
        <f t="shared" si="4"/>
        <v>0.57894736842105265</v>
      </c>
      <c r="AG12" s="106">
        <f t="shared" si="4"/>
        <v>0.55263157894736847</v>
      </c>
      <c r="AH12" s="106">
        <f t="shared" si="4"/>
        <v>0.52631578947368418</v>
      </c>
      <c r="AI12" s="106">
        <f t="shared" si="4"/>
        <v>0.56578947368421051</v>
      </c>
      <c r="AJ12" s="106">
        <f t="shared" si="4"/>
        <v>0.53947368421052633</v>
      </c>
      <c r="AK12" s="106">
        <f t="shared" si="4"/>
        <v>0.51315789473684215</v>
      </c>
      <c r="AL12" s="106">
        <f t="shared" si="4"/>
        <v>0.57894736842105265</v>
      </c>
      <c r="AM12" s="106">
        <f t="shared" si="4"/>
        <v>0.57894736842105265</v>
      </c>
      <c r="AN12" s="106">
        <f t="shared" si="4"/>
        <v>0.60526315789473684</v>
      </c>
      <c r="AO12" s="106">
        <f t="shared" si="4"/>
        <v>0.64473684210526316</v>
      </c>
      <c r="AP12" s="106">
        <f t="shared" si="4"/>
        <v>0.73684210526315785</v>
      </c>
      <c r="AQ12" s="106">
        <f t="shared" si="4"/>
        <v>0.61842105263157898</v>
      </c>
      <c r="AR12" s="106">
        <f t="shared" si="4"/>
        <v>0.65789473684210531</v>
      </c>
      <c r="AS12" s="106">
        <f t="shared" si="4"/>
        <v>0.53947368421052633</v>
      </c>
      <c r="AT12" s="106" t="e">
        <f t="shared" si="4"/>
        <v>#DIV/0!</v>
      </c>
    </row>
    <row r="13" spans="1:52" x14ac:dyDescent="0.55000000000000004">
      <c r="A13" s="140" t="s">
        <v>38</v>
      </c>
      <c r="B13" s="172" t="s">
        <v>61</v>
      </c>
      <c r="C13" s="173">
        <f>AVERAGE(B11:C11)</f>
        <v>0</v>
      </c>
      <c r="D13" s="173">
        <f t="shared" ref="D13:AT13" si="5">AVERAGE(C11:D11)</f>
        <v>0</v>
      </c>
      <c r="E13" s="173">
        <f t="shared" si="5"/>
        <v>0</v>
      </c>
      <c r="F13" s="173">
        <f t="shared" si="5"/>
        <v>0</v>
      </c>
      <c r="G13" s="173">
        <f t="shared" si="5"/>
        <v>0</v>
      </c>
      <c r="H13" s="173">
        <f t="shared" si="5"/>
        <v>0</v>
      </c>
      <c r="I13" s="173">
        <f t="shared" si="5"/>
        <v>0</v>
      </c>
      <c r="J13" s="173">
        <f t="shared" si="5"/>
        <v>0</v>
      </c>
      <c r="K13" s="173">
        <f t="shared" si="5"/>
        <v>0</v>
      </c>
      <c r="L13" s="173">
        <f t="shared" si="5"/>
        <v>0.65</v>
      </c>
      <c r="M13" s="173">
        <f t="shared" si="5"/>
        <v>2.35</v>
      </c>
      <c r="N13" s="173">
        <f t="shared" si="5"/>
        <v>3.8</v>
      </c>
      <c r="O13" s="173">
        <f t="shared" si="5"/>
        <v>4.2</v>
      </c>
      <c r="P13" s="173">
        <f t="shared" si="5"/>
        <v>3.2842105263157895</v>
      </c>
      <c r="Q13" s="173">
        <f t="shared" si="5"/>
        <v>2.5</v>
      </c>
      <c r="R13" s="173">
        <f t="shared" si="5"/>
        <v>2.736842105263158</v>
      </c>
      <c r="S13" s="173">
        <f t="shared" si="5"/>
        <v>2.8157894736842106</v>
      </c>
      <c r="T13" s="173">
        <f t="shared" si="5"/>
        <v>2.8421052631578947</v>
      </c>
      <c r="U13" s="173">
        <f t="shared" si="5"/>
        <v>3.0526315789473686</v>
      </c>
      <c r="V13" s="173">
        <f t="shared" si="5"/>
        <v>3.2631578947368425</v>
      </c>
      <c r="W13" s="173">
        <f t="shared" si="5"/>
        <v>3.435672514619883</v>
      </c>
      <c r="X13" s="173">
        <f t="shared" si="5"/>
        <v>3.5555555555555554</v>
      </c>
      <c r="Y13" s="173">
        <f t="shared" si="5"/>
        <v>3.583333333333333</v>
      </c>
      <c r="Z13" s="173">
        <f t="shared" si="5"/>
        <v>3.6055555555555556</v>
      </c>
      <c r="AA13" s="173">
        <f t="shared" si="5"/>
        <v>3.7</v>
      </c>
      <c r="AB13" s="173">
        <f t="shared" si="5"/>
        <v>3.8</v>
      </c>
      <c r="AC13" s="173">
        <f t="shared" si="5"/>
        <v>3.4263157894736844</v>
      </c>
      <c r="AD13" s="173">
        <f t="shared" si="5"/>
        <v>2.8947368421052633</v>
      </c>
      <c r="AE13" s="173">
        <f t="shared" si="5"/>
        <v>2.9473684210526319</v>
      </c>
      <c r="AF13" s="173">
        <f t="shared" si="5"/>
        <v>2.736842105263158</v>
      </c>
      <c r="AG13" s="173">
        <f t="shared" si="5"/>
        <v>2.2631578947368425</v>
      </c>
      <c r="AH13" s="173">
        <f t="shared" si="5"/>
        <v>2.1578947368421053</v>
      </c>
      <c r="AI13" s="173">
        <f t="shared" si="5"/>
        <v>2.1842105263157894</v>
      </c>
      <c r="AJ13" s="173">
        <f t="shared" si="5"/>
        <v>2.2105263157894735</v>
      </c>
      <c r="AK13" s="173">
        <f t="shared" si="5"/>
        <v>2.1052631578947372</v>
      </c>
      <c r="AL13" s="173">
        <f t="shared" si="5"/>
        <v>2.1842105263157894</v>
      </c>
      <c r="AM13" s="173">
        <f t="shared" si="5"/>
        <v>2.3157894736842106</v>
      </c>
      <c r="AN13" s="173">
        <f t="shared" si="5"/>
        <v>2.3684210526315788</v>
      </c>
      <c r="AO13" s="173">
        <f t="shared" si="5"/>
        <v>2.5</v>
      </c>
      <c r="AP13" s="173">
        <f t="shared" si="5"/>
        <v>2.763157894736842</v>
      </c>
      <c r="AQ13" s="173">
        <f t="shared" si="5"/>
        <v>2.7105263157894735</v>
      </c>
      <c r="AR13" s="173">
        <f t="shared" si="5"/>
        <v>2.5526315789473686</v>
      </c>
      <c r="AS13" s="173">
        <f t="shared" si="5"/>
        <v>2.3947368421052633</v>
      </c>
      <c r="AT13" s="173" t="e">
        <f t="shared" si="5"/>
        <v>#DIV/0!</v>
      </c>
    </row>
    <row r="14" spans="1:52" ht="84" customHeight="1" x14ac:dyDescent="0.55000000000000004">
      <c r="A14" s="164" t="s">
        <v>74</v>
      </c>
      <c r="B14" s="186">
        <v>0</v>
      </c>
      <c r="C14" s="186">
        <v>0</v>
      </c>
      <c r="D14" s="186">
        <v>0</v>
      </c>
      <c r="E14" s="186">
        <v>0</v>
      </c>
      <c r="F14" s="186">
        <v>0</v>
      </c>
      <c r="G14" s="186">
        <v>0</v>
      </c>
      <c r="H14" s="186">
        <v>0</v>
      </c>
      <c r="I14" s="186">
        <v>0</v>
      </c>
      <c r="J14" s="186">
        <v>0</v>
      </c>
      <c r="K14" s="186">
        <v>0</v>
      </c>
      <c r="L14" s="186">
        <v>0</v>
      </c>
      <c r="M14" s="186">
        <v>9</v>
      </c>
      <c r="N14" s="186">
        <v>9</v>
      </c>
      <c r="O14" s="186">
        <v>0</v>
      </c>
      <c r="P14" s="186">
        <v>0</v>
      </c>
      <c r="Q14" s="186">
        <v>0</v>
      </c>
      <c r="R14" s="186">
        <v>0</v>
      </c>
      <c r="S14" s="186">
        <v>0</v>
      </c>
      <c r="T14" s="186">
        <v>0</v>
      </c>
      <c r="U14" s="186">
        <v>-1</v>
      </c>
      <c r="V14" s="186">
        <v>0</v>
      </c>
      <c r="W14" s="186">
        <v>0</v>
      </c>
      <c r="X14" s="186">
        <v>-3</v>
      </c>
      <c r="Y14" s="186">
        <v>0</v>
      </c>
      <c r="Z14" s="186">
        <v>0</v>
      </c>
      <c r="AA14" s="186">
        <v>4</v>
      </c>
      <c r="AB14" s="186">
        <v>0</v>
      </c>
      <c r="AC14" s="186">
        <v>0</v>
      </c>
      <c r="AD14" s="186">
        <v>0</v>
      </c>
      <c r="AE14" s="186">
        <v>0</v>
      </c>
      <c r="AF14" s="186">
        <v>0</v>
      </c>
      <c r="AG14" s="186">
        <v>0</v>
      </c>
      <c r="AH14" s="186">
        <v>0</v>
      </c>
      <c r="AI14" s="186">
        <v>0</v>
      </c>
      <c r="AJ14" s="186">
        <v>0</v>
      </c>
      <c r="AK14" s="186">
        <v>0</v>
      </c>
      <c r="AL14" s="186">
        <v>0</v>
      </c>
      <c r="AM14" s="186">
        <v>0</v>
      </c>
      <c r="AN14" s="186">
        <v>0</v>
      </c>
      <c r="AO14" s="186">
        <v>0</v>
      </c>
      <c r="AP14" s="186">
        <v>0</v>
      </c>
      <c r="AQ14" s="186">
        <v>0</v>
      </c>
      <c r="AR14" s="186">
        <v>0</v>
      </c>
      <c r="AS14" s="186"/>
      <c r="AT14" s="169"/>
    </row>
    <row r="15" spans="1:52" ht="72.75" customHeight="1" x14ac:dyDescent="0.55000000000000004">
      <c r="A15" s="164" t="s">
        <v>75</v>
      </c>
      <c r="B15" s="165"/>
      <c r="C15" s="28"/>
      <c r="D15" s="28"/>
      <c r="E15" s="28"/>
      <c r="F15" s="28">
        <f>C14</f>
        <v>0</v>
      </c>
      <c r="G15" s="28">
        <f t="shared" ref="G15:AT15" si="6">D14</f>
        <v>0</v>
      </c>
      <c r="H15" s="28">
        <f t="shared" si="6"/>
        <v>0</v>
      </c>
      <c r="I15" s="28">
        <f t="shared" si="6"/>
        <v>0</v>
      </c>
      <c r="J15" s="28">
        <f t="shared" si="6"/>
        <v>0</v>
      </c>
      <c r="K15" s="28">
        <f t="shared" si="6"/>
        <v>0</v>
      </c>
      <c r="L15" s="28">
        <f t="shared" si="6"/>
        <v>0</v>
      </c>
      <c r="M15" s="28">
        <f t="shared" si="6"/>
        <v>0</v>
      </c>
      <c r="N15" s="28">
        <f t="shared" si="6"/>
        <v>0</v>
      </c>
      <c r="O15" s="28">
        <f t="shared" si="6"/>
        <v>0</v>
      </c>
      <c r="P15" s="28">
        <f t="shared" si="6"/>
        <v>9</v>
      </c>
      <c r="Q15" s="28">
        <f t="shared" si="6"/>
        <v>9</v>
      </c>
      <c r="R15" s="28">
        <f t="shared" si="6"/>
        <v>0</v>
      </c>
      <c r="S15" s="28">
        <f t="shared" si="6"/>
        <v>0</v>
      </c>
      <c r="T15" s="28">
        <f t="shared" si="6"/>
        <v>0</v>
      </c>
      <c r="U15" s="28">
        <f t="shared" si="6"/>
        <v>0</v>
      </c>
      <c r="V15" s="28">
        <f t="shared" si="6"/>
        <v>0</v>
      </c>
      <c r="W15" s="28">
        <f t="shared" si="6"/>
        <v>0</v>
      </c>
      <c r="X15" s="28">
        <f t="shared" si="6"/>
        <v>-1</v>
      </c>
      <c r="Y15" s="28">
        <f t="shared" si="6"/>
        <v>0</v>
      </c>
      <c r="Z15" s="28">
        <f t="shared" si="6"/>
        <v>0</v>
      </c>
      <c r="AA15" s="28">
        <f t="shared" si="6"/>
        <v>-3</v>
      </c>
      <c r="AB15" s="28">
        <f t="shared" si="6"/>
        <v>0</v>
      </c>
      <c r="AC15" s="28">
        <f t="shared" si="6"/>
        <v>0</v>
      </c>
      <c r="AD15" s="28">
        <f t="shared" si="6"/>
        <v>4</v>
      </c>
      <c r="AE15" s="28">
        <f t="shared" si="6"/>
        <v>0</v>
      </c>
      <c r="AF15" s="28">
        <f t="shared" si="6"/>
        <v>0</v>
      </c>
      <c r="AG15" s="28">
        <f t="shared" si="6"/>
        <v>0</v>
      </c>
      <c r="AH15" s="28">
        <f t="shared" si="6"/>
        <v>0</v>
      </c>
      <c r="AI15" s="28">
        <f t="shared" si="6"/>
        <v>0</v>
      </c>
      <c r="AJ15" s="28">
        <f t="shared" si="6"/>
        <v>0</v>
      </c>
      <c r="AK15" s="28">
        <f t="shared" si="6"/>
        <v>0</v>
      </c>
      <c r="AL15" s="28">
        <f t="shared" si="6"/>
        <v>0</v>
      </c>
      <c r="AM15" s="28">
        <f t="shared" si="6"/>
        <v>0</v>
      </c>
      <c r="AN15" s="28">
        <f t="shared" si="6"/>
        <v>0</v>
      </c>
      <c r="AO15" s="28">
        <f t="shared" si="6"/>
        <v>0</v>
      </c>
      <c r="AP15" s="28">
        <f t="shared" si="6"/>
        <v>0</v>
      </c>
      <c r="AQ15" s="28">
        <f t="shared" si="6"/>
        <v>0</v>
      </c>
      <c r="AR15" s="28">
        <f t="shared" si="6"/>
        <v>0</v>
      </c>
      <c r="AS15" s="28">
        <f t="shared" si="6"/>
        <v>0</v>
      </c>
      <c r="AT15" s="28">
        <f t="shared" si="6"/>
        <v>0</v>
      </c>
    </row>
    <row r="16" spans="1:52" ht="67.5" x14ac:dyDescent="0.55000000000000004">
      <c r="A16" s="164" t="s">
        <v>73</v>
      </c>
      <c r="B16" s="165"/>
      <c r="C16" s="28"/>
      <c r="D16" s="28"/>
      <c r="E16" s="28"/>
      <c r="F16" s="28"/>
      <c r="G16" s="28">
        <f>F15</f>
        <v>0</v>
      </c>
      <c r="H16" s="28">
        <f t="shared" ref="H16:AT16" si="7">G15</f>
        <v>0</v>
      </c>
      <c r="I16" s="28">
        <f t="shared" si="7"/>
        <v>0</v>
      </c>
      <c r="J16" s="28">
        <f t="shared" si="7"/>
        <v>0</v>
      </c>
      <c r="K16" s="28">
        <f t="shared" si="7"/>
        <v>0</v>
      </c>
      <c r="L16" s="28">
        <f t="shared" si="7"/>
        <v>0</v>
      </c>
      <c r="M16" s="28">
        <f t="shared" si="7"/>
        <v>0</v>
      </c>
      <c r="N16" s="28">
        <f t="shared" si="7"/>
        <v>0</v>
      </c>
      <c r="O16" s="28">
        <f t="shared" si="7"/>
        <v>0</v>
      </c>
      <c r="P16" s="28">
        <f t="shared" si="7"/>
        <v>0</v>
      </c>
      <c r="Q16" s="28">
        <f t="shared" si="7"/>
        <v>9</v>
      </c>
      <c r="R16" s="28">
        <f t="shared" si="7"/>
        <v>9</v>
      </c>
      <c r="S16" s="28">
        <f t="shared" si="7"/>
        <v>0</v>
      </c>
      <c r="T16" s="28">
        <f t="shared" si="7"/>
        <v>0</v>
      </c>
      <c r="U16" s="28">
        <f t="shared" si="7"/>
        <v>0</v>
      </c>
      <c r="V16" s="28">
        <f t="shared" si="7"/>
        <v>0</v>
      </c>
      <c r="W16" s="28">
        <f t="shared" si="7"/>
        <v>0</v>
      </c>
      <c r="X16" s="28">
        <f t="shared" si="7"/>
        <v>0</v>
      </c>
      <c r="Y16" s="28">
        <f t="shared" si="7"/>
        <v>-1</v>
      </c>
      <c r="Z16" s="28">
        <f t="shared" si="7"/>
        <v>0</v>
      </c>
      <c r="AA16" s="28">
        <f t="shared" si="7"/>
        <v>0</v>
      </c>
      <c r="AB16" s="28">
        <f t="shared" si="7"/>
        <v>-3</v>
      </c>
      <c r="AC16" s="28">
        <f t="shared" si="7"/>
        <v>0</v>
      </c>
      <c r="AD16" s="28">
        <f t="shared" si="7"/>
        <v>0</v>
      </c>
      <c r="AE16" s="28">
        <f t="shared" si="7"/>
        <v>4</v>
      </c>
      <c r="AF16" s="28">
        <f t="shared" si="7"/>
        <v>0</v>
      </c>
      <c r="AG16" s="28">
        <f t="shared" si="7"/>
        <v>0</v>
      </c>
      <c r="AH16" s="28">
        <f t="shared" si="7"/>
        <v>0</v>
      </c>
      <c r="AI16" s="28">
        <f t="shared" si="7"/>
        <v>0</v>
      </c>
      <c r="AJ16" s="28">
        <f t="shared" si="7"/>
        <v>0</v>
      </c>
      <c r="AK16" s="28">
        <f t="shared" si="7"/>
        <v>0</v>
      </c>
      <c r="AL16" s="28">
        <f t="shared" si="7"/>
        <v>0</v>
      </c>
      <c r="AM16" s="28">
        <f t="shared" si="7"/>
        <v>0</v>
      </c>
      <c r="AN16" s="28">
        <f t="shared" si="7"/>
        <v>0</v>
      </c>
      <c r="AO16" s="28">
        <f t="shared" si="7"/>
        <v>0</v>
      </c>
      <c r="AP16" s="28">
        <f t="shared" si="7"/>
        <v>0</v>
      </c>
      <c r="AQ16" s="28">
        <f t="shared" si="7"/>
        <v>0</v>
      </c>
      <c r="AR16" s="28">
        <f t="shared" si="7"/>
        <v>0</v>
      </c>
      <c r="AS16" s="28">
        <f t="shared" si="7"/>
        <v>0</v>
      </c>
      <c r="AT16" s="28">
        <f t="shared" si="7"/>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6" t="s">
        <v>78</v>
      </c>
      <c r="AX2" s="28" t="s">
        <v>77</v>
      </c>
      <c r="AY2" s="177" t="s">
        <v>79</v>
      </c>
      <c r="AZ2" s="177"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0</v>
      </c>
      <c r="E5" s="127">
        <f>'SDR Patient and Stations'!C11</f>
        <v>0</v>
      </c>
      <c r="F5" s="127">
        <f>'SDR Patient and Stations'!D11</f>
        <v>0</v>
      </c>
      <c r="G5" s="127">
        <f>'SDR Patient and Stations'!E11</f>
        <v>0</v>
      </c>
      <c r="H5" s="127">
        <f>'SDR Patient and Stations'!F11</f>
        <v>0</v>
      </c>
      <c r="I5" s="127">
        <f>'SDR Patient and Stations'!G11</f>
        <v>0</v>
      </c>
      <c r="J5" s="127">
        <f>'SDR Patient and Stations'!H11</f>
        <v>0</v>
      </c>
      <c r="K5" s="127">
        <f>'SDR Patient and Stations'!I11</f>
        <v>0</v>
      </c>
      <c r="L5" s="127">
        <f>'SDR Patient and Stations'!J11</f>
        <v>0</v>
      </c>
      <c r="M5" s="127">
        <f>'SDR Patient and Stations'!K11</f>
        <v>0</v>
      </c>
      <c r="N5" s="127">
        <f>'SDR Patient and Stations'!L11</f>
        <v>1.3</v>
      </c>
      <c r="O5" s="127">
        <f>'SDR Patient and Stations'!M11</f>
        <v>3.4</v>
      </c>
      <c r="P5" s="127">
        <f>'SDR Patient and Stations'!N11</f>
        <v>4.2</v>
      </c>
      <c r="Q5" s="127">
        <f>'SDR Patient and Stations'!O11</f>
        <v>4.2</v>
      </c>
      <c r="R5" s="127">
        <f>'SDR Patient and Stations'!P11</f>
        <v>2.3684210526315788</v>
      </c>
      <c r="S5" s="127">
        <f>'SDR Patient and Stations'!Q11</f>
        <v>2.6315789473684212</v>
      </c>
      <c r="T5" s="127">
        <f>'SDR Patient and Stations'!R11</f>
        <v>2.8421052631578947</v>
      </c>
      <c r="U5" s="127">
        <f>'SDR Patient and Stations'!S11</f>
        <v>2.7894736842105261</v>
      </c>
      <c r="V5" s="127">
        <f>'SDR Patient and Stations'!T11</f>
        <v>2.8947368421052633</v>
      </c>
      <c r="W5" s="127">
        <f>'SDR Patient and Stations'!U11</f>
        <v>3.2105263157894739</v>
      </c>
      <c r="X5" s="127">
        <f>'SDR Patient and Stations'!V11</f>
        <v>3.3157894736842106</v>
      </c>
      <c r="Y5" s="127">
        <f>'SDR Patient and Stations'!W11</f>
        <v>3.5555555555555554</v>
      </c>
      <c r="Z5" s="127">
        <f>'SDR Patient and Stations'!X11</f>
        <v>3.5555555555555554</v>
      </c>
      <c r="AA5" s="127">
        <f>'SDR Patient and Stations'!Y11</f>
        <v>3.6111111111111112</v>
      </c>
      <c r="AB5" s="127">
        <f>'SDR Patient and Stations'!Z11</f>
        <v>3.6</v>
      </c>
      <c r="AC5" s="127">
        <f>'SDR Patient and Stations'!AA11</f>
        <v>3.8</v>
      </c>
      <c r="AD5" s="127">
        <f>'SDR Patient and Stations'!AB11</f>
        <v>3.8</v>
      </c>
      <c r="AE5" s="127">
        <f>'SDR Patient and Stations'!AC11</f>
        <v>3.0526315789473686</v>
      </c>
      <c r="AF5" s="127">
        <f>'SDR Patient and Stations'!AD11</f>
        <v>2.736842105263158</v>
      </c>
      <c r="AG5" s="127">
        <f>'SDR Patient and Stations'!AE11</f>
        <v>3.1578947368421053</v>
      </c>
      <c r="AH5" s="127">
        <f>'SDR Patient and Stations'!AF11</f>
        <v>2.3157894736842106</v>
      </c>
      <c r="AI5" s="127">
        <f>'SDR Patient and Stations'!AG11</f>
        <v>2.2105263157894739</v>
      </c>
      <c r="AJ5" s="127">
        <f>'SDR Patient and Stations'!AH11</f>
        <v>2.1052631578947367</v>
      </c>
      <c r="AK5" s="127">
        <f>'SDR Patient and Stations'!AI11</f>
        <v>2.263157894736842</v>
      </c>
      <c r="AL5" s="127">
        <f>'SDR Patient and Stations'!AJ11</f>
        <v>2.1578947368421053</v>
      </c>
      <c r="AM5" s="127">
        <f>'SDR Patient and Stations'!AK11</f>
        <v>2.0526315789473686</v>
      </c>
      <c r="AN5" s="127">
        <f>'SDR Patient and Stations'!AL11</f>
        <v>2.3157894736842106</v>
      </c>
      <c r="AO5" s="127">
        <f>'SDR Patient and Stations'!AM11</f>
        <v>2.3157894736842106</v>
      </c>
      <c r="AP5" s="127">
        <f>'SDR Patient and Stations'!AN11</f>
        <v>2.4210526315789473</v>
      </c>
      <c r="AQ5" s="127">
        <f>'SDR Patient and Stations'!AO11</f>
        <v>2.5789473684210527</v>
      </c>
      <c r="AR5" s="127">
        <f>'SDR Patient and Stations'!AP11</f>
        <v>2.9473684210526314</v>
      </c>
      <c r="AS5" s="127">
        <f>'SDR Patient and Stations'!AQ11</f>
        <v>2.4736842105263159</v>
      </c>
      <c r="AT5" s="127">
        <f>'SDR Patient and Stations'!AR11</f>
        <v>2.6315789473684212</v>
      </c>
      <c r="AU5" s="127">
        <f>'SDR Patient and Stations'!AS11</f>
        <v>2.1578947368421053</v>
      </c>
      <c r="AV5" s="127" t="e">
        <f>'SDR Patient and Stations'!AT11</f>
        <v>#DIV/0!</v>
      </c>
      <c r="AW5" s="127">
        <f>AVERAGE(D5:AU5)</f>
        <v>2.2038543328017011</v>
      </c>
      <c r="AX5" s="178">
        <f>_xlfn.VAR.S(D5:AU5)</f>
        <v>1.817263866014537</v>
      </c>
      <c r="AY5" s="178">
        <f>_xlfn.STDEV.S(D5:AU5)</f>
        <v>1.348059296178969</v>
      </c>
      <c r="AZ5" s="28"/>
    </row>
    <row r="6" spans="1:52" x14ac:dyDescent="0.55000000000000004">
      <c r="A6" s="28" t="s">
        <v>55</v>
      </c>
      <c r="B6" s="88">
        <v>3.2</v>
      </c>
      <c r="C6" s="128">
        <v>0.8</v>
      </c>
      <c r="D6" s="129">
        <f>'SMFP Facility Need 3.20 PPS'!C24</f>
        <v>0</v>
      </c>
      <c r="E6" s="129">
        <f>'SMFP Facility Need 3.20 PPS'!D24</f>
        <v>0</v>
      </c>
      <c r="F6" s="129">
        <f>'SMFP Facility Need 3.20 PPS'!E24</f>
        <v>0</v>
      </c>
      <c r="G6" s="129">
        <f>'SMFP Facility Need 3.20 PPS'!F24</f>
        <v>0</v>
      </c>
      <c r="H6" s="129">
        <f>'SMFP Facility Need 3.20 PPS'!G24</f>
        <v>0</v>
      </c>
      <c r="I6" s="129">
        <f>'SMFP Facility Need 3.20 PPS'!H24</f>
        <v>0</v>
      </c>
      <c r="J6" s="129">
        <f>'SMFP Facility Need 3.20 PPS'!I24</f>
        <v>0</v>
      </c>
      <c r="K6" s="129">
        <f>'SMFP Facility Need 3.20 PPS'!J24</f>
        <v>0</v>
      </c>
      <c r="L6" s="129">
        <f>'SMFP Facility Need 3.20 PPS'!K24</f>
        <v>0</v>
      </c>
      <c r="M6" s="129">
        <f>'SMFP Facility Need 3.20 PPS'!L24</f>
        <v>0</v>
      </c>
      <c r="N6" s="129">
        <f>'SMFP Facility Need 3.20 PPS'!M24</f>
        <v>1.3</v>
      </c>
      <c r="O6" s="129">
        <f>'SMFP Facility Need 3.20 PPS'!N24</f>
        <v>3.4</v>
      </c>
      <c r="P6" s="129">
        <f>'SMFP Facility Need 3.20 PPS'!O24</f>
        <v>4.2</v>
      </c>
      <c r="Q6" s="129">
        <f>'SMFP Facility Need 3.20 PPS'!P24</f>
        <v>4.2</v>
      </c>
      <c r="R6" s="129">
        <f>'SMFP Facility Need 3.20 PPS'!Q24</f>
        <v>4.2352941176470589</v>
      </c>
      <c r="S6" s="129">
        <f>'SMFP Facility Need 3.20 PPS'!R24</f>
        <v>3.6363636363636362</v>
      </c>
      <c r="T6" s="129">
        <f>'SMFP Facility Need 3.20 PPS'!S24</f>
        <v>2.7</v>
      </c>
      <c r="U6" s="129">
        <f>'SMFP Facility Need 3.20 PPS'!T24</f>
        <v>2.65</v>
      </c>
      <c r="V6" s="129">
        <f>'SMFP Facility Need 3.20 PPS'!U24</f>
        <v>2.75</v>
      </c>
      <c r="W6" s="129">
        <f>'SMFP Facility Need 3.20 PPS'!V24</f>
        <v>3.05</v>
      </c>
      <c r="X6" s="129">
        <f>'SMFP Facility Need 3.20 PPS'!W24</f>
        <v>3.15</v>
      </c>
      <c r="Y6" s="129">
        <f>'SMFP Facility Need 3.20 PPS'!X24</f>
        <v>3.2</v>
      </c>
      <c r="Z6" s="129">
        <f>'SMFP Facility Need 3.20 PPS'!Y24</f>
        <v>3.2</v>
      </c>
      <c r="AA6" s="129">
        <f>'SMFP Facility Need 3.20 PPS'!Z24</f>
        <v>3.25</v>
      </c>
      <c r="AB6" s="129">
        <f>'SMFP Facility Need 3.20 PPS'!AA24</f>
        <v>2.7</v>
      </c>
      <c r="AC6" s="129">
        <f>'SMFP Facility Need 3.20 PPS'!AB24</f>
        <v>2.85</v>
      </c>
      <c r="AD6" s="129">
        <f>'SMFP Facility Need 3.20 PPS'!AC24</f>
        <v>2.85</v>
      </c>
      <c r="AE6" s="129">
        <f>'SMFP Facility Need 3.20 PPS'!AD24</f>
        <v>3.4117647058823528</v>
      </c>
      <c r="AF6" s="129">
        <f>'SMFP Facility Need 3.20 PPS'!AE24</f>
        <v>3.0588235294117645</v>
      </c>
      <c r="AG6" s="129">
        <f>'SMFP Facility Need 3.20 PPS'!AF24</f>
        <v>3.5294117647058822</v>
      </c>
      <c r="AH6" s="129">
        <f>'SMFP Facility Need 3.20 PPS'!AG24</f>
        <v>2.260166468489893</v>
      </c>
      <c r="AI6" s="129">
        <f>'SMFP Facility Need 3.20 PPS'!AH24</f>
        <v>2.1574316290130797</v>
      </c>
      <c r="AJ6" s="129">
        <f>'SMFP Facility Need 3.20 PPS'!AI24</f>
        <v>2</v>
      </c>
      <c r="AK6" s="129">
        <f>'SMFP Facility Need 3.20 PPS'!AJ24</f>
        <v>2.15</v>
      </c>
      <c r="AL6" s="129">
        <f>'SMFP Facility Need 3.20 PPS'!AK24</f>
        <v>2.0499999999999998</v>
      </c>
      <c r="AM6" s="129">
        <f>'SMFP Facility Need 3.20 PPS'!AL24</f>
        <v>1.95</v>
      </c>
      <c r="AN6" s="129">
        <f>'SMFP Facility Need 3.20 PPS'!AM24</f>
        <v>2.2000000000000002</v>
      </c>
      <c r="AO6" s="129">
        <f>'SMFP Facility Need 3.20 PPS'!AN24</f>
        <v>2.2000000000000002</v>
      </c>
      <c r="AP6" s="129">
        <f>'SMFP Facility Need 3.20 PPS'!AO24</f>
        <v>2.2999999999999998</v>
      </c>
      <c r="AQ6" s="129">
        <f>'SMFP Facility Need 3.20 PPS'!AP24</f>
        <v>2.4500000000000002</v>
      </c>
      <c r="AR6" s="129">
        <f>'SMFP Facility Need 3.20 PPS'!AQ24</f>
        <v>2.8</v>
      </c>
      <c r="AS6" s="129">
        <f>'SMFP Facility Need 3.20 PPS'!AR24</f>
        <v>2.35</v>
      </c>
      <c r="AT6" s="129">
        <f>'SMFP Facility Need 3.20 PPS'!AS24</f>
        <v>2.5</v>
      </c>
      <c r="AU6" s="129">
        <f>'SMFP Facility Need 3.20 PPS'!AT24</f>
        <v>2.0499999999999998</v>
      </c>
      <c r="AV6" s="129" t="e">
        <f>'SMFP Facility Need 3.20 PPS'!AU24</f>
        <v>#N/A</v>
      </c>
      <c r="AW6" s="88">
        <f t="shared" ref="AW6" si="3">AVERAGE(D6:AU6)</f>
        <v>2.1531649057162201</v>
      </c>
      <c r="AX6" s="179">
        <f t="shared" ref="AX6" si="4">_xlfn.VAR.S(D6:AU6)</f>
        <v>1.767680622373911</v>
      </c>
      <c r="AY6" s="179">
        <f t="shared" ref="AY6" si="5">_xlfn.STDEV.S(D6:AU6)</f>
        <v>1.3295415083305639</v>
      </c>
      <c r="AZ6" s="106">
        <f>CORREL($D$5:$AU$5,D6:AU6)</f>
        <v>0.94793096414595068</v>
      </c>
    </row>
    <row r="7" spans="1:52" x14ac:dyDescent="0.55000000000000004">
      <c r="A7" s="28" t="s">
        <v>55</v>
      </c>
      <c r="B7" s="28">
        <v>3.16</v>
      </c>
      <c r="C7" s="128">
        <v>0.79</v>
      </c>
      <c r="D7" s="129">
        <f>'SMFP Facility Need 3.16 PPS'!C24</f>
        <v>0</v>
      </c>
      <c r="E7" s="129">
        <f>'SMFP Facility Need 3.16 PPS'!D24</f>
        <v>0</v>
      </c>
      <c r="F7" s="129">
        <f>'SMFP Facility Need 3.16 PPS'!E24</f>
        <v>0</v>
      </c>
      <c r="G7" s="129">
        <f>'SMFP Facility Need 3.16 PPS'!F24</f>
        <v>0</v>
      </c>
      <c r="H7" s="129">
        <f>'SMFP Facility Need 3.16 PPS'!G24</f>
        <v>0</v>
      </c>
      <c r="I7" s="129">
        <f>'SMFP Facility Need 3.16 PPS'!H24</f>
        <v>0</v>
      </c>
      <c r="J7" s="129">
        <f>'SMFP Facility Need 3.16 PPS'!I24</f>
        <v>0</v>
      </c>
      <c r="K7" s="129">
        <f>'SMFP Facility Need 3.16 PPS'!J24</f>
        <v>0</v>
      </c>
      <c r="L7" s="129">
        <f>'SMFP Facility Need 3.16 PPS'!K24</f>
        <v>0</v>
      </c>
      <c r="M7" s="129">
        <f>'SMFP Facility Need 3.16 PPS'!L24</f>
        <v>0</v>
      </c>
      <c r="N7" s="129">
        <f>'SMFP Facility Need 3.16 PPS'!M24</f>
        <v>1.3</v>
      </c>
      <c r="O7" s="129">
        <f>'SMFP Facility Need 3.16 PPS'!N24</f>
        <v>3.4</v>
      </c>
      <c r="P7" s="129">
        <f>'SMFP Facility Need 3.16 PPS'!O24</f>
        <v>4.2</v>
      </c>
      <c r="Q7" s="129">
        <f>'SMFP Facility Need 3.16 PPS'!P24</f>
        <v>4.2</v>
      </c>
      <c r="R7" s="129">
        <f>'SMFP Facility Need 3.16 PPS'!Q24</f>
        <v>4.1823529411764708</v>
      </c>
      <c r="S7" s="129">
        <f>'SMFP Facility Need 3.16 PPS'!R24</f>
        <v>3.5585585585585591</v>
      </c>
      <c r="T7" s="129">
        <f>'SMFP Facility Need 3.16 PPS'!S24</f>
        <v>2.7</v>
      </c>
      <c r="U7" s="129">
        <f>'SMFP Facility Need 3.16 PPS'!T24</f>
        <v>2.65</v>
      </c>
      <c r="V7" s="129">
        <f>'SMFP Facility Need 3.16 PPS'!U24</f>
        <v>2.75</v>
      </c>
      <c r="W7" s="129">
        <f>'SMFP Facility Need 3.16 PPS'!V24</f>
        <v>3.05</v>
      </c>
      <c r="X7" s="129">
        <f>'SMFP Facility Need 3.16 PPS'!W24</f>
        <v>3.15</v>
      </c>
      <c r="Y7" s="129">
        <f>'SMFP Facility Need 3.16 PPS'!X24</f>
        <v>3.2</v>
      </c>
      <c r="Z7" s="129">
        <f>'SMFP Facility Need 3.16 PPS'!Y24</f>
        <v>3.2</v>
      </c>
      <c r="AA7" s="129">
        <f>'SMFP Facility Need 3.16 PPS'!Z24</f>
        <v>3.25</v>
      </c>
      <c r="AB7" s="129">
        <f>'SMFP Facility Need 3.16 PPS'!AA24</f>
        <v>2.7</v>
      </c>
      <c r="AC7" s="129">
        <f>'SMFP Facility Need 3.16 PPS'!AB24</f>
        <v>2.85</v>
      </c>
      <c r="AD7" s="129">
        <f>'SMFP Facility Need 3.16 PPS'!AC24</f>
        <v>2.85</v>
      </c>
      <c r="AE7" s="129">
        <f>'SMFP Facility Need 3.16 PPS'!AD24</f>
        <v>3.4117647058823528</v>
      </c>
      <c r="AF7" s="129">
        <f>'SMFP Facility Need 3.16 PPS'!AE24</f>
        <v>3.0588235294117645</v>
      </c>
      <c r="AG7" s="129">
        <f>'SMFP Facility Need 3.16 PPS'!AF24</f>
        <v>3.5294117647058822</v>
      </c>
      <c r="AH7" s="129">
        <f>'SMFP Facility Need 3.16 PPS'!AG24</f>
        <v>2.2319143876337697</v>
      </c>
      <c r="AI7" s="129">
        <f>'SMFP Facility Need 3.16 PPS'!AH24</f>
        <v>2.1304637336504162</v>
      </c>
      <c r="AJ7" s="129">
        <f>'SMFP Facility Need 3.16 PPS'!AI24</f>
        <v>2</v>
      </c>
      <c r="AK7" s="129">
        <f>'SMFP Facility Need 3.16 PPS'!AJ24</f>
        <v>2.15</v>
      </c>
      <c r="AL7" s="129">
        <f>'SMFP Facility Need 3.16 PPS'!AK24</f>
        <v>2.0499999999999998</v>
      </c>
      <c r="AM7" s="129">
        <f>'SMFP Facility Need 3.16 PPS'!AL24</f>
        <v>1.95</v>
      </c>
      <c r="AN7" s="129">
        <f>'SMFP Facility Need 3.16 PPS'!AM24</f>
        <v>2.2000000000000002</v>
      </c>
      <c r="AO7" s="129">
        <f>'SMFP Facility Need 3.16 PPS'!AN24</f>
        <v>2.2000000000000002</v>
      </c>
      <c r="AP7" s="129">
        <f>'SMFP Facility Need 3.16 PPS'!AO24</f>
        <v>2.2999999999999998</v>
      </c>
      <c r="AQ7" s="129">
        <f>'SMFP Facility Need 3.16 PPS'!AP24</f>
        <v>2.4500000000000002</v>
      </c>
      <c r="AR7" s="129">
        <f>'SMFP Facility Need 3.16 PPS'!AQ24</f>
        <v>2.8</v>
      </c>
      <c r="AS7" s="129">
        <f>'SMFP Facility Need 3.16 PPS'!AR24</f>
        <v>2.35</v>
      </c>
      <c r="AT7" s="129">
        <f>'SMFP Facility Need 3.16 PPS'!AS24</f>
        <v>2.5</v>
      </c>
      <c r="AU7" s="129">
        <f>'SMFP Facility Need 3.16 PPS'!AT24</f>
        <v>2.0499999999999998</v>
      </c>
      <c r="AV7" s="129" t="e">
        <f>'SMFP Facility Need 3.16 PPS'!AU24</f>
        <v>#N/A</v>
      </c>
      <c r="AW7" s="88">
        <f t="shared" ref="AW7:AW16" si="6">AVERAGE(D7:AU7)</f>
        <v>2.1489384004777099</v>
      </c>
      <c r="AX7" s="179">
        <f t="shared" ref="AX7:AX16" si="7">_xlfn.VAR.S(D7:AU7)</f>
        <v>1.7572633705236556</v>
      </c>
      <c r="AY7" s="179">
        <f t="shared" ref="AY7:AY16" si="8">_xlfn.STDEV.S(D7:AU7)</f>
        <v>1.3256181088547545</v>
      </c>
      <c r="AZ7" s="106">
        <f>CORREL($D$5:$AU$5,D7:AU7)</f>
        <v>0.95014656680117038</v>
      </c>
    </row>
    <row r="8" spans="1:52" x14ac:dyDescent="0.55000000000000004">
      <c r="A8" s="28" t="s">
        <v>55</v>
      </c>
      <c r="B8" s="28">
        <v>3.12</v>
      </c>
      <c r="C8" s="130">
        <v>0.78</v>
      </c>
      <c r="D8" s="129">
        <f>'SMFP Facility Need 3.12 PPS'!C24</f>
        <v>0</v>
      </c>
      <c r="E8" s="129">
        <f>'SMFP Facility Need 3.12 PPS'!D24</f>
        <v>0</v>
      </c>
      <c r="F8" s="129">
        <f>'SMFP Facility Need 3.12 PPS'!E24</f>
        <v>0</v>
      </c>
      <c r="G8" s="129">
        <f>'SMFP Facility Need 3.12 PPS'!F24</f>
        <v>0</v>
      </c>
      <c r="H8" s="129">
        <f>'SMFP Facility Need 3.12 PPS'!G24</f>
        <v>0</v>
      </c>
      <c r="I8" s="129">
        <f>'SMFP Facility Need 3.12 PPS'!H24</f>
        <v>0</v>
      </c>
      <c r="J8" s="129">
        <f>'SMFP Facility Need 3.12 PPS'!I24</f>
        <v>0</v>
      </c>
      <c r="K8" s="129">
        <f>'SMFP Facility Need 3.12 PPS'!J24</f>
        <v>0</v>
      </c>
      <c r="L8" s="129">
        <f>'SMFP Facility Need 3.12 PPS'!K24</f>
        <v>0</v>
      </c>
      <c r="M8" s="129">
        <f>'SMFP Facility Need 3.12 PPS'!L24</f>
        <v>0</v>
      </c>
      <c r="N8" s="129">
        <f>'SMFP Facility Need 3.12 PPS'!M24</f>
        <v>1.3</v>
      </c>
      <c r="O8" s="129">
        <f>'SMFP Facility Need 3.12 PPS'!N24</f>
        <v>3.4</v>
      </c>
      <c r="P8" s="129">
        <f>'SMFP Facility Need 3.12 PPS'!O24</f>
        <v>4.2</v>
      </c>
      <c r="Q8" s="129">
        <f>'SMFP Facility Need 3.12 PPS'!P24</f>
        <v>4.2</v>
      </c>
      <c r="R8" s="129">
        <f>'SMFP Facility Need 3.12 PPS'!Q24</f>
        <v>4.1294117647058819</v>
      </c>
      <c r="S8" s="129">
        <f>'SMFP Facility Need 3.12 PPS'!R24</f>
        <v>3.4821428571428572</v>
      </c>
      <c r="T8" s="129">
        <f>'SMFP Facility Need 3.12 PPS'!S24</f>
        <v>2.7</v>
      </c>
      <c r="U8" s="129">
        <f>'SMFP Facility Need 3.12 PPS'!T24</f>
        <v>2.65</v>
      </c>
      <c r="V8" s="129">
        <f>'SMFP Facility Need 3.12 PPS'!U24</f>
        <v>2.75</v>
      </c>
      <c r="W8" s="129">
        <f>'SMFP Facility Need 3.12 PPS'!V24</f>
        <v>3.05</v>
      </c>
      <c r="X8" s="129">
        <f>'SMFP Facility Need 3.12 PPS'!W24</f>
        <v>3.15</v>
      </c>
      <c r="Y8" s="129">
        <f>'SMFP Facility Need 3.12 PPS'!X24</f>
        <v>3.2</v>
      </c>
      <c r="Z8" s="129">
        <f>'SMFP Facility Need 3.12 PPS'!Y24</f>
        <v>3.2</v>
      </c>
      <c r="AA8" s="129">
        <f>'SMFP Facility Need 3.12 PPS'!Z24</f>
        <v>3.25</v>
      </c>
      <c r="AB8" s="129">
        <f>'SMFP Facility Need 3.12 PPS'!AA24</f>
        <v>2.7</v>
      </c>
      <c r="AC8" s="129">
        <f>'SMFP Facility Need 3.12 PPS'!AB24</f>
        <v>2.85</v>
      </c>
      <c r="AD8" s="129">
        <f>'SMFP Facility Need 3.12 PPS'!AC24</f>
        <v>2.85</v>
      </c>
      <c r="AE8" s="129">
        <f>'SMFP Facility Need 3.12 PPS'!AD24</f>
        <v>3.4117647058823528</v>
      </c>
      <c r="AF8" s="129">
        <f>'SMFP Facility Need 3.12 PPS'!AE24</f>
        <v>3.0588235294117645</v>
      </c>
      <c r="AG8" s="129">
        <f>'SMFP Facility Need 3.12 PPS'!AF24</f>
        <v>3.5294117647058822</v>
      </c>
      <c r="AH8" s="129">
        <f>'SMFP Facility Need 3.12 PPS'!AG24</f>
        <v>2.203662306777646</v>
      </c>
      <c r="AI8" s="129">
        <f>'SMFP Facility Need 3.12 PPS'!AH24</f>
        <v>2.1034958382877527</v>
      </c>
      <c r="AJ8" s="129">
        <f>'SMFP Facility Need 3.12 PPS'!AI24</f>
        <v>2</v>
      </c>
      <c r="AK8" s="129">
        <f>'SMFP Facility Need 3.12 PPS'!AJ24</f>
        <v>2.15</v>
      </c>
      <c r="AL8" s="129">
        <f>'SMFP Facility Need 3.12 PPS'!AK24</f>
        <v>2.0499999999999998</v>
      </c>
      <c r="AM8" s="129">
        <f>'SMFP Facility Need 3.12 PPS'!AL24</f>
        <v>1.95</v>
      </c>
      <c r="AN8" s="129">
        <f>'SMFP Facility Need 3.12 PPS'!AM24</f>
        <v>2.2000000000000002</v>
      </c>
      <c r="AO8" s="129">
        <f>'SMFP Facility Need 3.12 PPS'!AN24</f>
        <v>2.2000000000000002</v>
      </c>
      <c r="AP8" s="129">
        <f>'SMFP Facility Need 3.12 PPS'!AO24</f>
        <v>2.2999999999999998</v>
      </c>
      <c r="AQ8" s="129">
        <f>'SMFP Facility Need 3.12 PPS'!AP24</f>
        <v>2.4500000000000002</v>
      </c>
      <c r="AR8" s="129">
        <f>'SMFP Facility Need 3.12 PPS'!AQ24</f>
        <v>2.8</v>
      </c>
      <c r="AS8" s="129">
        <f>'SMFP Facility Need 3.12 PPS'!AR24</f>
        <v>2.35</v>
      </c>
      <c r="AT8" s="129">
        <f>'SMFP Facility Need 3.12 PPS'!AS24</f>
        <v>2.5</v>
      </c>
      <c r="AU8" s="129">
        <f>'SMFP Facility Need 3.12 PPS'!AT24</f>
        <v>2.0499999999999998</v>
      </c>
      <c r="AV8" s="129" t="e">
        <f>'SMFP Facility Need 3.12 PPS'!AU24</f>
        <v>#N/A</v>
      </c>
      <c r="AW8" s="88">
        <f t="shared" si="6"/>
        <v>2.1447434719753216</v>
      </c>
      <c r="AX8" s="179">
        <f t="shared" si="7"/>
        <v>1.7473788194355182</v>
      </c>
      <c r="AY8" s="179">
        <f t="shared" si="8"/>
        <v>1.3218845711466332</v>
      </c>
      <c r="AZ8" s="106">
        <f t="shared" ref="AZ8:AZ16" si="9">CORREL($D$5:$AU$5,D8:AU8)</f>
        <v>0.9522462895797682</v>
      </c>
    </row>
    <row r="9" spans="1:52" x14ac:dyDescent="0.55000000000000004">
      <c r="A9" s="28" t="s">
        <v>55</v>
      </c>
      <c r="B9" s="28">
        <v>3.08</v>
      </c>
      <c r="C9" s="130">
        <v>0.77</v>
      </c>
      <c r="D9" s="129">
        <f>'SMFP Facility Need 3.08 PPS'!C24</f>
        <v>0</v>
      </c>
      <c r="E9" s="129">
        <f>'SMFP Facility Need 3.08 PPS'!D24</f>
        <v>0</v>
      </c>
      <c r="F9" s="129">
        <f>'SMFP Facility Need 3.08 PPS'!E24</f>
        <v>0</v>
      </c>
      <c r="G9" s="129">
        <f>'SMFP Facility Need 3.08 PPS'!F24</f>
        <v>0</v>
      </c>
      <c r="H9" s="129">
        <f>'SMFP Facility Need 3.08 PPS'!G24</f>
        <v>0</v>
      </c>
      <c r="I9" s="129">
        <f>'SMFP Facility Need 3.08 PPS'!H24</f>
        <v>0</v>
      </c>
      <c r="J9" s="129">
        <f>'SMFP Facility Need 3.08 PPS'!I24</f>
        <v>0</v>
      </c>
      <c r="K9" s="129">
        <f>'SMFP Facility Need 3.08 PPS'!J24</f>
        <v>0</v>
      </c>
      <c r="L9" s="129">
        <f>'SMFP Facility Need 3.08 PPS'!K24</f>
        <v>0</v>
      </c>
      <c r="M9" s="129">
        <f>'SMFP Facility Need 3.08 PPS'!L24</f>
        <v>0</v>
      </c>
      <c r="N9" s="129">
        <f>'SMFP Facility Need 3.08 PPS'!M24</f>
        <v>1.3</v>
      </c>
      <c r="O9" s="129">
        <f>'SMFP Facility Need 3.08 PPS'!N24</f>
        <v>3.4</v>
      </c>
      <c r="P9" s="129">
        <f>'SMFP Facility Need 3.08 PPS'!O24</f>
        <v>4.2</v>
      </c>
      <c r="Q9" s="129">
        <f>'SMFP Facility Need 3.08 PPS'!P24</f>
        <v>4.2</v>
      </c>
      <c r="R9" s="129">
        <f>'SMFP Facility Need 3.08 PPS'!Q24</f>
        <v>4.0764705882352938</v>
      </c>
      <c r="S9" s="129">
        <f>'SMFP Facility Need 3.08 PPS'!R24</f>
        <v>3.4070796460176989</v>
      </c>
      <c r="T9" s="129">
        <f>'SMFP Facility Need 3.08 PPS'!S24</f>
        <v>2.7</v>
      </c>
      <c r="U9" s="129">
        <f>'SMFP Facility Need 3.08 PPS'!T24</f>
        <v>2.65</v>
      </c>
      <c r="V9" s="129">
        <f>'SMFP Facility Need 3.08 PPS'!U24</f>
        <v>2.75</v>
      </c>
      <c r="W9" s="129">
        <f>'SMFP Facility Need 3.08 PPS'!V24</f>
        <v>3.05</v>
      </c>
      <c r="X9" s="129">
        <f>'SMFP Facility Need 3.08 PPS'!W24</f>
        <v>3.15</v>
      </c>
      <c r="Y9" s="129">
        <f>'SMFP Facility Need 3.08 PPS'!X24</f>
        <v>3.2</v>
      </c>
      <c r="Z9" s="129">
        <f>'SMFP Facility Need 3.08 PPS'!Y24</f>
        <v>3.2</v>
      </c>
      <c r="AA9" s="129">
        <f>'SMFP Facility Need 3.08 PPS'!Z24</f>
        <v>3.25</v>
      </c>
      <c r="AB9" s="129">
        <f>'SMFP Facility Need 3.08 PPS'!AA24</f>
        <v>2.7</v>
      </c>
      <c r="AC9" s="129">
        <f>'SMFP Facility Need 3.08 PPS'!AB24</f>
        <v>2.85</v>
      </c>
      <c r="AD9" s="129">
        <f>'SMFP Facility Need 3.08 PPS'!AC24</f>
        <v>2.85</v>
      </c>
      <c r="AE9" s="129">
        <f>'SMFP Facility Need 3.08 PPS'!AD24</f>
        <v>3.4117647058823528</v>
      </c>
      <c r="AF9" s="129">
        <f>'SMFP Facility Need 3.08 PPS'!AE24</f>
        <v>3.0588235294117645</v>
      </c>
      <c r="AG9" s="129">
        <f>'SMFP Facility Need 3.08 PPS'!AF24</f>
        <v>3.5294117647058822</v>
      </c>
      <c r="AH9" s="129">
        <f>'SMFP Facility Need 3.08 PPS'!AG24</f>
        <v>2.2000000000000002</v>
      </c>
      <c r="AI9" s="129">
        <f>'SMFP Facility Need 3.08 PPS'!AH24</f>
        <v>2.1</v>
      </c>
      <c r="AJ9" s="129">
        <f>'SMFP Facility Need 3.08 PPS'!AI24</f>
        <v>2</v>
      </c>
      <c r="AK9" s="129">
        <f>'SMFP Facility Need 3.08 PPS'!AJ24</f>
        <v>2.15</v>
      </c>
      <c r="AL9" s="129">
        <f>'SMFP Facility Need 3.08 PPS'!AK24</f>
        <v>2.0499999999999998</v>
      </c>
      <c r="AM9" s="129">
        <f>'SMFP Facility Need 3.08 PPS'!AL24</f>
        <v>1.95</v>
      </c>
      <c r="AN9" s="129">
        <f>'SMFP Facility Need 3.08 PPS'!AM24</f>
        <v>2.2000000000000002</v>
      </c>
      <c r="AO9" s="129">
        <f>'SMFP Facility Need 3.08 PPS'!AN24</f>
        <v>2.2000000000000002</v>
      </c>
      <c r="AP9" s="129">
        <f>'SMFP Facility Need 3.08 PPS'!AO24</f>
        <v>2.2999999999999998</v>
      </c>
      <c r="AQ9" s="129">
        <f>'SMFP Facility Need 3.08 PPS'!AP24</f>
        <v>2.4500000000000002</v>
      </c>
      <c r="AR9" s="129">
        <f>'SMFP Facility Need 3.08 PPS'!AQ24</f>
        <v>2.8</v>
      </c>
      <c r="AS9" s="129">
        <f>'SMFP Facility Need 3.08 PPS'!AR24</f>
        <v>2.35</v>
      </c>
      <c r="AT9" s="129">
        <f>'SMFP Facility Need 3.08 PPS'!AS24</f>
        <v>2.5</v>
      </c>
      <c r="AU9" s="129">
        <f>'SMFP Facility Need 3.08 PPS'!AT24</f>
        <v>2.0499999999999998</v>
      </c>
      <c r="AV9" s="129" t="e">
        <f>'SMFP Facility Need 3.08 PPS'!AU24</f>
        <v>#N/A</v>
      </c>
      <c r="AW9" s="88">
        <f t="shared" si="6"/>
        <v>2.1416715962330226</v>
      </c>
      <c r="AX9" s="179">
        <f t="shared" si="7"/>
        <v>1.7380063585904633</v>
      </c>
      <c r="AY9" s="179">
        <f t="shared" si="8"/>
        <v>1.3183346914158267</v>
      </c>
      <c r="AZ9" s="106">
        <f t="shared" si="9"/>
        <v>0.95427059186399721</v>
      </c>
    </row>
    <row r="10" spans="1:52" x14ac:dyDescent="0.55000000000000004">
      <c r="A10" s="28" t="s">
        <v>55</v>
      </c>
      <c r="B10" s="28">
        <v>3.04</v>
      </c>
      <c r="C10" s="130">
        <v>0.76</v>
      </c>
      <c r="D10" s="129">
        <f>'SMFP Facility Need 3.04 PPS'!C24</f>
        <v>0</v>
      </c>
      <c r="E10" s="129">
        <f>'SMFP Facility Need 3.04 PPS'!D24</f>
        <v>0</v>
      </c>
      <c r="F10" s="129">
        <f>'SMFP Facility Need 3.04 PPS'!E24</f>
        <v>0</v>
      </c>
      <c r="G10" s="129">
        <f>'SMFP Facility Need 3.04 PPS'!F24</f>
        <v>0</v>
      </c>
      <c r="H10" s="129">
        <f>'SMFP Facility Need 3.04 PPS'!G24</f>
        <v>0</v>
      </c>
      <c r="I10" s="129">
        <f>'SMFP Facility Need 3.04 PPS'!H24</f>
        <v>0</v>
      </c>
      <c r="J10" s="129">
        <f>'SMFP Facility Need 3.04 PPS'!I24</f>
        <v>0</v>
      </c>
      <c r="K10" s="129">
        <f>'SMFP Facility Need 3.04 PPS'!J24</f>
        <v>0</v>
      </c>
      <c r="L10" s="129">
        <f>'SMFP Facility Need 3.04 PPS'!K24</f>
        <v>0</v>
      </c>
      <c r="M10" s="129">
        <f>'SMFP Facility Need 3.04 PPS'!L24</f>
        <v>0</v>
      </c>
      <c r="N10" s="129">
        <f>'SMFP Facility Need 3.04 PPS'!M24</f>
        <v>1.3</v>
      </c>
      <c r="O10" s="129">
        <f>'SMFP Facility Need 3.04 PPS'!N24</f>
        <v>3.4</v>
      </c>
      <c r="P10" s="129">
        <f>'SMFP Facility Need 3.04 PPS'!O24</f>
        <v>4.2</v>
      </c>
      <c r="Q10" s="129">
        <f>'SMFP Facility Need 3.04 PPS'!P24</f>
        <v>4.2</v>
      </c>
      <c r="R10" s="129">
        <f>'SMFP Facility Need 3.04 PPS'!Q24</f>
        <v>4.0235294117647058</v>
      </c>
      <c r="S10" s="129">
        <f>'SMFP Facility Need 3.04 PPS'!R24</f>
        <v>3.3333333333333335</v>
      </c>
      <c r="T10" s="129">
        <f>'SMFP Facility Need 3.04 PPS'!S24</f>
        <v>2.7</v>
      </c>
      <c r="U10" s="129">
        <f>'SMFP Facility Need 3.04 PPS'!T24</f>
        <v>2.65</v>
      </c>
      <c r="V10" s="129">
        <f>'SMFP Facility Need 3.04 PPS'!U24</f>
        <v>2.75</v>
      </c>
      <c r="W10" s="129">
        <f>'SMFP Facility Need 3.04 PPS'!V24</f>
        <v>3.05</v>
      </c>
      <c r="X10" s="129">
        <f>'SMFP Facility Need 3.04 PPS'!W24</f>
        <v>3.15</v>
      </c>
      <c r="Y10" s="129">
        <f>'SMFP Facility Need 3.04 PPS'!X24</f>
        <v>3.2</v>
      </c>
      <c r="Z10" s="129">
        <f>'SMFP Facility Need 3.04 PPS'!Y24</f>
        <v>3.2</v>
      </c>
      <c r="AA10" s="129">
        <f>'SMFP Facility Need 3.04 PPS'!Z24</f>
        <v>3.25</v>
      </c>
      <c r="AB10" s="129">
        <f>'SMFP Facility Need 3.04 PPS'!AA24</f>
        <v>2.7</v>
      </c>
      <c r="AC10" s="129">
        <f>'SMFP Facility Need 3.04 PPS'!AB24</f>
        <v>2.85</v>
      </c>
      <c r="AD10" s="129">
        <f>'SMFP Facility Need 3.04 PPS'!AC24</f>
        <v>2.85</v>
      </c>
      <c r="AE10" s="129">
        <f>'SMFP Facility Need 3.04 PPS'!AD24</f>
        <v>3.4117647058823528</v>
      </c>
      <c r="AF10" s="129">
        <f>'SMFP Facility Need 3.04 PPS'!AE24</f>
        <v>3.0588235294117645</v>
      </c>
      <c r="AG10" s="129">
        <f>'SMFP Facility Need 3.04 PPS'!AF24</f>
        <v>3.5294117647058822</v>
      </c>
      <c r="AH10" s="129">
        <f>'SMFP Facility Need 3.04 PPS'!AG24</f>
        <v>2.2000000000000002</v>
      </c>
      <c r="AI10" s="129">
        <f>'SMFP Facility Need 3.04 PPS'!AH24</f>
        <v>2.1</v>
      </c>
      <c r="AJ10" s="129">
        <f>'SMFP Facility Need 3.04 PPS'!AI24</f>
        <v>2</v>
      </c>
      <c r="AK10" s="129">
        <f>'SMFP Facility Need 3.04 PPS'!AJ24</f>
        <v>2.15</v>
      </c>
      <c r="AL10" s="129">
        <f>'SMFP Facility Need 3.04 PPS'!AK24</f>
        <v>2.0499999999999998</v>
      </c>
      <c r="AM10" s="129">
        <f>'SMFP Facility Need 3.04 PPS'!AL24</f>
        <v>1.95</v>
      </c>
      <c r="AN10" s="129">
        <f>'SMFP Facility Need 3.04 PPS'!AM24</f>
        <v>2.2000000000000002</v>
      </c>
      <c r="AO10" s="129">
        <f>'SMFP Facility Need 3.04 PPS'!AN24</f>
        <v>2.2000000000000002</v>
      </c>
      <c r="AP10" s="129">
        <f>'SMFP Facility Need 3.04 PPS'!AO24</f>
        <v>2.2999999999999998</v>
      </c>
      <c r="AQ10" s="129">
        <f>'SMFP Facility Need 3.04 PPS'!AP24</f>
        <v>2.4500000000000002</v>
      </c>
      <c r="AR10" s="129">
        <f>'SMFP Facility Need 3.04 PPS'!AQ24</f>
        <v>2.8</v>
      </c>
      <c r="AS10" s="129">
        <f>'SMFP Facility Need 3.04 PPS'!AR24</f>
        <v>2.35</v>
      </c>
      <c r="AT10" s="129">
        <f>'SMFP Facility Need 3.04 PPS'!AS24</f>
        <v>2.5</v>
      </c>
      <c r="AU10" s="129">
        <f>'SMFP Facility Need 3.04 PPS'!AT24</f>
        <v>2.0499999999999998</v>
      </c>
      <c r="AV10" s="129" t="e">
        <f>'SMFP Facility Need 3.04 PPS'!AU24</f>
        <v>#N/A</v>
      </c>
      <c r="AW10" s="88">
        <f t="shared" si="6"/>
        <v>2.1387923351158649</v>
      </c>
      <c r="AX10" s="179">
        <f t="shared" si="7"/>
        <v>1.729084895689815</v>
      </c>
      <c r="AY10" s="179">
        <f t="shared" si="8"/>
        <v>1.3149467273200899</v>
      </c>
      <c r="AZ10" s="106">
        <f t="shared" si="9"/>
        <v>0.95620114473421913</v>
      </c>
    </row>
    <row r="11" spans="1:52" x14ac:dyDescent="0.55000000000000004">
      <c r="A11" s="28" t="s">
        <v>55</v>
      </c>
      <c r="B11" s="88">
        <v>3</v>
      </c>
      <c r="C11" s="130">
        <v>0.75</v>
      </c>
      <c r="D11" s="129">
        <f>'SMFP Facility Need 3.00 PPS'!C24</f>
        <v>0</v>
      </c>
      <c r="E11" s="129">
        <f>'SMFP Facility Need 3.00 PPS'!D24</f>
        <v>0</v>
      </c>
      <c r="F11" s="129">
        <f>'SMFP Facility Need 3.00 PPS'!E24</f>
        <v>0</v>
      </c>
      <c r="G11" s="129">
        <f>'SMFP Facility Need 3.00 PPS'!F24</f>
        <v>0</v>
      </c>
      <c r="H11" s="129">
        <f>'SMFP Facility Need 3.00 PPS'!G24</f>
        <v>0</v>
      </c>
      <c r="I11" s="129">
        <f>'SMFP Facility Need 3.00 PPS'!H24</f>
        <v>0</v>
      </c>
      <c r="J11" s="129">
        <f>'SMFP Facility Need 3.00 PPS'!I24</f>
        <v>0</v>
      </c>
      <c r="K11" s="129">
        <f>'SMFP Facility Need 3.00 PPS'!J24</f>
        <v>0</v>
      </c>
      <c r="L11" s="129">
        <f>'SMFP Facility Need 3.00 PPS'!K24</f>
        <v>0</v>
      </c>
      <c r="M11" s="129">
        <f>'SMFP Facility Need 3.00 PPS'!L24</f>
        <v>0</v>
      </c>
      <c r="N11" s="129">
        <f>'SMFP Facility Need 3.00 PPS'!M24</f>
        <v>1.3</v>
      </c>
      <c r="O11" s="129">
        <f>'SMFP Facility Need 3.00 PPS'!N24</f>
        <v>3.4</v>
      </c>
      <c r="P11" s="129">
        <f>'SMFP Facility Need 3.00 PPS'!O24</f>
        <v>4.2</v>
      </c>
      <c r="Q11" s="129">
        <f>'SMFP Facility Need 3.00 PPS'!P24</f>
        <v>4.2</v>
      </c>
      <c r="R11" s="129">
        <f>'SMFP Facility Need 3.00 PPS'!Q24</f>
        <v>3.9705882352941173</v>
      </c>
      <c r="S11" s="129">
        <f>'SMFP Facility Need 3.00 PPS'!R24</f>
        <v>3.2608695652173911</v>
      </c>
      <c r="T11" s="129">
        <f>'SMFP Facility Need 3.00 PPS'!S24</f>
        <v>2.7</v>
      </c>
      <c r="U11" s="129">
        <f>'SMFP Facility Need 3.00 PPS'!T24</f>
        <v>2.65</v>
      </c>
      <c r="V11" s="129">
        <f>'SMFP Facility Need 3.00 PPS'!U24</f>
        <v>2.75</v>
      </c>
      <c r="W11" s="129">
        <f>'SMFP Facility Need 3.00 PPS'!V24</f>
        <v>3.05</v>
      </c>
      <c r="X11" s="129">
        <f>'SMFP Facility Need 3.00 PPS'!W24</f>
        <v>3.15</v>
      </c>
      <c r="Y11" s="129">
        <f>'SMFP Facility Need 3.00 PPS'!X24</f>
        <v>3.2</v>
      </c>
      <c r="Z11" s="129">
        <f>'SMFP Facility Need 3.00 PPS'!Y24</f>
        <v>3.2</v>
      </c>
      <c r="AA11" s="129">
        <f>'SMFP Facility Need 3.00 PPS'!Z24</f>
        <v>3.25</v>
      </c>
      <c r="AB11" s="129">
        <f>'SMFP Facility Need 3.00 PPS'!AA24</f>
        <v>2.7</v>
      </c>
      <c r="AC11" s="129">
        <f>'SMFP Facility Need 3.00 PPS'!AB24</f>
        <v>2.85</v>
      </c>
      <c r="AD11" s="129">
        <f>'SMFP Facility Need 3.00 PPS'!AC24</f>
        <v>2.85</v>
      </c>
      <c r="AE11" s="129">
        <f>'SMFP Facility Need 3.00 PPS'!AD24</f>
        <v>3.4117647058823528</v>
      </c>
      <c r="AF11" s="129">
        <f>'SMFP Facility Need 3.00 PPS'!AE24</f>
        <v>3.0588235294117645</v>
      </c>
      <c r="AG11" s="129">
        <f>'SMFP Facility Need 3.00 PPS'!AF24</f>
        <v>3.5294117647058822</v>
      </c>
      <c r="AH11" s="129">
        <f>'SMFP Facility Need 3.00 PPS'!AG24</f>
        <v>2.2000000000000002</v>
      </c>
      <c r="AI11" s="129">
        <f>'SMFP Facility Need 3.00 PPS'!AH24</f>
        <v>2.1</v>
      </c>
      <c r="AJ11" s="129">
        <f>'SMFP Facility Need 3.00 PPS'!AI24</f>
        <v>2</v>
      </c>
      <c r="AK11" s="129">
        <f>'SMFP Facility Need 3.00 PPS'!AJ24</f>
        <v>2.15</v>
      </c>
      <c r="AL11" s="129">
        <f>'SMFP Facility Need 3.00 PPS'!AK24</f>
        <v>2.0499999999999998</v>
      </c>
      <c r="AM11" s="129">
        <f>'SMFP Facility Need 3.00 PPS'!AL24</f>
        <v>1.95</v>
      </c>
      <c r="AN11" s="129">
        <f>'SMFP Facility Need 3.00 PPS'!AM24</f>
        <v>2.2000000000000002</v>
      </c>
      <c r="AO11" s="129">
        <f>'SMFP Facility Need 3.00 PPS'!AN24</f>
        <v>2.2000000000000002</v>
      </c>
      <c r="AP11" s="129">
        <f>'SMFP Facility Need 3.00 PPS'!AO24</f>
        <v>2.2999999999999998</v>
      </c>
      <c r="AQ11" s="129">
        <f>'SMFP Facility Need 3.00 PPS'!AP24</f>
        <v>2.4500000000000002</v>
      </c>
      <c r="AR11" s="129">
        <f>'SMFP Facility Need 3.00 PPS'!AQ24</f>
        <v>2.8</v>
      </c>
      <c r="AS11" s="129">
        <f>'SMFP Facility Need 3.00 PPS'!AR24</f>
        <v>2.35</v>
      </c>
      <c r="AT11" s="129">
        <f>'SMFP Facility Need 3.00 PPS'!AS24</f>
        <v>2.5</v>
      </c>
      <c r="AU11" s="129">
        <f>'SMFP Facility Need 3.00 PPS'!AT24</f>
        <v>2.0499999999999998</v>
      </c>
      <c r="AV11" s="129" t="e">
        <f>'SMFP Facility Need 3.00 PPS'!AU24</f>
        <v>#N/A</v>
      </c>
      <c r="AW11" s="88">
        <f t="shared" si="6"/>
        <v>2.135942222738898</v>
      </c>
      <c r="AX11" s="179">
        <f t="shared" si="7"/>
        <v>1.7205968507484268</v>
      </c>
      <c r="AY11" s="179">
        <f t="shared" si="8"/>
        <v>1.3117152323383405</v>
      </c>
      <c r="AZ11" s="106">
        <f t="shared" si="9"/>
        <v>0.95803459339749508</v>
      </c>
    </row>
    <row r="12" spans="1:52" x14ac:dyDescent="0.55000000000000004">
      <c r="A12" s="28" t="s">
        <v>55</v>
      </c>
      <c r="B12" s="28">
        <v>2.96</v>
      </c>
      <c r="C12" s="130">
        <v>0.74</v>
      </c>
      <c r="D12" s="129">
        <f>'SMFP Facility Need 2.96 PPS'!C24</f>
        <v>0</v>
      </c>
      <c r="E12" s="129">
        <f>'SMFP Facility Need 2.96 PPS'!D24</f>
        <v>0</v>
      </c>
      <c r="F12" s="129">
        <f>'SMFP Facility Need 2.96 PPS'!E24</f>
        <v>0</v>
      </c>
      <c r="G12" s="129">
        <f>'SMFP Facility Need 2.96 PPS'!F24</f>
        <v>0</v>
      </c>
      <c r="H12" s="129">
        <f>'SMFP Facility Need 2.96 PPS'!G24</f>
        <v>0</v>
      </c>
      <c r="I12" s="129">
        <f>'SMFP Facility Need 2.96 PPS'!H24</f>
        <v>0</v>
      </c>
      <c r="J12" s="129">
        <f>'SMFP Facility Need 2.96 PPS'!I24</f>
        <v>0</v>
      </c>
      <c r="K12" s="129">
        <f>'SMFP Facility Need 2.96 PPS'!J24</f>
        <v>0</v>
      </c>
      <c r="L12" s="129">
        <f>'SMFP Facility Need 2.96 PPS'!K24</f>
        <v>0</v>
      </c>
      <c r="M12" s="129">
        <f>'SMFP Facility Need 2.96 PPS'!L24</f>
        <v>0</v>
      </c>
      <c r="N12" s="129">
        <f>'SMFP Facility Need 2.96 PPS'!M24</f>
        <v>1.3</v>
      </c>
      <c r="O12" s="129">
        <f>'SMFP Facility Need 2.96 PPS'!N24</f>
        <v>3.4</v>
      </c>
      <c r="P12" s="129">
        <f>'SMFP Facility Need 2.96 PPS'!O24</f>
        <v>4.2</v>
      </c>
      <c r="Q12" s="129">
        <f>'SMFP Facility Need 2.96 PPS'!P24</f>
        <v>4.2</v>
      </c>
      <c r="R12" s="129">
        <f>'SMFP Facility Need 2.96 PPS'!Q24</f>
        <v>3.9176470588235297</v>
      </c>
      <c r="S12" s="129">
        <f>'SMFP Facility Need 2.96 PPS'!R24</f>
        <v>3.1896551724137931</v>
      </c>
      <c r="T12" s="129">
        <f>'SMFP Facility Need 2.96 PPS'!S24</f>
        <v>2.7</v>
      </c>
      <c r="U12" s="129">
        <f>'SMFP Facility Need 2.96 PPS'!T24</f>
        <v>2.65</v>
      </c>
      <c r="V12" s="129">
        <f>'SMFP Facility Need 2.96 PPS'!U24</f>
        <v>2.75</v>
      </c>
      <c r="W12" s="129">
        <f>'SMFP Facility Need 2.96 PPS'!V24</f>
        <v>3.05</v>
      </c>
      <c r="X12" s="129">
        <f>'SMFP Facility Need 2.96 PPS'!W24</f>
        <v>3.15</v>
      </c>
      <c r="Y12" s="129">
        <f>'SMFP Facility Need 2.96 PPS'!X24</f>
        <v>3.2</v>
      </c>
      <c r="Z12" s="129">
        <f>'SMFP Facility Need 2.96 PPS'!Y24</f>
        <v>3.2</v>
      </c>
      <c r="AA12" s="129">
        <f>'SMFP Facility Need 2.96 PPS'!Z24</f>
        <v>3.25</v>
      </c>
      <c r="AB12" s="129">
        <f>'SMFP Facility Need 2.96 PPS'!AA24</f>
        <v>2.7</v>
      </c>
      <c r="AC12" s="129">
        <f>'SMFP Facility Need 2.96 PPS'!AB24</f>
        <v>2.85</v>
      </c>
      <c r="AD12" s="129">
        <f>'SMFP Facility Need 2.96 PPS'!AC24</f>
        <v>2.85</v>
      </c>
      <c r="AE12" s="129">
        <f>'SMFP Facility Need 2.96 PPS'!AD24</f>
        <v>3.4117647058823528</v>
      </c>
      <c r="AF12" s="129">
        <f>'SMFP Facility Need 2.96 PPS'!AE24</f>
        <v>3.0588235294117645</v>
      </c>
      <c r="AG12" s="129">
        <f>'SMFP Facility Need 2.96 PPS'!AF24</f>
        <v>3.5294117647058822</v>
      </c>
      <c r="AH12" s="129">
        <f>'SMFP Facility Need 2.96 PPS'!AG24</f>
        <v>2.2000000000000002</v>
      </c>
      <c r="AI12" s="129">
        <f>'SMFP Facility Need 2.96 PPS'!AH24</f>
        <v>2.1</v>
      </c>
      <c r="AJ12" s="129">
        <f>'SMFP Facility Need 2.96 PPS'!AI24</f>
        <v>2</v>
      </c>
      <c r="AK12" s="129">
        <f>'SMFP Facility Need 2.96 PPS'!AJ24</f>
        <v>2.15</v>
      </c>
      <c r="AL12" s="129">
        <f>'SMFP Facility Need 2.96 PPS'!AK24</f>
        <v>2.0499999999999998</v>
      </c>
      <c r="AM12" s="129">
        <f>'SMFP Facility Need 2.96 PPS'!AL24</f>
        <v>1.95</v>
      </c>
      <c r="AN12" s="129">
        <f>'SMFP Facility Need 2.96 PPS'!AM24</f>
        <v>2.2000000000000002</v>
      </c>
      <c r="AO12" s="129">
        <f>'SMFP Facility Need 2.96 PPS'!AN24</f>
        <v>2.2000000000000002</v>
      </c>
      <c r="AP12" s="129">
        <f>'SMFP Facility Need 2.96 PPS'!AO24</f>
        <v>2.2999999999999998</v>
      </c>
      <c r="AQ12" s="129">
        <f>'SMFP Facility Need 2.96 PPS'!AP24</f>
        <v>2.4500000000000002</v>
      </c>
      <c r="AR12" s="129">
        <f>'SMFP Facility Need 2.96 PPS'!AQ24</f>
        <v>2.8</v>
      </c>
      <c r="AS12" s="129">
        <f>'SMFP Facility Need 2.96 PPS'!AR24</f>
        <v>2.35</v>
      </c>
      <c r="AT12" s="129">
        <f>'SMFP Facility Need 2.96 PPS'!AS24</f>
        <v>2.5</v>
      </c>
      <c r="AU12" s="129">
        <f>'SMFP Facility Need 2.96 PPS'!AT24</f>
        <v>2.0499999999999998</v>
      </c>
      <c r="AV12" s="129" t="e">
        <f>'SMFP Facility Need 2.96 PPS'!AU24</f>
        <v>#N/A</v>
      </c>
      <c r="AW12" s="88">
        <f t="shared" si="6"/>
        <v>2.1331205052553943</v>
      </c>
      <c r="AX12" s="179">
        <f t="shared" si="7"/>
        <v>1.7125281357265421</v>
      </c>
      <c r="AY12" s="179">
        <f t="shared" si="8"/>
        <v>1.3086359828946099</v>
      </c>
      <c r="AZ12" s="106">
        <f t="shared" si="9"/>
        <v>0.9597724714399849</v>
      </c>
    </row>
    <row r="13" spans="1:52" x14ac:dyDescent="0.55000000000000004">
      <c r="A13" s="28" t="s">
        <v>55</v>
      </c>
      <c r="B13" s="28">
        <v>2.92</v>
      </c>
      <c r="C13" s="130">
        <v>0.73</v>
      </c>
      <c r="D13" s="129">
        <f>'SMFP Facility Need 2.92 PPS'!C24</f>
        <v>0</v>
      </c>
      <c r="E13" s="129">
        <f>'SMFP Facility Need 2.92 PPS'!D24</f>
        <v>0</v>
      </c>
      <c r="F13" s="129">
        <f>'SMFP Facility Need 2.92 PPS'!E24</f>
        <v>0</v>
      </c>
      <c r="G13" s="129">
        <f>'SMFP Facility Need 2.92 PPS'!F24</f>
        <v>0</v>
      </c>
      <c r="H13" s="129">
        <f>'SMFP Facility Need 2.92 PPS'!G24</f>
        <v>0</v>
      </c>
      <c r="I13" s="129">
        <f>'SMFP Facility Need 2.92 PPS'!H24</f>
        <v>0</v>
      </c>
      <c r="J13" s="129">
        <f>'SMFP Facility Need 2.92 PPS'!I24</f>
        <v>0</v>
      </c>
      <c r="K13" s="129">
        <f>'SMFP Facility Need 2.92 PPS'!J24</f>
        <v>0</v>
      </c>
      <c r="L13" s="129">
        <f>'SMFP Facility Need 2.92 PPS'!K24</f>
        <v>0</v>
      </c>
      <c r="M13" s="129">
        <f>'SMFP Facility Need 2.92 PPS'!L24</f>
        <v>0</v>
      </c>
      <c r="N13" s="129">
        <f>'SMFP Facility Need 2.92 PPS'!M24</f>
        <v>1.3</v>
      </c>
      <c r="O13" s="129">
        <f>'SMFP Facility Need 2.92 PPS'!N24</f>
        <v>3.4</v>
      </c>
      <c r="P13" s="129">
        <f>'SMFP Facility Need 2.92 PPS'!O24</f>
        <v>4.2</v>
      </c>
      <c r="Q13" s="129">
        <f>'SMFP Facility Need 2.92 PPS'!P24</f>
        <v>4.2</v>
      </c>
      <c r="R13" s="129">
        <f>'SMFP Facility Need 2.92 PPS'!Q24</f>
        <v>3.8647058823529412</v>
      </c>
      <c r="S13" s="129">
        <f>'SMFP Facility Need 2.92 PPS'!R24</f>
        <v>3.1196581196581197</v>
      </c>
      <c r="T13" s="129">
        <f>'SMFP Facility Need 2.92 PPS'!S24</f>
        <v>2.7</v>
      </c>
      <c r="U13" s="129">
        <f>'SMFP Facility Need 2.92 PPS'!T24</f>
        <v>2.65</v>
      </c>
      <c r="V13" s="129">
        <f>'SMFP Facility Need 2.92 PPS'!U24</f>
        <v>2.75</v>
      </c>
      <c r="W13" s="129">
        <f>'SMFP Facility Need 2.92 PPS'!V24</f>
        <v>3.05</v>
      </c>
      <c r="X13" s="129">
        <f>'SMFP Facility Need 2.92 PPS'!W24</f>
        <v>3.15</v>
      </c>
      <c r="Y13" s="129">
        <f>'SMFP Facility Need 2.92 PPS'!X24</f>
        <v>3.2</v>
      </c>
      <c r="Z13" s="129">
        <f>'SMFP Facility Need 2.92 PPS'!Y24</f>
        <v>3.2</v>
      </c>
      <c r="AA13" s="129">
        <f>'SMFP Facility Need 2.92 PPS'!Z24</f>
        <v>3.25</v>
      </c>
      <c r="AB13" s="129">
        <f>'SMFP Facility Need 2.92 PPS'!AA24</f>
        <v>2.7</v>
      </c>
      <c r="AC13" s="129">
        <f>'SMFP Facility Need 2.92 PPS'!AB24</f>
        <v>2.85</v>
      </c>
      <c r="AD13" s="129">
        <f>'SMFP Facility Need 2.92 PPS'!AC24</f>
        <v>2.85</v>
      </c>
      <c r="AE13" s="129">
        <f>'SMFP Facility Need 2.92 PPS'!AD24</f>
        <v>3.4117647058823528</v>
      </c>
      <c r="AF13" s="129">
        <f>'SMFP Facility Need 2.92 PPS'!AE24</f>
        <v>3.0588235294117645</v>
      </c>
      <c r="AG13" s="129">
        <f>'SMFP Facility Need 2.92 PPS'!AF24</f>
        <v>3.5294117647058822</v>
      </c>
      <c r="AH13" s="129">
        <f>'SMFP Facility Need 2.92 PPS'!AG24</f>
        <v>2.2000000000000002</v>
      </c>
      <c r="AI13" s="129">
        <f>'SMFP Facility Need 2.92 PPS'!AH24</f>
        <v>2.1</v>
      </c>
      <c r="AJ13" s="129">
        <f>'SMFP Facility Need 2.92 PPS'!AI24</f>
        <v>2</v>
      </c>
      <c r="AK13" s="129">
        <f>'SMFP Facility Need 2.92 PPS'!AJ24</f>
        <v>2.15</v>
      </c>
      <c r="AL13" s="129">
        <f>'SMFP Facility Need 2.92 PPS'!AK24</f>
        <v>2.0499999999999998</v>
      </c>
      <c r="AM13" s="129">
        <f>'SMFP Facility Need 2.92 PPS'!AL24</f>
        <v>1.95</v>
      </c>
      <c r="AN13" s="129">
        <f>'SMFP Facility Need 2.92 PPS'!AM24</f>
        <v>2.2000000000000002</v>
      </c>
      <c r="AO13" s="129">
        <f>'SMFP Facility Need 2.92 PPS'!AN24</f>
        <v>2.2000000000000002</v>
      </c>
      <c r="AP13" s="129">
        <f>'SMFP Facility Need 2.92 PPS'!AO24</f>
        <v>2.2999999999999998</v>
      </c>
      <c r="AQ13" s="129">
        <f>'SMFP Facility Need 2.92 PPS'!AP24</f>
        <v>2.4500000000000002</v>
      </c>
      <c r="AR13" s="129">
        <f>'SMFP Facility Need 2.92 PPS'!AQ24</f>
        <v>2.8</v>
      </c>
      <c r="AS13" s="129">
        <f>'SMFP Facility Need 2.92 PPS'!AR24</f>
        <v>2.35</v>
      </c>
      <c r="AT13" s="129">
        <f>'SMFP Facility Need 2.92 PPS'!AS24</f>
        <v>2.5</v>
      </c>
      <c r="AU13" s="129">
        <f>'SMFP Facility Need 2.92 PPS'!AT24</f>
        <v>2.0499999999999998</v>
      </c>
      <c r="AV13" s="129" t="e">
        <f>'SMFP Facility Need 2.92 PPS'!AU24</f>
        <v>#N/A</v>
      </c>
      <c r="AW13" s="88">
        <f t="shared" si="6"/>
        <v>2.1303264545911609</v>
      </c>
      <c r="AX13" s="179">
        <f t="shared" si="7"/>
        <v>1.7048653534909868</v>
      </c>
      <c r="AY13" s="179">
        <f t="shared" si="8"/>
        <v>1.3057049258890718</v>
      </c>
      <c r="AZ13" s="106">
        <f t="shared" si="9"/>
        <v>0.96141629813130058</v>
      </c>
    </row>
    <row r="14" spans="1:52" x14ac:dyDescent="0.55000000000000004">
      <c r="A14" s="28" t="s">
        <v>55</v>
      </c>
      <c r="B14" s="28">
        <v>2.88</v>
      </c>
      <c r="C14" s="130">
        <v>0.72</v>
      </c>
      <c r="D14" s="129">
        <f>'SMFP Facility Need 2.88 PPS'!C24</f>
        <v>0</v>
      </c>
      <c r="E14" s="129">
        <f>'SMFP Facility Need 2.88 PPS'!D24</f>
        <v>0</v>
      </c>
      <c r="F14" s="129">
        <f>'SMFP Facility Need 2.88 PPS'!E24</f>
        <v>0</v>
      </c>
      <c r="G14" s="129">
        <f>'SMFP Facility Need 2.88 PPS'!F24</f>
        <v>0</v>
      </c>
      <c r="H14" s="129">
        <f>'SMFP Facility Need 2.88 PPS'!G24</f>
        <v>0</v>
      </c>
      <c r="I14" s="129">
        <f>'SMFP Facility Need 2.88 PPS'!H24</f>
        <v>0</v>
      </c>
      <c r="J14" s="129">
        <f>'SMFP Facility Need 2.88 PPS'!I24</f>
        <v>0</v>
      </c>
      <c r="K14" s="129">
        <f>'SMFP Facility Need 2.88 PPS'!J24</f>
        <v>0</v>
      </c>
      <c r="L14" s="129">
        <f>'SMFP Facility Need 2.88 PPS'!K24</f>
        <v>0</v>
      </c>
      <c r="M14" s="129">
        <f>'SMFP Facility Need 2.88 PPS'!L24</f>
        <v>0</v>
      </c>
      <c r="N14" s="129">
        <f>'SMFP Facility Need 2.88 PPS'!M24</f>
        <v>1.3</v>
      </c>
      <c r="O14" s="129">
        <f>'SMFP Facility Need 2.88 PPS'!N24</f>
        <v>3.4</v>
      </c>
      <c r="P14" s="129">
        <f>'SMFP Facility Need 2.88 PPS'!O24</f>
        <v>4.2</v>
      </c>
      <c r="Q14" s="129">
        <f>'SMFP Facility Need 2.88 PPS'!P24</f>
        <v>4.2</v>
      </c>
      <c r="R14" s="129">
        <f>'SMFP Facility Need 2.88 PPS'!Q24</f>
        <v>3.8117647058823532</v>
      </c>
      <c r="S14" s="129">
        <f>'SMFP Facility Need 2.88 PPS'!R24</f>
        <v>3.0508474576271185</v>
      </c>
      <c r="T14" s="129">
        <f>'SMFP Facility Need 2.88 PPS'!S24</f>
        <v>2.7</v>
      </c>
      <c r="U14" s="129">
        <f>'SMFP Facility Need 2.88 PPS'!T24</f>
        <v>2.65</v>
      </c>
      <c r="V14" s="129">
        <f>'SMFP Facility Need 2.88 PPS'!U24</f>
        <v>2.75</v>
      </c>
      <c r="W14" s="129">
        <f>'SMFP Facility Need 2.88 PPS'!V24</f>
        <v>3.05</v>
      </c>
      <c r="X14" s="129">
        <f>'SMFP Facility Need 2.88 PPS'!W24</f>
        <v>3.15</v>
      </c>
      <c r="Y14" s="129">
        <f>'SMFP Facility Need 2.88 PPS'!X24</f>
        <v>3.2</v>
      </c>
      <c r="Z14" s="129">
        <f>'SMFP Facility Need 2.88 PPS'!Y24</f>
        <v>3.2</v>
      </c>
      <c r="AA14" s="129">
        <f>'SMFP Facility Need 2.88 PPS'!Z24</f>
        <v>3.25</v>
      </c>
      <c r="AB14" s="129">
        <f>'SMFP Facility Need 2.88 PPS'!AA24</f>
        <v>2.7</v>
      </c>
      <c r="AC14" s="129">
        <f>'SMFP Facility Need 2.88 PPS'!AB24</f>
        <v>2.85</v>
      </c>
      <c r="AD14" s="129">
        <f>'SMFP Facility Need 2.88 PPS'!AC24</f>
        <v>2.85</v>
      </c>
      <c r="AE14" s="129">
        <f>'SMFP Facility Need 2.88 PPS'!AD24</f>
        <v>3.4117647058823528</v>
      </c>
      <c r="AF14" s="129">
        <f>'SMFP Facility Need 2.88 PPS'!AE24</f>
        <v>3.0588235294117645</v>
      </c>
      <c r="AG14" s="129">
        <f>'SMFP Facility Need 2.88 PPS'!AF24</f>
        <v>3.5294117647058822</v>
      </c>
      <c r="AH14" s="129">
        <f>'SMFP Facility Need 2.88 PPS'!AG24</f>
        <v>2.2000000000000002</v>
      </c>
      <c r="AI14" s="129">
        <f>'SMFP Facility Need 2.88 PPS'!AH24</f>
        <v>2.1</v>
      </c>
      <c r="AJ14" s="129">
        <f>'SMFP Facility Need 2.88 PPS'!AI24</f>
        <v>2</v>
      </c>
      <c r="AK14" s="129">
        <f>'SMFP Facility Need 2.88 PPS'!AJ24</f>
        <v>2.15</v>
      </c>
      <c r="AL14" s="129">
        <f>'SMFP Facility Need 2.88 PPS'!AK24</f>
        <v>2.0499999999999998</v>
      </c>
      <c r="AM14" s="129">
        <f>'SMFP Facility Need 2.88 PPS'!AL24</f>
        <v>1.95</v>
      </c>
      <c r="AN14" s="129">
        <f>'SMFP Facility Need 2.88 PPS'!AM24</f>
        <v>2.2000000000000002</v>
      </c>
      <c r="AO14" s="129">
        <f>'SMFP Facility Need 2.88 PPS'!AN24</f>
        <v>2.2000000000000002</v>
      </c>
      <c r="AP14" s="129">
        <f>'SMFP Facility Need 2.88 PPS'!AO24</f>
        <v>2.2999999999999998</v>
      </c>
      <c r="AQ14" s="129">
        <f>'SMFP Facility Need 2.88 PPS'!AP24</f>
        <v>2.4500000000000002</v>
      </c>
      <c r="AR14" s="129">
        <f>'SMFP Facility Need 2.88 PPS'!AQ24</f>
        <v>2.8</v>
      </c>
      <c r="AS14" s="129">
        <f>'SMFP Facility Need 2.88 PPS'!AR24</f>
        <v>2.35</v>
      </c>
      <c r="AT14" s="129">
        <f>'SMFP Facility Need 2.88 PPS'!AS24</f>
        <v>2.5</v>
      </c>
      <c r="AU14" s="129">
        <f>'SMFP Facility Need 2.88 PPS'!AT24</f>
        <v>2.0499999999999998</v>
      </c>
      <c r="AV14" s="129" t="e">
        <f>'SMFP Facility Need 2.88 PPS'!AU24</f>
        <v>#N/A</v>
      </c>
      <c r="AW14" s="88">
        <f t="shared" si="6"/>
        <v>2.1275593673524882</v>
      </c>
      <c r="AX14" s="179">
        <f t="shared" si="7"/>
        <v>1.6975957597474873</v>
      </c>
      <c r="AY14" s="179">
        <f t="shared" si="8"/>
        <v>1.3029181707795341</v>
      </c>
      <c r="AZ14" s="106">
        <f t="shared" si="9"/>
        <v>0.96296757799650878</v>
      </c>
    </row>
    <row r="15" spans="1:52" x14ac:dyDescent="0.55000000000000004">
      <c r="A15" s="28" t="s">
        <v>55</v>
      </c>
      <c r="B15" s="28">
        <v>2.84</v>
      </c>
      <c r="C15" s="130">
        <v>0.71</v>
      </c>
      <c r="D15" s="129">
        <f>'SMFP Facility Need 2.84 PPS'!C24</f>
        <v>0</v>
      </c>
      <c r="E15" s="129">
        <f>'SMFP Facility Need 2.84 PPS'!D24</f>
        <v>0</v>
      </c>
      <c r="F15" s="129">
        <f>'SMFP Facility Need 2.84 PPS'!E24</f>
        <v>0</v>
      </c>
      <c r="G15" s="129">
        <f>'SMFP Facility Need 2.84 PPS'!F24</f>
        <v>0</v>
      </c>
      <c r="H15" s="129">
        <f>'SMFP Facility Need 2.84 PPS'!G24</f>
        <v>0</v>
      </c>
      <c r="I15" s="129">
        <f>'SMFP Facility Need 2.84 PPS'!H24</f>
        <v>0</v>
      </c>
      <c r="J15" s="129">
        <f>'SMFP Facility Need 2.84 PPS'!I24</f>
        <v>0</v>
      </c>
      <c r="K15" s="129">
        <f>'SMFP Facility Need 2.84 PPS'!J24</f>
        <v>0</v>
      </c>
      <c r="L15" s="129">
        <f>'SMFP Facility Need 2.84 PPS'!K24</f>
        <v>0</v>
      </c>
      <c r="M15" s="129">
        <f>'SMFP Facility Need 2.84 PPS'!L24</f>
        <v>0</v>
      </c>
      <c r="N15" s="129">
        <f>'SMFP Facility Need 2.84 PPS'!M24</f>
        <v>1.3</v>
      </c>
      <c r="O15" s="129">
        <f>'SMFP Facility Need 2.84 PPS'!N24</f>
        <v>3.4</v>
      </c>
      <c r="P15" s="129">
        <f>'SMFP Facility Need 2.84 PPS'!O24</f>
        <v>4.2</v>
      </c>
      <c r="Q15" s="129">
        <f>'SMFP Facility Need 2.84 PPS'!P24</f>
        <v>4.2</v>
      </c>
      <c r="R15" s="129">
        <f>'SMFP Facility Need 2.84 PPS'!Q24</f>
        <v>3.7588235294117642</v>
      </c>
      <c r="S15" s="129">
        <f>'SMFP Facility Need 2.84 PPS'!R24</f>
        <v>2.983193277310924</v>
      </c>
      <c r="T15" s="129">
        <f>'SMFP Facility Need 2.84 PPS'!S24</f>
        <v>2.7</v>
      </c>
      <c r="U15" s="129">
        <f>'SMFP Facility Need 2.84 PPS'!T24</f>
        <v>2.65</v>
      </c>
      <c r="V15" s="129">
        <f>'SMFP Facility Need 2.84 PPS'!U24</f>
        <v>2.75</v>
      </c>
      <c r="W15" s="129">
        <f>'SMFP Facility Need 2.84 PPS'!V24</f>
        <v>3.05</v>
      </c>
      <c r="X15" s="129">
        <f>'SMFP Facility Need 2.84 PPS'!W24</f>
        <v>3.15</v>
      </c>
      <c r="Y15" s="129">
        <f>'SMFP Facility Need 2.84 PPS'!X24</f>
        <v>3.2</v>
      </c>
      <c r="Z15" s="129">
        <f>'SMFP Facility Need 2.84 PPS'!Y24</f>
        <v>3.2</v>
      </c>
      <c r="AA15" s="129">
        <f>'SMFP Facility Need 2.84 PPS'!Z24</f>
        <v>3.25</v>
      </c>
      <c r="AB15" s="129">
        <f>'SMFP Facility Need 2.84 PPS'!AA24</f>
        <v>2.7</v>
      </c>
      <c r="AC15" s="129">
        <f>'SMFP Facility Need 2.84 PPS'!AB24</f>
        <v>2.85</v>
      </c>
      <c r="AD15" s="129">
        <f>'SMFP Facility Need 2.84 PPS'!AC24</f>
        <v>2.85</v>
      </c>
      <c r="AE15" s="129">
        <f>'SMFP Facility Need 2.84 PPS'!AD24</f>
        <v>3.4117647058823528</v>
      </c>
      <c r="AF15" s="129">
        <f>'SMFP Facility Need 2.84 PPS'!AE24</f>
        <v>3.0588235294117645</v>
      </c>
      <c r="AG15" s="129">
        <f>'SMFP Facility Need 2.84 PPS'!AF24</f>
        <v>3.5294117647058822</v>
      </c>
      <c r="AH15" s="129">
        <f>'SMFP Facility Need 2.84 PPS'!AG24</f>
        <v>2.2000000000000002</v>
      </c>
      <c r="AI15" s="129">
        <f>'SMFP Facility Need 2.84 PPS'!AH24</f>
        <v>2.1</v>
      </c>
      <c r="AJ15" s="129">
        <f>'SMFP Facility Need 2.84 PPS'!AI24</f>
        <v>2</v>
      </c>
      <c r="AK15" s="129">
        <f>'SMFP Facility Need 2.84 PPS'!AJ24</f>
        <v>2.15</v>
      </c>
      <c r="AL15" s="129">
        <f>'SMFP Facility Need 2.84 PPS'!AK24</f>
        <v>2.0499999999999998</v>
      </c>
      <c r="AM15" s="129">
        <f>'SMFP Facility Need 2.84 PPS'!AL24</f>
        <v>1.95</v>
      </c>
      <c r="AN15" s="129">
        <f>'SMFP Facility Need 2.84 PPS'!AM24</f>
        <v>2.2000000000000002</v>
      </c>
      <c r="AO15" s="129">
        <f>'SMFP Facility Need 2.84 PPS'!AN24</f>
        <v>2.2000000000000002</v>
      </c>
      <c r="AP15" s="129">
        <f>'SMFP Facility Need 2.84 PPS'!AO24</f>
        <v>2.2999999999999998</v>
      </c>
      <c r="AQ15" s="129">
        <f>'SMFP Facility Need 2.84 PPS'!AP24</f>
        <v>2.4500000000000002</v>
      </c>
      <c r="AR15" s="129">
        <f>'SMFP Facility Need 2.84 PPS'!AQ24</f>
        <v>2.8</v>
      </c>
      <c r="AS15" s="129">
        <f>'SMFP Facility Need 2.84 PPS'!AR24</f>
        <v>2.35</v>
      </c>
      <c r="AT15" s="129">
        <f>'SMFP Facility Need 2.84 PPS'!AS24</f>
        <v>2.5</v>
      </c>
      <c r="AU15" s="129">
        <f>'SMFP Facility Need 2.84 PPS'!AT24</f>
        <v>2.0499999999999998</v>
      </c>
      <c r="AV15" s="129" t="e">
        <f>'SMFP Facility Need 2.84 PPS'!AU24</f>
        <v>#N/A</v>
      </c>
      <c r="AW15" s="88">
        <f t="shared" si="6"/>
        <v>2.1248185637891521</v>
      </c>
      <c r="AX15" s="179">
        <f t="shared" si="7"/>
        <v>1.6907072273319219</v>
      </c>
      <c r="AY15" s="179">
        <f t="shared" si="8"/>
        <v>1.3002719820606463</v>
      </c>
      <c r="AZ15" s="106">
        <f t="shared" si="9"/>
        <v>0.9644278004567719</v>
      </c>
    </row>
    <row r="16" spans="1:52" x14ac:dyDescent="0.55000000000000004">
      <c r="A16" s="28" t="s">
        <v>55</v>
      </c>
      <c r="B16" s="28">
        <v>2.8</v>
      </c>
      <c r="C16" s="128">
        <v>0.7</v>
      </c>
      <c r="D16" s="129">
        <f>'SMFP Facility Need 2.80 PPS'!C24</f>
        <v>0</v>
      </c>
      <c r="E16" s="129">
        <f>'SMFP Facility Need 2.80 PPS'!D24</f>
        <v>0</v>
      </c>
      <c r="F16" s="129">
        <f>'SMFP Facility Need 2.80 PPS'!E24</f>
        <v>0</v>
      </c>
      <c r="G16" s="129">
        <f>'SMFP Facility Need 2.80 PPS'!F24</f>
        <v>0</v>
      </c>
      <c r="H16" s="129">
        <f>'SMFP Facility Need 2.80 PPS'!G24</f>
        <v>0</v>
      </c>
      <c r="I16" s="129">
        <f>'SMFP Facility Need 2.80 PPS'!H24</f>
        <v>0</v>
      </c>
      <c r="J16" s="129">
        <f>'SMFP Facility Need 2.80 PPS'!I24</f>
        <v>0</v>
      </c>
      <c r="K16" s="129">
        <f>'SMFP Facility Need 2.80 PPS'!J24</f>
        <v>0</v>
      </c>
      <c r="L16" s="129">
        <f>'SMFP Facility Need 2.80 PPS'!K24</f>
        <v>0</v>
      </c>
      <c r="M16" s="129">
        <f>'SMFP Facility Need 2.80 PPS'!L24</f>
        <v>0</v>
      </c>
      <c r="N16" s="129">
        <f>'SMFP Facility Need 2.80 PPS'!M24</f>
        <v>1.3</v>
      </c>
      <c r="O16" s="129">
        <f>'SMFP Facility Need 2.80 PPS'!N24</f>
        <v>3.4</v>
      </c>
      <c r="P16" s="129">
        <f>'SMFP Facility Need 2.80 PPS'!O24</f>
        <v>4.2</v>
      </c>
      <c r="Q16" s="129">
        <f>'SMFP Facility Need 2.80 PPS'!P24</f>
        <v>4.2</v>
      </c>
      <c r="R16" s="129">
        <f>'SMFP Facility Need 2.80 PPS'!Q24</f>
        <v>3.7058823529411762</v>
      </c>
      <c r="S16" s="129">
        <f>'SMFP Facility Need 2.80 PPS'!R24</f>
        <v>2.9166666666666661</v>
      </c>
      <c r="T16" s="129">
        <f>'SMFP Facility Need 2.80 PPS'!S24</f>
        <v>2.7</v>
      </c>
      <c r="U16" s="129">
        <f>'SMFP Facility Need 2.80 PPS'!T24</f>
        <v>2.65</v>
      </c>
      <c r="V16" s="129">
        <f>'SMFP Facility Need 2.80 PPS'!U24</f>
        <v>2.75</v>
      </c>
      <c r="W16" s="129">
        <f>'SMFP Facility Need 2.80 PPS'!V24</f>
        <v>3.05</v>
      </c>
      <c r="X16" s="129">
        <f>'SMFP Facility Need 2.80 PPS'!W24</f>
        <v>3.15</v>
      </c>
      <c r="Y16" s="129">
        <f>'SMFP Facility Need 2.80 PPS'!X24</f>
        <v>3.2</v>
      </c>
      <c r="Z16" s="129">
        <f>'SMFP Facility Need 2.80 PPS'!Y24</f>
        <v>3.2</v>
      </c>
      <c r="AA16" s="129">
        <f>'SMFP Facility Need 2.80 PPS'!Z24</f>
        <v>3.25</v>
      </c>
      <c r="AB16" s="129">
        <f>'SMFP Facility Need 2.80 PPS'!AA24</f>
        <v>2.7</v>
      </c>
      <c r="AC16" s="129">
        <f>'SMFP Facility Need 2.80 PPS'!AB24</f>
        <v>2.85</v>
      </c>
      <c r="AD16" s="129">
        <f>'SMFP Facility Need 2.80 PPS'!AC24</f>
        <v>2.85</v>
      </c>
      <c r="AE16" s="129">
        <f>'SMFP Facility Need 2.80 PPS'!AD24</f>
        <v>3.4117647058823528</v>
      </c>
      <c r="AF16" s="129">
        <f>'SMFP Facility Need 2.80 PPS'!AE24</f>
        <v>3.0588235294117645</v>
      </c>
      <c r="AG16" s="129">
        <f>'SMFP Facility Need 2.80 PPS'!AF24</f>
        <v>3.5294117647058822</v>
      </c>
      <c r="AH16" s="129">
        <f>'SMFP Facility Need 2.80 PPS'!AG24</f>
        <v>2.2000000000000002</v>
      </c>
      <c r="AI16" s="129">
        <f>'SMFP Facility Need 2.80 PPS'!AH24</f>
        <v>2.1</v>
      </c>
      <c r="AJ16" s="129">
        <f>'SMFP Facility Need 2.80 PPS'!AI24</f>
        <v>2</v>
      </c>
      <c r="AK16" s="129">
        <f>'SMFP Facility Need 2.80 PPS'!AJ24</f>
        <v>2.15</v>
      </c>
      <c r="AL16" s="129">
        <f>'SMFP Facility Need 2.80 PPS'!AK24</f>
        <v>2.0499999999999998</v>
      </c>
      <c r="AM16" s="129">
        <f>'SMFP Facility Need 2.80 PPS'!AL24</f>
        <v>1.95</v>
      </c>
      <c r="AN16" s="129">
        <f>'SMFP Facility Need 2.80 PPS'!AM24</f>
        <v>2.2000000000000002</v>
      </c>
      <c r="AO16" s="129">
        <f>'SMFP Facility Need 2.80 PPS'!AN24</f>
        <v>2.2000000000000002</v>
      </c>
      <c r="AP16" s="129">
        <f>'SMFP Facility Need 2.80 PPS'!AO24</f>
        <v>2.2999999999999998</v>
      </c>
      <c r="AQ16" s="129">
        <f>'SMFP Facility Need 2.80 PPS'!AP24</f>
        <v>2.4500000000000002</v>
      </c>
      <c r="AR16" s="129">
        <f>'SMFP Facility Need 2.80 PPS'!AQ24</f>
        <v>2.8</v>
      </c>
      <c r="AS16" s="129">
        <f>'SMFP Facility Need 2.80 PPS'!AR24</f>
        <v>2.35</v>
      </c>
      <c r="AT16" s="129">
        <f>'SMFP Facility Need 2.80 PPS'!AS24</f>
        <v>2.5</v>
      </c>
      <c r="AU16" s="129">
        <f>'SMFP Facility Need 2.80 PPS'!AT24</f>
        <v>2.0499999999999998</v>
      </c>
      <c r="AV16" s="129" t="e">
        <f>'SMFP Facility Need 2.80 PPS'!AU24</f>
        <v>#N/A</v>
      </c>
      <c r="AW16" s="88">
        <f t="shared" si="6"/>
        <v>2.1221033868092696</v>
      </c>
      <c r="AX16" s="179">
        <f t="shared" si="7"/>
        <v>1.6841882126975045</v>
      </c>
      <c r="AY16" s="179">
        <f t="shared" si="8"/>
        <v>1.2977627721188123</v>
      </c>
      <c r="AZ16" s="106">
        <f t="shared" si="9"/>
        <v>0.96579843953325284</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v>
      </c>
      <c r="C9" s="17">
        <f>'SDR Patient and Stations'!C12</f>
        <v>0</v>
      </c>
      <c r="D9" s="17">
        <f>'SDR Patient and Stations'!D12</f>
        <v>0</v>
      </c>
      <c r="E9" s="17">
        <f>'SDR Patient and Stations'!E12</f>
        <v>0</v>
      </c>
      <c r="F9" s="17">
        <f>'SDR Patient and Stations'!F12</f>
        <v>0</v>
      </c>
      <c r="G9" s="17">
        <f>'SDR Patient and Stations'!G12</f>
        <v>0</v>
      </c>
      <c r="H9" s="17">
        <f>'SDR Patient and Stations'!H12</f>
        <v>0</v>
      </c>
      <c r="I9" s="17">
        <f>'SDR Patient and Stations'!I12</f>
        <v>0</v>
      </c>
      <c r="J9" s="17">
        <f>'SDR Patient and Stations'!J12</f>
        <v>0</v>
      </c>
      <c r="K9" s="17">
        <f>'SDR Patient and Stations'!K12</f>
        <v>0</v>
      </c>
      <c r="L9" s="17">
        <f>'SDR Patient and Stations'!K12</f>
        <v>0</v>
      </c>
      <c r="M9" s="17">
        <f>'SDR Patient and Stations'!M12</f>
        <v>0.85</v>
      </c>
      <c r="N9" s="17">
        <f>'SDR Patient and Stations'!N12</f>
        <v>1.05</v>
      </c>
      <c r="O9" s="17">
        <f>'SDR Patient and Stations'!O12</f>
        <v>1.05</v>
      </c>
      <c r="P9" s="17">
        <f>'SDR Patient and Stations'!P12</f>
        <v>0.59210526315789469</v>
      </c>
      <c r="Q9" s="17">
        <f>'SDR Patient and Stations'!Q12</f>
        <v>0.65789473684210531</v>
      </c>
      <c r="R9" s="17">
        <f>'SDR Patient and Stations'!R12</f>
        <v>0.71052631578947367</v>
      </c>
      <c r="S9" s="17">
        <f>'SDR Patient and Stations'!S12</f>
        <v>0.69736842105263153</v>
      </c>
      <c r="T9" s="17">
        <f>'SDR Patient and Stations'!T12</f>
        <v>0.72368421052631582</v>
      </c>
      <c r="U9" s="17">
        <f>'SDR Patient and Stations'!U12</f>
        <v>0.80263157894736847</v>
      </c>
      <c r="V9" s="17">
        <f>'SDR Patient and Stations'!V12</f>
        <v>0.82894736842105265</v>
      </c>
      <c r="W9" s="17">
        <f>'SDR Patient and Stations'!W12</f>
        <v>0.88888888888888884</v>
      </c>
      <c r="X9" s="17">
        <f>'SDR Patient and Stations'!X12</f>
        <v>0.88888888888888884</v>
      </c>
      <c r="Y9" s="17">
        <f>'SDR Patient and Stations'!Y12</f>
        <v>0.90277777777777779</v>
      </c>
      <c r="Z9" s="17">
        <f>'SDR Patient and Stations'!Z12</f>
        <v>0.9</v>
      </c>
      <c r="AA9" s="17">
        <f>'SDR Patient and Stations'!AA12</f>
        <v>0.95</v>
      </c>
      <c r="AB9" s="17">
        <f>'SDR Patient and Stations'!AB12</f>
        <v>0.95</v>
      </c>
      <c r="AC9" s="17">
        <f>'SDR Patient and Stations'!AC12</f>
        <v>0.76315789473684215</v>
      </c>
      <c r="AD9" s="17">
        <f>'SDR Patient and Stations'!AD12</f>
        <v>0.68421052631578949</v>
      </c>
      <c r="AE9" s="17">
        <f>'SDR Patient and Stations'!AE12</f>
        <v>0.78947368421052633</v>
      </c>
      <c r="AF9" s="17">
        <f>'SDR Patient and Stations'!AF12</f>
        <v>0.57894736842105265</v>
      </c>
      <c r="AG9" s="17">
        <f>'SDR Patient and Stations'!AG12</f>
        <v>0.55263157894736847</v>
      </c>
      <c r="AH9" s="17">
        <f>'SDR Patient and Stations'!AH12</f>
        <v>0.52631578947368418</v>
      </c>
      <c r="AI9" s="17">
        <f>'SDR Patient and Stations'!AI12</f>
        <v>0.56578947368421051</v>
      </c>
      <c r="AJ9" s="17">
        <f>'SDR Patient and Stations'!AJ12</f>
        <v>0.53947368421052633</v>
      </c>
      <c r="AK9" s="17">
        <f>'SDR Patient and Stations'!AK12</f>
        <v>0.51315789473684215</v>
      </c>
      <c r="AL9" s="17">
        <f>'SDR Patient and Stations'!AL12</f>
        <v>0.57894736842105265</v>
      </c>
      <c r="AM9" s="17">
        <f>'SDR Patient and Stations'!AM12</f>
        <v>0.57894736842105265</v>
      </c>
      <c r="AN9" s="17">
        <f>'SDR Patient and Stations'!AN12</f>
        <v>0.60526315789473684</v>
      </c>
      <c r="AO9" s="17">
        <f>'SDR Patient and Stations'!AO12</f>
        <v>0.64473684210526316</v>
      </c>
      <c r="AP9" s="17">
        <f>'SDR Patient and Stations'!AP12</f>
        <v>0.73684210526315785</v>
      </c>
      <c r="AQ9" s="17">
        <f>'SDR Patient and Stations'!AQ12</f>
        <v>0.61842105263157898</v>
      </c>
      <c r="AR9" s="17">
        <f>'SDR Patient and Stations'!AR12</f>
        <v>0.65789473684210531</v>
      </c>
      <c r="AS9" s="17">
        <f>'SDR Patient and Stations'!AS12</f>
        <v>0.53947368421052633</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10</v>
      </c>
      <c r="C13" s="19">
        <f>'SDR Patient and Stations'!C10</f>
        <v>10</v>
      </c>
      <c r="D13" s="19">
        <f>'SDR Patient and Stations'!D10</f>
        <v>10</v>
      </c>
      <c r="E13" s="19">
        <f>'SDR Patient and Stations'!E10</f>
        <v>10</v>
      </c>
      <c r="F13" s="19">
        <f>'SDR Patient and Stations'!F10</f>
        <v>10</v>
      </c>
      <c r="G13" s="19">
        <f>'SDR Patient and Stations'!G10</f>
        <v>10</v>
      </c>
      <c r="H13" s="19">
        <f>'SDR Patient and Stations'!H10</f>
        <v>10</v>
      </c>
      <c r="I13" s="19">
        <f>'SDR Patient and Stations'!I10</f>
        <v>10</v>
      </c>
      <c r="J13" s="19">
        <f>'SDR Patient and Stations'!J10</f>
        <v>10</v>
      </c>
      <c r="K13" s="19">
        <f>'SDR Patient and Stations'!J10</f>
        <v>10</v>
      </c>
      <c r="L13" s="19">
        <f>'SDR Patient and Stations'!K10</f>
        <v>10</v>
      </c>
      <c r="M13" s="19">
        <f>'SDR Patient and Stations'!M10</f>
        <v>10</v>
      </c>
      <c r="N13" s="19">
        <f>'SDR Patient and Stations'!N10</f>
        <v>10</v>
      </c>
      <c r="O13" s="19">
        <f>'SDR Patient and Stations'!O10</f>
        <v>10</v>
      </c>
      <c r="P13" s="19">
        <f>'SDR Patient and Stations'!P10</f>
        <v>19</v>
      </c>
      <c r="Q13" s="19">
        <f>'SDR Patient and Stations'!Q10</f>
        <v>19</v>
      </c>
      <c r="R13" s="19">
        <f>'SDR Patient and Stations'!R10</f>
        <v>19</v>
      </c>
      <c r="S13" s="19">
        <f>'SDR Patient and Stations'!S10</f>
        <v>19</v>
      </c>
      <c r="T13" s="19">
        <f>'SDR Patient and Stations'!T10</f>
        <v>19</v>
      </c>
      <c r="U13" s="19">
        <f>'SDR Patient and Stations'!U10</f>
        <v>19</v>
      </c>
      <c r="V13" s="19">
        <f>'SDR Patient and Stations'!V10</f>
        <v>19</v>
      </c>
      <c r="W13" s="19">
        <f>'SDR Patient and Stations'!W10</f>
        <v>18</v>
      </c>
      <c r="X13" s="19">
        <f>'SDR Patient and Stations'!X10</f>
        <v>18</v>
      </c>
      <c r="Y13" s="19">
        <f>'SDR Patient and Stations'!Y10</f>
        <v>18</v>
      </c>
      <c r="Z13" s="19">
        <f>'SDR Patient and Stations'!Z10</f>
        <v>15</v>
      </c>
      <c r="AA13" s="19">
        <f>'SDR Patient and Stations'!AA10</f>
        <v>15</v>
      </c>
      <c r="AB13" s="19">
        <f>'SDR Patient and Stations'!AB10</f>
        <v>15</v>
      </c>
      <c r="AC13" s="19">
        <f>'SDR Patient and Stations'!AC10</f>
        <v>19</v>
      </c>
      <c r="AD13" s="19">
        <f>'SDR Patient and Stations'!AD10</f>
        <v>19</v>
      </c>
      <c r="AE13" s="19">
        <f>'SDR Patient and Stations'!AE10</f>
        <v>19</v>
      </c>
      <c r="AF13" s="19">
        <f>'SDR Patient and Stations'!AF10</f>
        <v>19</v>
      </c>
      <c r="AG13" s="19">
        <f>'SDR Patient and Stations'!AG10</f>
        <v>19</v>
      </c>
      <c r="AH13" s="19">
        <f>'SDR Patient and Stations'!AH10</f>
        <v>19</v>
      </c>
      <c r="AI13" s="19">
        <f>'SDR Patient and Stations'!AI10</f>
        <v>19</v>
      </c>
      <c r="AJ13" s="19">
        <f>'SDR Patient and Stations'!AJ10</f>
        <v>19</v>
      </c>
      <c r="AK13" s="19">
        <f>'SDR Patient and Stations'!AK10</f>
        <v>19</v>
      </c>
      <c r="AL13" s="19">
        <f>'SDR Patient and Stations'!AL10</f>
        <v>19</v>
      </c>
      <c r="AM13" s="19">
        <f>'SDR Patient and Stations'!AM10</f>
        <v>19</v>
      </c>
      <c r="AN13" s="19">
        <f>'SDR Patient and Stations'!AN10</f>
        <v>19</v>
      </c>
      <c r="AO13" s="19">
        <f>'SDR Patient and Stations'!AO10</f>
        <v>19</v>
      </c>
      <c r="AP13" s="19">
        <f>'SDR Patient and Stations'!AP10</f>
        <v>19</v>
      </c>
      <c r="AQ13" s="19">
        <f>'SDR Patient and Stations'!AQ10</f>
        <v>19</v>
      </c>
      <c r="AR13" s="19">
        <f>'SDR Patient and Stations'!AR10</f>
        <v>19</v>
      </c>
      <c r="AS13" s="19">
        <f>'SDR Patient and Stations'!AS10</f>
        <v>19</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0</v>
      </c>
      <c r="C15" s="21">
        <f>'SDR Patient and Stations'!C9</f>
        <v>0</v>
      </c>
      <c r="D15" s="21">
        <f>'SDR Patient and Stations'!D9</f>
        <v>0</v>
      </c>
      <c r="E15" s="21">
        <f>'SDR Patient and Stations'!E9</f>
        <v>0</v>
      </c>
      <c r="F15" s="21">
        <f>'SDR Patient and Stations'!F9</f>
        <v>0</v>
      </c>
      <c r="G15" s="21">
        <f>'SDR Patient and Stations'!G9</f>
        <v>0</v>
      </c>
      <c r="H15" s="21">
        <f>'SDR Patient and Stations'!H9</f>
        <v>0</v>
      </c>
      <c r="I15" s="21">
        <f>'SDR Patient and Stations'!I9</f>
        <v>0</v>
      </c>
      <c r="J15" s="21">
        <f>'SDR Patient and Stations'!J9</f>
        <v>0</v>
      </c>
      <c r="K15" s="21">
        <f>'SDR Patient and Stations'!J9</f>
        <v>0</v>
      </c>
      <c r="L15" s="21">
        <f>'SDR Patient and Stations'!K9</f>
        <v>0</v>
      </c>
      <c r="M15" s="21">
        <f>'SDR Patient and Stations'!M9</f>
        <v>34</v>
      </c>
      <c r="N15" s="21">
        <f>'SDR Patient and Stations'!N9</f>
        <v>42</v>
      </c>
      <c r="O15" s="21">
        <f>'SDR Patient and Stations'!O9</f>
        <v>42</v>
      </c>
      <c r="P15" s="21">
        <f>'SDR Patient and Stations'!P9</f>
        <v>45</v>
      </c>
      <c r="Q15" s="21">
        <f>'SDR Patient and Stations'!Q9</f>
        <v>50</v>
      </c>
      <c r="R15" s="21">
        <f>'SDR Patient and Stations'!R9</f>
        <v>54</v>
      </c>
      <c r="S15" s="21">
        <f>'SDR Patient and Stations'!S9</f>
        <v>53</v>
      </c>
      <c r="T15" s="21">
        <f>'SDR Patient and Stations'!T9</f>
        <v>55</v>
      </c>
      <c r="U15" s="21">
        <f>'SDR Patient and Stations'!U9</f>
        <v>61</v>
      </c>
      <c r="V15" s="21">
        <f>'SDR Patient and Stations'!V9</f>
        <v>63</v>
      </c>
      <c r="W15" s="21">
        <f>'SDR Patient and Stations'!W9</f>
        <v>64</v>
      </c>
      <c r="X15" s="21">
        <f>'SDR Patient and Stations'!X9</f>
        <v>64</v>
      </c>
      <c r="Y15" s="21">
        <f>'SDR Patient and Stations'!Y9</f>
        <v>65</v>
      </c>
      <c r="Z15" s="21">
        <f>'SDR Patient and Stations'!Z9</f>
        <v>54</v>
      </c>
      <c r="AA15" s="21">
        <f>'SDR Patient and Stations'!AA9</f>
        <v>57</v>
      </c>
      <c r="AB15" s="21">
        <f>'SDR Patient and Stations'!AB9</f>
        <v>57</v>
      </c>
      <c r="AC15" s="21">
        <f>'SDR Patient and Stations'!AC9</f>
        <v>58</v>
      </c>
      <c r="AD15" s="21">
        <f>'SDR Patient and Stations'!AD9</f>
        <v>52</v>
      </c>
      <c r="AE15" s="21">
        <f>'SDR Patient and Stations'!AE9</f>
        <v>60</v>
      </c>
      <c r="AF15" s="21">
        <f>'SDR Patient and Stations'!AF9</f>
        <v>44</v>
      </c>
      <c r="AG15" s="21">
        <f>'SDR Patient and Stations'!AG9</f>
        <v>42</v>
      </c>
      <c r="AH15" s="21">
        <f>'SDR Patient and Stations'!AH9</f>
        <v>40</v>
      </c>
      <c r="AI15" s="21">
        <f>'SDR Patient and Stations'!AI9</f>
        <v>43</v>
      </c>
      <c r="AJ15" s="21">
        <f>'SDR Patient and Stations'!AJ9</f>
        <v>41</v>
      </c>
      <c r="AK15" s="21">
        <f>'SDR Patient and Stations'!AK9</f>
        <v>39</v>
      </c>
      <c r="AL15" s="21">
        <f>'SDR Patient and Stations'!AL9</f>
        <v>44</v>
      </c>
      <c r="AM15" s="21">
        <f>'SDR Patient and Stations'!AM9</f>
        <v>44</v>
      </c>
      <c r="AN15" s="21">
        <f>'SDR Patient and Stations'!AN9</f>
        <v>46</v>
      </c>
      <c r="AO15" s="21">
        <f>'SDR Patient and Stations'!AO9</f>
        <v>49</v>
      </c>
      <c r="AP15" s="21">
        <f>'SDR Patient and Stations'!AP9</f>
        <v>56</v>
      </c>
      <c r="AQ15" s="21">
        <f>'SDR Patient and Stations'!AQ9</f>
        <v>47</v>
      </c>
      <c r="AR15" s="21">
        <f>'SDR Patient and Stations'!AR9</f>
        <v>50</v>
      </c>
      <c r="AS15" s="21">
        <f>'SDR Patient and Stations'!AS9</f>
        <v>41</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0</v>
      </c>
      <c r="D17">
        <f>'SDR Patient and Stations'!C9</f>
        <v>0</v>
      </c>
      <c r="E17">
        <f>'SDR Patient and Stations'!D9</f>
        <v>0</v>
      </c>
      <c r="F17">
        <f>'SDR Patient and Stations'!E9</f>
        <v>0</v>
      </c>
      <c r="G17">
        <f>'SDR Patient and Stations'!F9</f>
        <v>0</v>
      </c>
      <c r="H17">
        <f>'SDR Patient and Stations'!G9</f>
        <v>0</v>
      </c>
      <c r="I17">
        <f>'SDR Patient and Stations'!H9</f>
        <v>0</v>
      </c>
      <c r="J17">
        <f>'SDR Patient and Stations'!I9</f>
        <v>0</v>
      </c>
      <c r="K17">
        <f>'SDR Patient and Stations'!I9</f>
        <v>0</v>
      </c>
      <c r="L17">
        <f>'SDR Patient and Stations'!J9</f>
        <v>0</v>
      </c>
      <c r="M17">
        <f>'SDR Patient and Stations'!K9</f>
        <v>0</v>
      </c>
      <c r="N17">
        <f>'SDR Patient and Stations'!M9</f>
        <v>34</v>
      </c>
      <c r="O17">
        <f>'SDR Patient and Stations'!N9</f>
        <v>42</v>
      </c>
      <c r="P17">
        <f>'SDR Patient and Stations'!O9</f>
        <v>42</v>
      </c>
      <c r="Q17">
        <f>'SDR Patient and Stations'!P9</f>
        <v>45</v>
      </c>
      <c r="R17">
        <f>'SDR Patient and Stations'!Q9</f>
        <v>50</v>
      </c>
      <c r="S17">
        <f>'SDR Patient and Stations'!R9</f>
        <v>54</v>
      </c>
      <c r="T17">
        <f>'SDR Patient and Stations'!S9</f>
        <v>53</v>
      </c>
      <c r="U17">
        <f>'SDR Patient and Stations'!T9</f>
        <v>55</v>
      </c>
      <c r="V17">
        <f>'SDR Patient and Stations'!U9</f>
        <v>61</v>
      </c>
      <c r="W17">
        <f>'SDR Patient and Stations'!V9</f>
        <v>63</v>
      </c>
      <c r="X17">
        <f>'SDR Patient and Stations'!W9</f>
        <v>64</v>
      </c>
      <c r="Y17">
        <f>'SDR Patient and Stations'!X9</f>
        <v>64</v>
      </c>
      <c r="Z17">
        <f>'SDR Patient and Stations'!Y9</f>
        <v>65</v>
      </c>
      <c r="AA17">
        <f>'SDR Patient and Stations'!Z9</f>
        <v>54</v>
      </c>
      <c r="AB17">
        <f>'SDR Patient and Stations'!AA9</f>
        <v>57</v>
      </c>
      <c r="AC17">
        <f>'SDR Patient and Stations'!AB9</f>
        <v>57</v>
      </c>
      <c r="AD17">
        <f>'SDR Patient and Stations'!AC9</f>
        <v>58</v>
      </c>
      <c r="AE17">
        <f>'SDR Patient and Stations'!AD9</f>
        <v>52</v>
      </c>
      <c r="AF17">
        <f>'SDR Patient and Stations'!AE9</f>
        <v>60</v>
      </c>
      <c r="AG17">
        <f>'SDR Patient and Stations'!AF9</f>
        <v>44</v>
      </c>
      <c r="AH17">
        <f>'SDR Patient and Stations'!AG9</f>
        <v>42</v>
      </c>
      <c r="AI17">
        <f>'SDR Patient and Stations'!AH9</f>
        <v>40</v>
      </c>
      <c r="AJ17">
        <f>'SDR Patient and Stations'!AI9</f>
        <v>43</v>
      </c>
      <c r="AK17">
        <f>'SDR Patient and Stations'!AJ9</f>
        <v>41</v>
      </c>
      <c r="AL17">
        <f>'SDR Patient and Stations'!AK9</f>
        <v>39</v>
      </c>
      <c r="AM17">
        <f>'SDR Patient and Stations'!AL9</f>
        <v>44</v>
      </c>
      <c r="AN17">
        <f>'SDR Patient and Stations'!AM9</f>
        <v>44</v>
      </c>
      <c r="AO17">
        <f>'SDR Patient and Stations'!AN9</f>
        <v>46</v>
      </c>
      <c r="AP17">
        <f>'SDR Patient and Stations'!AO9</f>
        <v>49</v>
      </c>
      <c r="AQ17">
        <f>'SDR Patient and Stations'!AP9</f>
        <v>56</v>
      </c>
      <c r="AR17">
        <f>'SDR Patient and Stations'!AQ9</f>
        <v>47</v>
      </c>
      <c r="AS17">
        <f>'SDR Patient and Stations'!AR9</f>
        <v>50</v>
      </c>
      <c r="AT17">
        <f>'SDR Patient and Stations'!AS9</f>
        <v>41</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0</v>
      </c>
      <c r="D19" s="18">
        <f t="shared" si="6"/>
        <v>0</v>
      </c>
      <c r="E19" s="18">
        <f t="shared" si="6"/>
        <v>0</v>
      </c>
      <c r="F19" s="18">
        <f t="shared" si="6"/>
        <v>0</v>
      </c>
      <c r="G19" s="18">
        <f t="shared" si="6"/>
        <v>0</v>
      </c>
      <c r="H19" s="18">
        <f t="shared" si="6"/>
        <v>0</v>
      </c>
      <c r="I19" s="18">
        <f t="shared" si="6"/>
        <v>0</v>
      </c>
      <c r="J19" s="18">
        <f t="shared" si="6"/>
        <v>0</v>
      </c>
      <c r="K19" s="18">
        <f>K15-K17</f>
        <v>0</v>
      </c>
      <c r="L19" s="18">
        <f>L15-L17</f>
        <v>0</v>
      </c>
      <c r="M19" s="18">
        <f>M15-M17</f>
        <v>34</v>
      </c>
      <c r="N19" s="18">
        <f t="shared" ref="N19:AZ19" si="7">N15-N17</f>
        <v>8</v>
      </c>
      <c r="O19" s="18">
        <f t="shared" si="7"/>
        <v>0</v>
      </c>
      <c r="P19" s="18">
        <f t="shared" si="7"/>
        <v>3</v>
      </c>
      <c r="Q19" s="18">
        <f t="shared" si="7"/>
        <v>5</v>
      </c>
      <c r="R19" s="18">
        <f t="shared" si="7"/>
        <v>4</v>
      </c>
      <c r="S19" s="18">
        <f t="shared" si="7"/>
        <v>-1</v>
      </c>
      <c r="T19" s="18">
        <f t="shared" si="7"/>
        <v>2</v>
      </c>
      <c r="U19" s="18">
        <f t="shared" si="7"/>
        <v>6</v>
      </c>
      <c r="V19" s="18">
        <f t="shared" si="7"/>
        <v>2</v>
      </c>
      <c r="W19" s="18">
        <f t="shared" si="7"/>
        <v>1</v>
      </c>
      <c r="X19" s="18">
        <f t="shared" si="7"/>
        <v>0</v>
      </c>
      <c r="Y19" s="18">
        <f t="shared" si="7"/>
        <v>1</v>
      </c>
      <c r="Z19" s="18">
        <f t="shared" si="7"/>
        <v>-11</v>
      </c>
      <c r="AA19" s="18">
        <f t="shared" si="7"/>
        <v>3</v>
      </c>
      <c r="AB19" s="18">
        <f t="shared" si="7"/>
        <v>0</v>
      </c>
      <c r="AC19" s="18">
        <f t="shared" si="7"/>
        <v>1</v>
      </c>
      <c r="AD19" s="18">
        <f t="shared" si="7"/>
        <v>-6</v>
      </c>
      <c r="AE19" s="18">
        <f t="shared" si="7"/>
        <v>8</v>
      </c>
      <c r="AF19" s="18">
        <f t="shared" si="7"/>
        <v>-16</v>
      </c>
      <c r="AG19" s="18">
        <f t="shared" si="7"/>
        <v>-2</v>
      </c>
      <c r="AH19" s="18">
        <f t="shared" si="7"/>
        <v>-2</v>
      </c>
      <c r="AI19" s="18">
        <f t="shared" si="7"/>
        <v>3</v>
      </c>
      <c r="AJ19" s="18">
        <f t="shared" si="7"/>
        <v>-2</v>
      </c>
      <c r="AK19" s="18">
        <f t="shared" si="7"/>
        <v>-2</v>
      </c>
      <c r="AL19" s="18">
        <f t="shared" si="7"/>
        <v>5</v>
      </c>
      <c r="AM19" s="18">
        <f t="shared" si="7"/>
        <v>0</v>
      </c>
      <c r="AN19" s="18">
        <f t="shared" si="7"/>
        <v>2</v>
      </c>
      <c r="AO19" s="18">
        <f t="shared" si="7"/>
        <v>3</v>
      </c>
      <c r="AP19" s="18">
        <f t="shared" si="7"/>
        <v>7</v>
      </c>
      <c r="AQ19" s="18">
        <f t="shared" si="7"/>
        <v>-9</v>
      </c>
      <c r="AR19" s="18">
        <f t="shared" si="7"/>
        <v>3</v>
      </c>
      <c r="AS19" s="18">
        <f t="shared" si="7"/>
        <v>-9</v>
      </c>
      <c r="AT19" s="18">
        <f t="shared" si="7"/>
        <v>-41</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0</v>
      </c>
      <c r="D22" s="20">
        <f t="shared" si="8"/>
        <v>0</v>
      </c>
      <c r="E22" s="20">
        <f t="shared" si="8"/>
        <v>0</v>
      </c>
      <c r="F22" s="20">
        <f t="shared" si="8"/>
        <v>0</v>
      </c>
      <c r="G22" s="20">
        <f t="shared" si="8"/>
        <v>0</v>
      </c>
      <c r="H22" s="20">
        <f t="shared" si="8"/>
        <v>0</v>
      </c>
      <c r="I22" s="20">
        <f t="shared" si="8"/>
        <v>0</v>
      </c>
      <c r="J22" s="20">
        <f t="shared" si="8"/>
        <v>0</v>
      </c>
      <c r="K22" s="20">
        <f>+K19*2</f>
        <v>0</v>
      </c>
      <c r="L22" s="20">
        <f>+L19*2</f>
        <v>0</v>
      </c>
      <c r="M22" s="20">
        <f>+M19*2</f>
        <v>68</v>
      </c>
      <c r="N22" s="20">
        <f t="shared" ref="N22:AZ22" si="9">+N19*2</f>
        <v>16</v>
      </c>
      <c r="O22" s="20">
        <f t="shared" si="9"/>
        <v>0</v>
      </c>
      <c r="P22" s="20">
        <f t="shared" si="9"/>
        <v>6</v>
      </c>
      <c r="Q22" s="20">
        <f t="shared" si="9"/>
        <v>10</v>
      </c>
      <c r="R22" s="20">
        <f t="shared" si="9"/>
        <v>8</v>
      </c>
      <c r="S22" s="20">
        <f t="shared" si="9"/>
        <v>-2</v>
      </c>
      <c r="T22" s="20">
        <f t="shared" si="9"/>
        <v>4</v>
      </c>
      <c r="U22" s="20">
        <f t="shared" si="9"/>
        <v>12</v>
      </c>
      <c r="V22" s="20">
        <f t="shared" si="9"/>
        <v>4</v>
      </c>
      <c r="W22" s="20">
        <f t="shared" si="9"/>
        <v>2</v>
      </c>
      <c r="X22" s="20">
        <f t="shared" si="9"/>
        <v>0</v>
      </c>
      <c r="Y22" s="20">
        <f t="shared" si="9"/>
        <v>2</v>
      </c>
      <c r="Z22" s="20">
        <f t="shared" si="9"/>
        <v>-22</v>
      </c>
      <c r="AA22" s="20">
        <f t="shared" si="9"/>
        <v>6</v>
      </c>
      <c r="AB22" s="20">
        <f t="shared" si="9"/>
        <v>0</v>
      </c>
      <c r="AC22" s="20">
        <f t="shared" si="9"/>
        <v>2</v>
      </c>
      <c r="AD22" s="20">
        <f t="shared" si="9"/>
        <v>-12</v>
      </c>
      <c r="AE22" s="20">
        <f t="shared" si="9"/>
        <v>16</v>
      </c>
      <c r="AF22" s="20">
        <f t="shared" si="9"/>
        <v>-32</v>
      </c>
      <c r="AG22" s="20">
        <f t="shared" si="9"/>
        <v>-4</v>
      </c>
      <c r="AH22" s="20">
        <f t="shared" si="9"/>
        <v>-4</v>
      </c>
      <c r="AI22" s="20">
        <f t="shared" si="9"/>
        <v>6</v>
      </c>
      <c r="AJ22" s="20">
        <f t="shared" si="9"/>
        <v>-4</v>
      </c>
      <c r="AK22" s="20">
        <f t="shared" si="9"/>
        <v>-4</v>
      </c>
      <c r="AL22" s="20">
        <f t="shared" si="9"/>
        <v>10</v>
      </c>
      <c r="AM22" s="20">
        <f t="shared" si="9"/>
        <v>0</v>
      </c>
      <c r="AN22" s="20">
        <f t="shared" si="9"/>
        <v>4</v>
      </c>
      <c r="AO22" s="20">
        <f t="shared" si="9"/>
        <v>6</v>
      </c>
      <c r="AP22" s="20">
        <f t="shared" si="9"/>
        <v>14</v>
      </c>
      <c r="AQ22" s="20">
        <f t="shared" si="9"/>
        <v>-18</v>
      </c>
      <c r="AR22" s="20">
        <f t="shared" si="9"/>
        <v>6</v>
      </c>
      <c r="AS22" s="20">
        <f t="shared" si="9"/>
        <v>-18</v>
      </c>
      <c r="AT22" s="20">
        <f t="shared" si="9"/>
        <v>-82</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t="e">
        <f t="shared" ref="C24:J24" si="10">+C22/C17</f>
        <v>#DIV/0!</v>
      </c>
      <c r="D24" s="20" t="e">
        <f t="shared" si="10"/>
        <v>#DIV/0!</v>
      </c>
      <c r="E24" s="20" t="e">
        <f t="shared" si="10"/>
        <v>#DIV/0!</v>
      </c>
      <c r="F24" s="20" t="e">
        <f t="shared" si="10"/>
        <v>#DIV/0!</v>
      </c>
      <c r="G24" s="20" t="e">
        <f t="shared" si="10"/>
        <v>#DIV/0!</v>
      </c>
      <c r="H24" s="20" t="e">
        <f t="shared" si="10"/>
        <v>#DIV/0!</v>
      </c>
      <c r="I24" s="20" t="e">
        <f t="shared" si="10"/>
        <v>#DIV/0!</v>
      </c>
      <c r="J24" s="20" t="e">
        <f t="shared" si="10"/>
        <v>#DIV/0!</v>
      </c>
      <c r="K24" s="20" t="e">
        <f>+K22/K17</f>
        <v>#DIV/0!</v>
      </c>
      <c r="L24" s="20" t="e">
        <f>+L22/L17</f>
        <v>#DIV/0!</v>
      </c>
      <c r="M24" s="20" t="e">
        <f>+M22/M17</f>
        <v>#DIV/0!</v>
      </c>
      <c r="N24" s="20">
        <f t="shared" ref="N24:AZ24" si="11">+N22/N17</f>
        <v>0.47058823529411764</v>
      </c>
      <c r="O24" s="20">
        <f t="shared" si="11"/>
        <v>0</v>
      </c>
      <c r="P24" s="20">
        <f t="shared" si="11"/>
        <v>0.14285714285714285</v>
      </c>
      <c r="Q24" s="20">
        <f t="shared" si="11"/>
        <v>0.22222222222222221</v>
      </c>
      <c r="R24" s="20">
        <f t="shared" si="11"/>
        <v>0.16</v>
      </c>
      <c r="S24" s="20">
        <f t="shared" si="11"/>
        <v>-3.7037037037037035E-2</v>
      </c>
      <c r="T24" s="20">
        <f t="shared" si="11"/>
        <v>7.5471698113207544E-2</v>
      </c>
      <c r="U24" s="20">
        <f t="shared" si="11"/>
        <v>0.21818181818181817</v>
      </c>
      <c r="V24" s="20">
        <f t="shared" si="11"/>
        <v>6.5573770491803282E-2</v>
      </c>
      <c r="W24" s="20">
        <f t="shared" si="11"/>
        <v>3.1746031746031744E-2</v>
      </c>
      <c r="X24" s="20">
        <f t="shared" si="11"/>
        <v>0</v>
      </c>
      <c r="Y24" s="20">
        <f t="shared" si="11"/>
        <v>3.125E-2</v>
      </c>
      <c r="Z24" s="20">
        <f t="shared" si="11"/>
        <v>-0.33846153846153848</v>
      </c>
      <c r="AA24" s="20">
        <f t="shared" si="11"/>
        <v>0.1111111111111111</v>
      </c>
      <c r="AB24" s="20">
        <f t="shared" si="11"/>
        <v>0</v>
      </c>
      <c r="AC24" s="20">
        <f t="shared" si="11"/>
        <v>3.5087719298245612E-2</v>
      </c>
      <c r="AD24" s="20">
        <f t="shared" si="11"/>
        <v>-0.20689655172413793</v>
      </c>
      <c r="AE24" s="20">
        <f t="shared" si="11"/>
        <v>0.30769230769230771</v>
      </c>
      <c r="AF24" s="20">
        <f t="shared" si="11"/>
        <v>-0.53333333333333333</v>
      </c>
      <c r="AG24" s="20">
        <f t="shared" si="11"/>
        <v>-9.0909090909090912E-2</v>
      </c>
      <c r="AH24" s="20">
        <f t="shared" si="11"/>
        <v>-9.5238095238095233E-2</v>
      </c>
      <c r="AI24" s="20">
        <f t="shared" si="11"/>
        <v>0.15</v>
      </c>
      <c r="AJ24" s="20">
        <f t="shared" si="11"/>
        <v>-9.3023255813953487E-2</v>
      </c>
      <c r="AK24" s="20">
        <f t="shared" si="11"/>
        <v>-9.7560975609756101E-2</v>
      </c>
      <c r="AL24" s="20">
        <f t="shared" si="11"/>
        <v>0.25641025641025639</v>
      </c>
      <c r="AM24" s="20">
        <f t="shared" si="11"/>
        <v>0</v>
      </c>
      <c r="AN24" s="20">
        <f t="shared" si="11"/>
        <v>9.0909090909090912E-2</v>
      </c>
      <c r="AO24" s="20">
        <f t="shared" si="11"/>
        <v>0.13043478260869565</v>
      </c>
      <c r="AP24" s="20">
        <f t="shared" si="11"/>
        <v>0.2857142857142857</v>
      </c>
      <c r="AQ24" s="20">
        <f t="shared" si="11"/>
        <v>-0.32142857142857145</v>
      </c>
      <c r="AR24" s="20">
        <f t="shared" si="11"/>
        <v>0.1276595744680851</v>
      </c>
      <c r="AS24" s="20">
        <f t="shared" si="11"/>
        <v>-0.36</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t="e">
        <f t="shared" ref="C26:J26" si="12">+C24/12</f>
        <v>#DIV/0!</v>
      </c>
      <c r="D26" s="20" t="e">
        <f t="shared" si="12"/>
        <v>#DIV/0!</v>
      </c>
      <c r="E26" s="20" t="e">
        <f t="shared" si="12"/>
        <v>#DIV/0!</v>
      </c>
      <c r="F26" s="20" t="e">
        <f t="shared" si="12"/>
        <v>#DIV/0!</v>
      </c>
      <c r="G26" s="20" t="e">
        <f t="shared" si="12"/>
        <v>#DIV/0!</v>
      </c>
      <c r="H26" s="20" t="e">
        <f t="shared" si="12"/>
        <v>#DIV/0!</v>
      </c>
      <c r="I26" s="20" t="e">
        <f t="shared" si="12"/>
        <v>#DIV/0!</v>
      </c>
      <c r="J26" s="20" t="e">
        <f t="shared" si="12"/>
        <v>#DIV/0!</v>
      </c>
      <c r="K26" s="20" t="e">
        <f>+K24/12</f>
        <v>#DIV/0!</v>
      </c>
      <c r="L26" s="20" t="e">
        <f>+L24/12</f>
        <v>#DIV/0!</v>
      </c>
      <c r="M26" s="20" t="e">
        <f>+M24/12</f>
        <v>#DIV/0!</v>
      </c>
      <c r="N26" s="20">
        <f t="shared" ref="N26:AZ26" si="13">+N24/12</f>
        <v>3.9215686274509803E-2</v>
      </c>
      <c r="O26" s="20">
        <f t="shared" si="13"/>
        <v>0</v>
      </c>
      <c r="P26" s="20">
        <f t="shared" si="13"/>
        <v>1.1904761904761904E-2</v>
      </c>
      <c r="Q26" s="20">
        <f t="shared" si="13"/>
        <v>1.8518518518518517E-2</v>
      </c>
      <c r="R26" s="20">
        <f t="shared" si="13"/>
        <v>1.3333333333333334E-2</v>
      </c>
      <c r="S26" s="20">
        <f t="shared" si="13"/>
        <v>-3.0864197530864196E-3</v>
      </c>
      <c r="T26" s="20">
        <f t="shared" si="13"/>
        <v>6.2893081761006284E-3</v>
      </c>
      <c r="U26" s="20">
        <f t="shared" si="13"/>
        <v>1.8181818181818181E-2</v>
      </c>
      <c r="V26" s="20">
        <f t="shared" si="13"/>
        <v>5.4644808743169399E-3</v>
      </c>
      <c r="W26" s="20">
        <f t="shared" si="13"/>
        <v>2.6455026455026454E-3</v>
      </c>
      <c r="X26" s="20">
        <f t="shared" si="13"/>
        <v>0</v>
      </c>
      <c r="Y26" s="20">
        <f t="shared" si="13"/>
        <v>2.6041666666666665E-3</v>
      </c>
      <c r="Z26" s="20">
        <f t="shared" si="13"/>
        <v>-2.8205128205128206E-2</v>
      </c>
      <c r="AA26" s="20">
        <f t="shared" si="13"/>
        <v>9.2592592592592587E-3</v>
      </c>
      <c r="AB26" s="20">
        <f t="shared" si="13"/>
        <v>0</v>
      </c>
      <c r="AC26" s="20">
        <f t="shared" si="13"/>
        <v>2.9239766081871343E-3</v>
      </c>
      <c r="AD26" s="20">
        <f t="shared" si="13"/>
        <v>-1.7241379310344827E-2</v>
      </c>
      <c r="AE26" s="20">
        <f t="shared" si="13"/>
        <v>2.5641025641025644E-2</v>
      </c>
      <c r="AF26" s="20">
        <f t="shared" si="13"/>
        <v>-4.4444444444444446E-2</v>
      </c>
      <c r="AG26" s="20">
        <f t="shared" si="13"/>
        <v>-7.575757575757576E-3</v>
      </c>
      <c r="AH26" s="20">
        <f t="shared" si="13"/>
        <v>-7.9365079365079361E-3</v>
      </c>
      <c r="AI26" s="20">
        <f t="shared" si="13"/>
        <v>1.2499999999999999E-2</v>
      </c>
      <c r="AJ26" s="20">
        <f t="shared" si="13"/>
        <v>-7.7519379844961239E-3</v>
      </c>
      <c r="AK26" s="20">
        <f t="shared" si="13"/>
        <v>-8.130081300813009E-3</v>
      </c>
      <c r="AL26" s="20">
        <f t="shared" si="13"/>
        <v>2.1367521367521364E-2</v>
      </c>
      <c r="AM26" s="20">
        <f t="shared" si="13"/>
        <v>0</v>
      </c>
      <c r="AN26" s="20">
        <f t="shared" si="13"/>
        <v>7.575757575757576E-3</v>
      </c>
      <c r="AO26" s="20">
        <f t="shared" si="13"/>
        <v>1.0869565217391304E-2</v>
      </c>
      <c r="AP26" s="20">
        <f t="shared" si="13"/>
        <v>2.3809523809523808E-2</v>
      </c>
      <c r="AQ26" s="20">
        <f t="shared" si="13"/>
        <v>-2.6785714285714288E-2</v>
      </c>
      <c r="AR26" s="20">
        <f t="shared" si="13"/>
        <v>1.0638297872340425E-2</v>
      </c>
      <c r="AS26" s="20">
        <f t="shared" si="13"/>
        <v>-0.03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t="e">
        <f t="shared" ref="C28:J28" si="14">IF(C5=C29,(C26*6),C26*12)</f>
        <v>#DIV/0!</v>
      </c>
      <c r="D28" s="20" t="e">
        <f t="shared" si="14"/>
        <v>#DIV/0!</v>
      </c>
      <c r="E28" s="20" t="e">
        <f t="shared" si="14"/>
        <v>#DIV/0!</v>
      </c>
      <c r="F28" s="20" t="e">
        <f t="shared" si="14"/>
        <v>#DIV/0!</v>
      </c>
      <c r="G28" s="20" t="e">
        <f t="shared" si="14"/>
        <v>#DIV/0!</v>
      </c>
      <c r="H28" s="20" t="e">
        <f t="shared" si="14"/>
        <v>#DIV/0!</v>
      </c>
      <c r="I28" s="20" t="e">
        <f t="shared" si="14"/>
        <v>#DIV/0!</v>
      </c>
      <c r="J28" s="20" t="e">
        <f t="shared" si="14"/>
        <v>#DIV/0!</v>
      </c>
      <c r="K28" s="20" t="e">
        <f t="shared" ref="K28:AS28" si="15">IF(K5=K29,(K26*6),K26*12)</f>
        <v>#DIV/0!</v>
      </c>
      <c r="L28" s="20" t="e">
        <f t="shared" si="15"/>
        <v>#DIV/0!</v>
      </c>
      <c r="M28" s="20" t="e">
        <f t="shared" si="15"/>
        <v>#DIV/0!</v>
      </c>
      <c r="N28" s="20">
        <f t="shared" si="15"/>
        <v>0.47058823529411764</v>
      </c>
      <c r="O28" s="20">
        <f t="shared" si="15"/>
        <v>0</v>
      </c>
      <c r="P28" s="20">
        <f t="shared" si="15"/>
        <v>0.14285714285714285</v>
      </c>
      <c r="Q28" s="20">
        <f t="shared" si="15"/>
        <v>0.1111111111111111</v>
      </c>
      <c r="R28" s="20">
        <f t="shared" si="15"/>
        <v>0.16</v>
      </c>
      <c r="S28" s="20">
        <f t="shared" si="15"/>
        <v>-1.8518518518518517E-2</v>
      </c>
      <c r="T28" s="20">
        <f t="shared" si="15"/>
        <v>7.5471698113207544E-2</v>
      </c>
      <c r="U28" s="20">
        <f t="shared" si="15"/>
        <v>0.10909090909090909</v>
      </c>
      <c r="V28" s="20">
        <f t="shared" si="15"/>
        <v>6.5573770491803282E-2</v>
      </c>
      <c r="W28" s="20">
        <f t="shared" si="15"/>
        <v>1.5873015873015872E-2</v>
      </c>
      <c r="X28" s="20">
        <f t="shared" si="15"/>
        <v>0</v>
      </c>
      <c r="Y28" s="20">
        <f t="shared" si="15"/>
        <v>1.5625E-2</v>
      </c>
      <c r="Z28" s="20">
        <f t="shared" si="15"/>
        <v>-0.33846153846153848</v>
      </c>
      <c r="AA28" s="20">
        <f t="shared" si="15"/>
        <v>5.5555555555555552E-2</v>
      </c>
      <c r="AB28" s="20">
        <f t="shared" si="15"/>
        <v>0</v>
      </c>
      <c r="AC28" s="20">
        <f t="shared" si="15"/>
        <v>1.7543859649122806E-2</v>
      </c>
      <c r="AD28" s="20">
        <f t="shared" si="15"/>
        <v>-0.20689655172413793</v>
      </c>
      <c r="AE28" s="20">
        <f t="shared" si="15"/>
        <v>0.15384615384615385</v>
      </c>
      <c r="AF28" s="20">
        <f t="shared" si="15"/>
        <v>-0.53333333333333333</v>
      </c>
      <c r="AG28" s="20">
        <f t="shared" si="15"/>
        <v>-4.5454545454545456E-2</v>
      </c>
      <c r="AH28" s="20">
        <f t="shared" si="15"/>
        <v>-9.5238095238095233E-2</v>
      </c>
      <c r="AI28" s="20">
        <f t="shared" si="15"/>
        <v>7.4999999999999997E-2</v>
      </c>
      <c r="AJ28" s="20">
        <f t="shared" si="15"/>
        <v>-9.3023255813953487E-2</v>
      </c>
      <c r="AK28" s="20">
        <f t="shared" si="15"/>
        <v>-4.878048780487805E-2</v>
      </c>
      <c r="AL28" s="20">
        <f t="shared" si="15"/>
        <v>0.25641025641025639</v>
      </c>
      <c r="AM28" s="20">
        <f t="shared" si="15"/>
        <v>0</v>
      </c>
      <c r="AN28" s="20">
        <f t="shared" si="15"/>
        <v>9.0909090909090912E-2</v>
      </c>
      <c r="AO28" s="20">
        <f t="shared" si="15"/>
        <v>6.5217391304347824E-2</v>
      </c>
      <c r="AP28" s="20">
        <f t="shared" si="15"/>
        <v>0.2857142857142857</v>
      </c>
      <c r="AQ28" s="20">
        <f t="shared" si="15"/>
        <v>-0.16071428571428573</v>
      </c>
      <c r="AR28" s="20">
        <f t="shared" si="15"/>
        <v>0.1276595744680851</v>
      </c>
      <c r="AS28" s="20">
        <f t="shared" si="15"/>
        <v>-0.18</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t="e">
        <f t="shared" ref="C31:J31" si="17">+(C28*C15)+C15</f>
        <v>#DIV/0!</v>
      </c>
      <c r="D31" s="20" t="e">
        <f t="shared" si="17"/>
        <v>#DIV/0!</v>
      </c>
      <c r="E31" s="20" t="e">
        <f t="shared" si="17"/>
        <v>#DIV/0!</v>
      </c>
      <c r="F31" s="20" t="e">
        <f t="shared" si="17"/>
        <v>#DIV/0!</v>
      </c>
      <c r="G31" s="20" t="e">
        <f t="shared" si="17"/>
        <v>#DIV/0!</v>
      </c>
      <c r="H31" s="20" t="e">
        <f t="shared" si="17"/>
        <v>#DIV/0!</v>
      </c>
      <c r="I31" s="20" t="e">
        <f t="shared" si="17"/>
        <v>#DIV/0!</v>
      </c>
      <c r="J31" s="20" t="e">
        <f t="shared" si="17"/>
        <v>#DIV/0!</v>
      </c>
      <c r="K31" s="20" t="e">
        <f>+(K28*K15)+K15</f>
        <v>#DIV/0!</v>
      </c>
      <c r="L31" s="20" t="e">
        <f>+(L28*L15)+L15</f>
        <v>#DIV/0!</v>
      </c>
      <c r="M31" s="20" t="e">
        <f>+(M28*M15)+M15</f>
        <v>#DIV/0!</v>
      </c>
      <c r="N31" s="20">
        <f t="shared" ref="N31:AZ31" si="18">+(N28*N15)+N15</f>
        <v>61.764705882352942</v>
      </c>
      <c r="O31" s="20">
        <f t="shared" si="18"/>
        <v>42</v>
      </c>
      <c r="P31" s="20">
        <f t="shared" si="18"/>
        <v>51.428571428571431</v>
      </c>
      <c r="Q31" s="20">
        <f t="shared" si="18"/>
        <v>55.555555555555557</v>
      </c>
      <c r="R31" s="20">
        <f t="shared" si="18"/>
        <v>62.64</v>
      </c>
      <c r="S31" s="20">
        <f t="shared" si="18"/>
        <v>52.018518518518519</v>
      </c>
      <c r="T31" s="20">
        <f t="shared" si="18"/>
        <v>59.150943396226417</v>
      </c>
      <c r="U31" s="20">
        <f t="shared" si="18"/>
        <v>67.654545454545456</v>
      </c>
      <c r="V31" s="20">
        <f t="shared" si="18"/>
        <v>67.131147540983605</v>
      </c>
      <c r="W31" s="20">
        <f t="shared" si="18"/>
        <v>65.015873015873012</v>
      </c>
      <c r="X31" s="20">
        <f t="shared" si="18"/>
        <v>64</v>
      </c>
      <c r="Y31" s="20">
        <f t="shared" si="18"/>
        <v>66.015625</v>
      </c>
      <c r="Z31" s="20">
        <f t="shared" si="18"/>
        <v>35.723076923076917</v>
      </c>
      <c r="AA31" s="20">
        <f t="shared" si="18"/>
        <v>60.166666666666664</v>
      </c>
      <c r="AB31" s="20">
        <f t="shared" si="18"/>
        <v>57</v>
      </c>
      <c r="AC31" s="20">
        <f t="shared" si="18"/>
        <v>59.017543859649123</v>
      </c>
      <c r="AD31" s="20">
        <f t="shared" si="18"/>
        <v>41.241379310344826</v>
      </c>
      <c r="AE31" s="20">
        <f t="shared" si="18"/>
        <v>69.230769230769226</v>
      </c>
      <c r="AF31" s="20">
        <f t="shared" si="18"/>
        <v>20.533333333333335</v>
      </c>
      <c r="AG31" s="20">
        <f t="shared" si="18"/>
        <v>40.090909090909093</v>
      </c>
      <c r="AH31" s="20">
        <f t="shared" si="18"/>
        <v>36.19047619047619</v>
      </c>
      <c r="AI31" s="20">
        <f t="shared" si="18"/>
        <v>46.225000000000001</v>
      </c>
      <c r="AJ31" s="20">
        <f t="shared" si="18"/>
        <v>37.186046511627907</v>
      </c>
      <c r="AK31" s="20">
        <f t="shared" si="18"/>
        <v>37.097560975609753</v>
      </c>
      <c r="AL31" s="20">
        <f t="shared" si="18"/>
        <v>55.282051282051285</v>
      </c>
      <c r="AM31" s="20">
        <f t="shared" si="18"/>
        <v>44</v>
      </c>
      <c r="AN31" s="20">
        <f t="shared" si="18"/>
        <v>50.18181818181818</v>
      </c>
      <c r="AO31" s="20">
        <f t="shared" si="18"/>
        <v>52.195652173913047</v>
      </c>
      <c r="AP31" s="20">
        <f t="shared" si="18"/>
        <v>72</v>
      </c>
      <c r="AQ31" s="20">
        <f t="shared" si="18"/>
        <v>39.446428571428569</v>
      </c>
      <c r="AR31" s="20">
        <f t="shared" si="18"/>
        <v>56.382978723404257</v>
      </c>
      <c r="AS31" s="20">
        <f t="shared" si="18"/>
        <v>33.619999999999997</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t="e">
        <f>(+C31/3.2)-C13</f>
        <v>#DIV/0!</v>
      </c>
      <c r="D33" s="20" t="e">
        <f t="shared" ref="D33:AZ33" si="19">(+D31/3.2)-D13</f>
        <v>#DIV/0!</v>
      </c>
      <c r="E33" s="20" t="e">
        <f t="shared" si="19"/>
        <v>#DIV/0!</v>
      </c>
      <c r="F33" s="20" t="e">
        <f t="shared" si="19"/>
        <v>#DIV/0!</v>
      </c>
      <c r="G33" s="20" t="e">
        <f t="shared" si="19"/>
        <v>#DIV/0!</v>
      </c>
      <c r="H33" s="20" t="e">
        <f t="shared" si="19"/>
        <v>#DIV/0!</v>
      </c>
      <c r="I33" s="20" t="e">
        <f t="shared" si="19"/>
        <v>#DIV/0!</v>
      </c>
      <c r="J33" s="20" t="e">
        <f t="shared" si="19"/>
        <v>#DIV/0!</v>
      </c>
      <c r="K33" s="20" t="e">
        <f t="shared" ref="K33" si="20">(+K31/3.2)-K13</f>
        <v>#DIV/0!</v>
      </c>
      <c r="L33" s="20" t="e">
        <f t="shared" si="19"/>
        <v>#DIV/0!</v>
      </c>
      <c r="M33" s="20" t="e">
        <f t="shared" si="19"/>
        <v>#DIV/0!</v>
      </c>
      <c r="N33" s="20">
        <f t="shared" si="19"/>
        <v>9.3014705882352935</v>
      </c>
      <c r="O33" s="20">
        <f t="shared" si="19"/>
        <v>3.125</v>
      </c>
      <c r="P33" s="20">
        <f t="shared" si="19"/>
        <v>-2.9285714285714306</v>
      </c>
      <c r="Q33" s="20">
        <f t="shared" si="19"/>
        <v>-1.6388888888888893</v>
      </c>
      <c r="R33" s="20">
        <f t="shared" si="19"/>
        <v>0.57499999999999929</v>
      </c>
      <c r="S33" s="20">
        <f t="shared" si="19"/>
        <v>-2.7442129629629655</v>
      </c>
      <c r="T33" s="20">
        <f t="shared" si="19"/>
        <v>-0.51533018867924696</v>
      </c>
      <c r="U33" s="20">
        <f t="shared" si="19"/>
        <v>2.1420454545454533</v>
      </c>
      <c r="V33" s="20">
        <f t="shared" si="19"/>
        <v>1.9784836065573757</v>
      </c>
      <c r="W33" s="20">
        <f t="shared" si="19"/>
        <v>2.3174603174603163</v>
      </c>
      <c r="X33" s="20">
        <f t="shared" si="19"/>
        <v>2</v>
      </c>
      <c r="Y33" s="20">
        <f t="shared" si="19"/>
        <v>2.6298828125</v>
      </c>
      <c r="Z33" s="20">
        <f t="shared" si="19"/>
        <v>-3.8365384615384635</v>
      </c>
      <c r="AA33" s="20">
        <f t="shared" si="19"/>
        <v>3.8020833333333321</v>
      </c>
      <c r="AB33" s="20">
        <f t="shared" si="19"/>
        <v>2.8125</v>
      </c>
      <c r="AC33" s="20">
        <f t="shared" si="19"/>
        <v>-0.55701754385965074</v>
      </c>
      <c r="AD33" s="20">
        <f t="shared" si="19"/>
        <v>-6.112068965517242</v>
      </c>
      <c r="AE33" s="20">
        <f t="shared" si="19"/>
        <v>2.6346153846153832</v>
      </c>
      <c r="AF33" s="20">
        <f t="shared" si="19"/>
        <v>-12.583333333333332</v>
      </c>
      <c r="AG33" s="20">
        <f t="shared" si="19"/>
        <v>-6.4715909090909083</v>
      </c>
      <c r="AH33" s="20">
        <f t="shared" si="19"/>
        <v>-7.6904761904761916</v>
      </c>
      <c r="AI33" s="20">
        <f t="shared" si="19"/>
        <v>-4.5546875</v>
      </c>
      <c r="AJ33" s="20">
        <f t="shared" si="19"/>
        <v>-7.3793604651162799</v>
      </c>
      <c r="AK33" s="20">
        <f t="shared" si="19"/>
        <v>-7.4070121951219523</v>
      </c>
      <c r="AL33" s="20">
        <f t="shared" si="19"/>
        <v>-1.7243589743589745</v>
      </c>
      <c r="AM33" s="20">
        <f t="shared" si="19"/>
        <v>-5.25</v>
      </c>
      <c r="AN33" s="20">
        <f t="shared" si="19"/>
        <v>-3.3181818181818201</v>
      </c>
      <c r="AO33" s="20">
        <f t="shared" si="19"/>
        <v>-2.6888586956521756</v>
      </c>
      <c r="AP33" s="20">
        <f t="shared" si="19"/>
        <v>3.5</v>
      </c>
      <c r="AQ33" s="20">
        <f t="shared" si="19"/>
        <v>-6.672991071428573</v>
      </c>
      <c r="AR33" s="20">
        <f t="shared" si="19"/>
        <v>-1.3803191489361701</v>
      </c>
      <c r="AS33" s="20">
        <f t="shared" si="19"/>
        <v>-8.4937500000000021</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t="e">
        <f>C33</f>
        <v>#DIV/0!</v>
      </c>
      <c r="D35" s="12" t="e">
        <f t="shared" ref="D35:AZ35" si="21">D33</f>
        <v>#DIV/0!</v>
      </c>
      <c r="E35" s="12">
        <f>IF(AND(E9&gt;79.99999%),E33,0)</f>
        <v>0</v>
      </c>
      <c r="F35" s="12">
        <f t="shared" ref="F35:AS35" si="22">IF(AND(F9&gt;79.99999%),F33,0)</f>
        <v>0</v>
      </c>
      <c r="G35" s="12">
        <f t="shared" si="22"/>
        <v>0</v>
      </c>
      <c r="H35" s="12">
        <f t="shared" si="22"/>
        <v>0</v>
      </c>
      <c r="I35" s="12">
        <f t="shared" si="22"/>
        <v>0</v>
      </c>
      <c r="J35" s="12">
        <f t="shared" si="22"/>
        <v>0</v>
      </c>
      <c r="K35" s="12">
        <f t="shared" ref="K35" si="23">IF(AND(K9&gt;79.99999%),K33,0)</f>
        <v>0</v>
      </c>
      <c r="L35" s="12">
        <f t="shared" si="22"/>
        <v>0</v>
      </c>
      <c r="M35" s="12" t="e">
        <f t="shared" si="22"/>
        <v>#DIV/0!</v>
      </c>
      <c r="N35" s="12">
        <f t="shared" si="22"/>
        <v>9.3014705882352935</v>
      </c>
      <c r="O35" s="12">
        <f t="shared" si="22"/>
        <v>3.125</v>
      </c>
      <c r="P35" s="12">
        <f t="shared" si="22"/>
        <v>0</v>
      </c>
      <c r="Q35" s="12">
        <f t="shared" si="22"/>
        <v>0</v>
      </c>
      <c r="R35" s="12">
        <f t="shared" si="22"/>
        <v>0</v>
      </c>
      <c r="S35" s="12">
        <f t="shared" si="22"/>
        <v>0</v>
      </c>
      <c r="T35" s="12">
        <f t="shared" si="22"/>
        <v>0</v>
      </c>
      <c r="U35" s="12">
        <f t="shared" si="22"/>
        <v>2.1420454545454533</v>
      </c>
      <c r="V35" s="12">
        <f t="shared" si="22"/>
        <v>1.9784836065573757</v>
      </c>
      <c r="W35" s="12">
        <f t="shared" si="22"/>
        <v>2.3174603174603163</v>
      </c>
      <c r="X35" s="12">
        <f t="shared" si="22"/>
        <v>2</v>
      </c>
      <c r="Y35" s="12">
        <f t="shared" si="22"/>
        <v>2.6298828125</v>
      </c>
      <c r="Z35" s="12">
        <f t="shared" si="22"/>
        <v>-3.8365384615384635</v>
      </c>
      <c r="AA35" s="12">
        <f t="shared" si="22"/>
        <v>3.8020833333333321</v>
      </c>
      <c r="AB35" s="12">
        <f t="shared" si="22"/>
        <v>2.8125</v>
      </c>
      <c r="AC35" s="12">
        <f t="shared" si="22"/>
        <v>0</v>
      </c>
      <c r="AD35" s="12">
        <f t="shared" si="22"/>
        <v>0</v>
      </c>
      <c r="AE35" s="12">
        <f t="shared" si="22"/>
        <v>0</v>
      </c>
      <c r="AF35" s="12">
        <f t="shared" si="22"/>
        <v>0</v>
      </c>
      <c r="AG35" s="12">
        <f t="shared" si="22"/>
        <v>0</v>
      </c>
      <c r="AH35" s="12">
        <f t="shared" si="22"/>
        <v>0</v>
      </c>
      <c r="AI35" s="12">
        <f t="shared" si="22"/>
        <v>0</v>
      </c>
      <c r="AJ35" s="12">
        <f t="shared" si="22"/>
        <v>0</v>
      </c>
      <c r="AK35" s="12">
        <f t="shared" si="22"/>
        <v>0</v>
      </c>
      <c r="AL35" s="12">
        <f t="shared" si="22"/>
        <v>0</v>
      </c>
      <c r="AM35" s="12">
        <f t="shared" si="22"/>
        <v>0</v>
      </c>
      <c r="AN35" s="12">
        <f t="shared" si="22"/>
        <v>0</v>
      </c>
      <c r="AO35" s="12">
        <f t="shared" si="22"/>
        <v>0</v>
      </c>
      <c r="AP35" s="12">
        <f t="shared" si="22"/>
        <v>0</v>
      </c>
      <c r="AQ35" s="12">
        <f t="shared" si="22"/>
        <v>0</v>
      </c>
      <c r="AR35" s="12">
        <f t="shared" si="22"/>
        <v>0</v>
      </c>
      <c r="AS35" s="12">
        <f t="shared" si="22"/>
        <v>0</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4.2352941176470589</v>
      </c>
      <c r="R24" s="113">
        <f t="shared" si="12"/>
        <v>3.6363636363636362</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2.260166468489893</v>
      </c>
      <c r="AH24" s="113">
        <f t="shared" si="12"/>
        <v>2.1574316290130797</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4.2176470588235295</v>
      </c>
      <c r="R25" s="122">
        <f t="shared" si="14"/>
        <v>3.9358288770053473</v>
      </c>
      <c r="S25" s="123">
        <f t="shared" si="14"/>
        <v>3.168181818181818</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2.8947891165978876</v>
      </c>
      <c r="AH25" s="122">
        <f t="shared" si="14"/>
        <v>2.2087990487514864</v>
      </c>
      <c r="AI25" s="123">
        <f t="shared" si="14"/>
        <v>2.0787158145065399</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10.625</v>
      </c>
      <c r="R26" s="117">
        <f>IF((Q26+P28+(IF(Q16&gt;0,0,Q16))&gt;'SDR Patient and Stations'!R8),'SDR Patient and Stations'!R8,(Q26+P28+(IF(Q16&gt;0,0,Q16))))</f>
        <v>13.75</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19.467592592592592</v>
      </c>
      <c r="AH26" s="117">
        <f>IF((AG26+AF28+(IF(AG16&gt;0,0,AG16))&gt;'SDR Patient and Stations'!AH8),'SDR Patient and Stations'!AH8,(AG26+AF28+(IF(AG16&gt;0,0,AG16))))</f>
        <v>19.467592592592592</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0.625</v>
      </c>
      <c r="P28" s="117">
        <f t="shared" si="15"/>
        <v>3.125</v>
      </c>
      <c r="Q28" s="116">
        <f t="shared" si="15"/>
        <v>10</v>
      </c>
      <c r="R28" s="117">
        <f t="shared" si="15"/>
        <v>7.9871323529411775</v>
      </c>
      <c r="S28" s="116">
        <f t="shared" si="15"/>
        <v>4.8511904761904745</v>
      </c>
      <c r="T28" s="117">
        <f t="shared" si="15"/>
        <v>0</v>
      </c>
      <c r="U28" s="116">
        <f t="shared" si="15"/>
        <v>0</v>
      </c>
      <c r="V28" s="117">
        <f t="shared" si="15"/>
        <v>0</v>
      </c>
      <c r="W28" s="116">
        <f t="shared" si="15"/>
        <v>0</v>
      </c>
      <c r="X28" s="117">
        <f t="shared" si="15"/>
        <v>0</v>
      </c>
      <c r="Y28" s="116">
        <f t="shared" si="15"/>
        <v>3.2727272727272698</v>
      </c>
      <c r="Z28" s="117">
        <f t="shared" si="15"/>
        <v>0.98360655737704761</v>
      </c>
      <c r="AA28" s="116">
        <f t="shared" si="15"/>
        <v>0.95734126984126888</v>
      </c>
      <c r="AB28" s="117">
        <f t="shared" si="15"/>
        <v>0</v>
      </c>
      <c r="AC28" s="116">
        <f t="shared" si="15"/>
        <v>0</v>
      </c>
      <c r="AD28" s="117">
        <f t="shared" si="15"/>
        <v>0</v>
      </c>
      <c r="AE28" s="116">
        <f t="shared" si="15"/>
        <v>2.4675925925925917</v>
      </c>
      <c r="AF28" s="117">
        <f t="shared" si="15"/>
        <v>0</v>
      </c>
      <c r="AG28" s="116">
        <f t="shared" si="15"/>
        <v>2.7368421052631575</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4.0625</v>
      </c>
      <c r="N45" s="61">
        <f t="shared" si="23"/>
        <v>10.625</v>
      </c>
      <c r="O45" s="69">
        <f t="shared" si="23"/>
        <v>13.125</v>
      </c>
      <c r="P45" s="61">
        <f t="shared" si="23"/>
        <v>42.403846153846146</v>
      </c>
      <c r="Q45" s="69">
        <f t="shared" si="23"/>
        <v>18.612132352941178</v>
      </c>
      <c r="R45" s="61">
        <f t="shared" si="23"/>
        <v>18.601190476190474</v>
      </c>
      <c r="S45" s="69">
        <f t="shared" si="23"/>
        <v>21.696428571428569</v>
      </c>
      <c r="T45" s="61">
        <f t="shared" si="23"/>
        <v>19.506944444444443</v>
      </c>
      <c r="U45" s="69">
        <f t="shared" si="23"/>
        <v>18.90625</v>
      </c>
      <c r="V45" s="61">
        <f t="shared" si="23"/>
        <v>21.533564814814813</v>
      </c>
      <c r="W45" s="69">
        <f t="shared" si="23"/>
        <v>23.402122641509433</v>
      </c>
      <c r="X45" s="61">
        <f t="shared" si="23"/>
        <v>23.27272727272727</v>
      </c>
      <c r="Y45" s="69">
        <f t="shared" si="23"/>
        <v>20.983606557377048</v>
      </c>
      <c r="Z45" s="61">
        <f t="shared" si="23"/>
        <v>20.957341269841269</v>
      </c>
      <c r="AA45" s="69">
        <f t="shared" si="23"/>
        <v>14.23828125</v>
      </c>
      <c r="AB45" s="61">
        <f t="shared" si="23"/>
        <v>15.8642578125</v>
      </c>
      <c r="AC45" s="69">
        <f t="shared" si="23"/>
        <v>15.620192307692307</v>
      </c>
      <c r="AD45" s="61">
        <f t="shared" si="23"/>
        <v>19.467592592592592</v>
      </c>
      <c r="AE45" s="69">
        <f t="shared" si="23"/>
        <v>14.82456140350877</v>
      </c>
      <c r="AF45" s="61">
        <f t="shared" si="23"/>
        <v>19.736842105263158</v>
      </c>
      <c r="AG45" s="69">
        <f t="shared" si="23"/>
        <v>10.431034482758621</v>
      </c>
      <c r="AH45" s="61">
        <f t="shared" si="23"/>
        <v>10.600961538461537</v>
      </c>
      <c r="AI45" s="69">
        <f t="shared" si="23"/>
        <v>8.3333333333333339</v>
      </c>
      <c r="AJ45" s="61">
        <f t="shared" si="23"/>
        <v>13.132102272727272</v>
      </c>
      <c r="AK45" s="69">
        <f t="shared" si="23"/>
        <v>12.507440476190476</v>
      </c>
      <c r="AL45" s="61">
        <f t="shared" si="23"/>
        <v>11.882812499999998</v>
      </c>
      <c r="AM45" s="69">
        <f t="shared" si="23"/>
        <v>14.069767441860465</v>
      </c>
      <c r="AN45" s="61">
        <f t="shared" si="23"/>
        <v>14.75609756097561</v>
      </c>
      <c r="AO45" s="69">
        <f t="shared" si="23"/>
        <v>16.955128205128204</v>
      </c>
      <c r="AP45" s="61">
        <f t="shared" si="23"/>
        <v>17.052556818181817</v>
      </c>
      <c r="AQ45" s="69">
        <f t="shared" si="23"/>
        <v>22.27272727272727</v>
      </c>
      <c r="AR45" s="61">
        <f t="shared" si="23"/>
        <v>15.006793478260869</v>
      </c>
      <c r="AS45" s="69">
        <f t="shared" si="23"/>
        <v>15.943877551020408</v>
      </c>
      <c r="AT45" s="61">
        <f t="shared" si="23"/>
        <v>9.3805803571428559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-5.9375</v>
      </c>
      <c r="N47" s="118">
        <f t="shared" si="24"/>
        <v>0.625</v>
      </c>
      <c r="O47" s="119">
        <f t="shared" si="24"/>
        <v>3.125</v>
      </c>
      <c r="P47" s="118">
        <f t="shared" si="24"/>
        <v>32.403846153846146</v>
      </c>
      <c r="Q47" s="119">
        <f t="shared" si="24"/>
        <v>7.9871323529411775</v>
      </c>
      <c r="R47" s="118">
        <f t="shared" si="24"/>
        <v>4.8511904761904745</v>
      </c>
      <c r="S47" s="119">
        <f t="shared" si="24"/>
        <v>1.6964285714285694</v>
      </c>
      <c r="T47" s="118">
        <f t="shared" si="24"/>
        <v>-0.49305555555555713</v>
      </c>
      <c r="U47" s="119">
        <f t="shared" si="24"/>
        <v>-1.09375</v>
      </c>
      <c r="V47" s="118">
        <f t="shared" si="24"/>
        <v>1.5335648148148131</v>
      </c>
      <c r="W47" s="119">
        <f t="shared" si="24"/>
        <v>3.4021226415094326</v>
      </c>
      <c r="X47" s="118">
        <f t="shared" si="24"/>
        <v>3.2727272727272698</v>
      </c>
      <c r="Y47" s="119">
        <f t="shared" si="24"/>
        <v>0.98360655737704761</v>
      </c>
      <c r="Z47" s="118">
        <f t="shared" si="24"/>
        <v>0.95734126984126888</v>
      </c>
      <c r="AA47" s="119">
        <f t="shared" si="24"/>
        <v>-5.76171875</v>
      </c>
      <c r="AB47" s="118">
        <f t="shared" si="24"/>
        <v>-4.1357421875</v>
      </c>
      <c r="AC47" s="119">
        <f t="shared" si="24"/>
        <v>-4.3798076923076934</v>
      </c>
      <c r="AD47" s="118">
        <f t="shared" si="24"/>
        <v>2.4675925925925917</v>
      </c>
      <c r="AE47" s="119">
        <f t="shared" si="24"/>
        <v>-2.1754385964912295</v>
      </c>
      <c r="AF47" s="118">
        <f t="shared" si="24"/>
        <v>2.7368421052631575</v>
      </c>
      <c r="AG47" s="119">
        <f t="shared" si="24"/>
        <v>-9.0365581098339707</v>
      </c>
      <c r="AH47" s="118">
        <f t="shared" si="24"/>
        <v>-8.8666310541310551</v>
      </c>
      <c r="AI47" s="119">
        <f t="shared" si="24"/>
        <v>-11.666666666666666</v>
      </c>
      <c r="AJ47" s="118">
        <f t="shared" si="24"/>
        <v>-6.8678977272727284</v>
      </c>
      <c r="AK47" s="119">
        <f t="shared" si="24"/>
        <v>-7.4925595238095237</v>
      </c>
      <c r="AL47" s="118">
        <f t="shared" si="24"/>
        <v>-8.1171875000000018</v>
      </c>
      <c r="AM47" s="119">
        <f t="shared" si="24"/>
        <v>-5.9302325581395348</v>
      </c>
      <c r="AN47" s="118">
        <f t="shared" si="24"/>
        <v>-5.2439024390243905</v>
      </c>
      <c r="AO47" s="119">
        <f t="shared" si="24"/>
        <v>-3.0448717948717956</v>
      </c>
      <c r="AP47" s="118">
        <f t="shared" si="24"/>
        <v>-2.9474431818181834</v>
      </c>
      <c r="AQ47" s="119">
        <f t="shared" si="24"/>
        <v>2.2727272727272698</v>
      </c>
      <c r="AR47" s="118">
        <f t="shared" si="24"/>
        <v>-4.9932065217391308</v>
      </c>
      <c r="AS47" s="119">
        <f t="shared" si="24"/>
        <v>-4.0561224489795915</v>
      </c>
      <c r="AT47" s="118">
        <f t="shared" si="24"/>
        <v>-10.619419642857144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0.625</v>
      </c>
      <c r="O49" s="71">
        <f t="shared" si="25"/>
        <v>3.125</v>
      </c>
      <c r="P49" s="63">
        <f t="shared" si="25"/>
        <v>10</v>
      </c>
      <c r="Q49" s="71">
        <f t="shared" si="25"/>
        <v>7.9871323529411775</v>
      </c>
      <c r="R49" s="63">
        <f t="shared" si="25"/>
        <v>4.8511904761904745</v>
      </c>
      <c r="S49" s="71">
        <f t="shared" si="25"/>
        <v>0</v>
      </c>
      <c r="T49" s="63">
        <f t="shared" si="25"/>
        <v>0</v>
      </c>
      <c r="U49" s="71">
        <f t="shared" si="25"/>
        <v>0</v>
      </c>
      <c r="V49" s="63">
        <f t="shared" si="25"/>
        <v>0</v>
      </c>
      <c r="W49" s="71">
        <f t="shared" si="25"/>
        <v>0</v>
      </c>
      <c r="X49" s="63">
        <f t="shared" si="25"/>
        <v>3.2727272727272698</v>
      </c>
      <c r="Y49" s="71">
        <f t="shared" si="25"/>
        <v>0.98360655737704761</v>
      </c>
      <c r="Z49" s="63">
        <f t="shared" si="25"/>
        <v>0.95734126984126888</v>
      </c>
      <c r="AA49" s="71">
        <f t="shared" si="25"/>
        <v>0</v>
      </c>
      <c r="AB49" s="63">
        <f t="shared" si="25"/>
        <v>0</v>
      </c>
      <c r="AC49" s="71">
        <f t="shared" si="25"/>
        <v>0</v>
      </c>
      <c r="AD49" s="63">
        <f t="shared" si="25"/>
        <v>2.4675925925925917</v>
      </c>
      <c r="AE49" s="71">
        <f t="shared" si="25"/>
        <v>0</v>
      </c>
      <c r="AF49" s="63">
        <f t="shared" si="25"/>
        <v>2.7368421052631575</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9">J20+365.25</f>
        <v>36525.75</v>
      </c>
      <c r="M20" s="182">
        <f t="shared" si="9"/>
        <v>36707</v>
      </c>
      <c r="N20" s="183">
        <f t="shared" si="9"/>
        <v>36891</v>
      </c>
      <c r="O20" s="182">
        <f t="shared" si="9"/>
        <v>37072.25</v>
      </c>
      <c r="P20" s="183">
        <f t="shared" si="9"/>
        <v>37256.25</v>
      </c>
      <c r="Q20" s="182">
        <f t="shared" si="9"/>
        <v>37437.5</v>
      </c>
      <c r="R20" s="183">
        <f t="shared" si="9"/>
        <v>37621.5</v>
      </c>
      <c r="S20" s="182">
        <f t="shared" si="9"/>
        <v>37802.75</v>
      </c>
      <c r="T20" s="183">
        <f t="shared" si="9"/>
        <v>37986.75</v>
      </c>
      <c r="U20" s="182">
        <f t="shared" si="9"/>
        <v>38168</v>
      </c>
      <c r="V20" s="183">
        <f t="shared" si="9"/>
        <v>38352</v>
      </c>
      <c r="W20" s="182">
        <f t="shared" si="9"/>
        <v>38533.25</v>
      </c>
      <c r="X20" s="183">
        <f t="shared" si="9"/>
        <v>38717.25</v>
      </c>
      <c r="Y20" s="182">
        <f t="shared" si="9"/>
        <v>38898.5</v>
      </c>
      <c r="Z20" s="183">
        <f t="shared" si="9"/>
        <v>39082.5</v>
      </c>
      <c r="AA20" s="182">
        <f t="shared" si="9"/>
        <v>39263.75</v>
      </c>
      <c r="AB20" s="183">
        <f t="shared" si="9"/>
        <v>39447.75</v>
      </c>
      <c r="AC20" s="182">
        <f t="shared" si="9"/>
        <v>39629</v>
      </c>
      <c r="AD20" s="183">
        <f t="shared" si="9"/>
        <v>39813</v>
      </c>
      <c r="AE20" s="182">
        <f t="shared" si="9"/>
        <v>39994.25</v>
      </c>
      <c r="AF20" s="183">
        <f t="shared" si="9"/>
        <v>40178.25</v>
      </c>
      <c r="AG20" s="182">
        <f t="shared" si="9"/>
        <v>40359.5</v>
      </c>
      <c r="AH20" s="183">
        <f t="shared" si="9"/>
        <v>40543.5</v>
      </c>
      <c r="AI20" s="182">
        <f t="shared" si="9"/>
        <v>40724.75</v>
      </c>
      <c r="AJ20" s="183">
        <f t="shared" si="9"/>
        <v>40908.75</v>
      </c>
      <c r="AK20" s="182">
        <f t="shared" si="9"/>
        <v>41090</v>
      </c>
      <c r="AL20" s="183">
        <f t="shared" si="9"/>
        <v>41274</v>
      </c>
      <c r="AM20" s="182">
        <f t="shared" si="9"/>
        <v>41455.25</v>
      </c>
      <c r="AN20" s="183">
        <f t="shared" si="9"/>
        <v>41639.25</v>
      </c>
      <c r="AO20" s="182">
        <f t="shared" si="9"/>
        <v>41820.5</v>
      </c>
      <c r="AP20" s="183">
        <f t="shared" si="9"/>
        <v>42004.5</v>
      </c>
      <c r="AQ20" s="182">
        <f t="shared" si="9"/>
        <v>42185.75</v>
      </c>
      <c r="AR20" s="183">
        <f t="shared" si="9"/>
        <v>42369.75</v>
      </c>
      <c r="AS20" s="182">
        <f t="shared" si="9"/>
        <v>42551</v>
      </c>
      <c r="AT20" s="183">
        <f t="shared" si="9"/>
        <v>42735</v>
      </c>
      <c r="AU20" s="182">
        <f t="shared" si="9"/>
        <v>42916.25</v>
      </c>
      <c r="AV20" s="183">
        <f t="shared" si="9"/>
        <v>43100.25</v>
      </c>
      <c r="AW20" s="182">
        <f t="shared" si="9"/>
        <v>43281.5</v>
      </c>
      <c r="AX20" s="183">
        <f t="shared" si="9"/>
        <v>43465.5</v>
      </c>
      <c r="AY20" s="182">
        <f t="shared" si="9"/>
        <v>43646.75</v>
      </c>
      <c r="AZ20" s="183">
        <f t="shared" si="9"/>
        <v>43830.75</v>
      </c>
      <c r="BB20" s="182">
        <f>AY20+365.25</f>
        <v>44012</v>
      </c>
      <c r="BC20" s="183">
        <f>AZ20+365.25</f>
        <v>44196</v>
      </c>
      <c r="BD20" s="182">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4">J32/G26</f>
        <v>0</v>
      </c>
      <c r="H24" s="113">
        <f t="shared" si="14"/>
        <v>0</v>
      </c>
      <c r="I24" s="114">
        <f t="shared" si="14"/>
        <v>0</v>
      </c>
      <c r="J24" s="113">
        <f t="shared" si="14"/>
        <v>0</v>
      </c>
      <c r="K24" s="114">
        <f t="shared" si="14"/>
        <v>0</v>
      </c>
      <c r="L24" s="113">
        <f t="shared" si="14"/>
        <v>0</v>
      </c>
      <c r="M24" s="114">
        <f t="shared" si="14"/>
        <v>1.3</v>
      </c>
      <c r="N24" s="113">
        <f t="shared" si="14"/>
        <v>3.4</v>
      </c>
      <c r="O24" s="114">
        <f t="shared" si="14"/>
        <v>4.2</v>
      </c>
      <c r="P24" s="113">
        <f t="shared" si="14"/>
        <v>4.2</v>
      </c>
      <c r="Q24" s="114">
        <f t="shared" si="14"/>
        <v>4.1823529411764708</v>
      </c>
      <c r="R24" s="113">
        <f t="shared" si="14"/>
        <v>3.5585585585585591</v>
      </c>
      <c r="S24" s="114">
        <f t="shared" si="14"/>
        <v>2.7</v>
      </c>
      <c r="T24" s="113">
        <f t="shared" si="14"/>
        <v>2.65</v>
      </c>
      <c r="U24" s="114">
        <f t="shared" si="14"/>
        <v>2.75</v>
      </c>
      <c r="V24" s="113">
        <f t="shared" si="14"/>
        <v>3.05</v>
      </c>
      <c r="W24" s="114">
        <f t="shared" si="14"/>
        <v>3.15</v>
      </c>
      <c r="X24" s="113">
        <f t="shared" si="14"/>
        <v>3.2</v>
      </c>
      <c r="Y24" s="114">
        <f t="shared" si="14"/>
        <v>3.2</v>
      </c>
      <c r="Z24" s="113">
        <f t="shared" si="14"/>
        <v>3.25</v>
      </c>
      <c r="AA24" s="114">
        <f t="shared" si="14"/>
        <v>2.7</v>
      </c>
      <c r="AB24" s="113">
        <f t="shared" si="14"/>
        <v>2.85</v>
      </c>
      <c r="AC24" s="114">
        <f t="shared" si="14"/>
        <v>2.85</v>
      </c>
      <c r="AD24" s="113">
        <f t="shared" si="14"/>
        <v>3.4117647058823528</v>
      </c>
      <c r="AE24" s="114">
        <f t="shared" si="14"/>
        <v>3.0588235294117645</v>
      </c>
      <c r="AF24" s="113">
        <f t="shared" si="14"/>
        <v>3.5294117647058822</v>
      </c>
      <c r="AG24" s="114">
        <f t="shared" si="14"/>
        <v>2.2319143876337697</v>
      </c>
      <c r="AH24" s="113">
        <f t="shared" si="14"/>
        <v>2.1304637336504162</v>
      </c>
      <c r="AI24" s="114">
        <f t="shared" si="14"/>
        <v>2</v>
      </c>
      <c r="AJ24" s="113">
        <f t="shared" si="14"/>
        <v>2.15</v>
      </c>
      <c r="AK24" s="114">
        <f t="shared" si="14"/>
        <v>2.0499999999999998</v>
      </c>
      <c r="AL24" s="113">
        <f t="shared" si="14"/>
        <v>1.95</v>
      </c>
      <c r="AM24" s="114">
        <f t="shared" si="14"/>
        <v>2.2000000000000002</v>
      </c>
      <c r="AN24" s="113">
        <f t="shared" si="14"/>
        <v>2.2000000000000002</v>
      </c>
      <c r="AO24" s="114">
        <f t="shared" si="14"/>
        <v>2.2999999999999998</v>
      </c>
      <c r="AP24" s="113">
        <f t="shared" si="14"/>
        <v>2.4500000000000002</v>
      </c>
      <c r="AQ24" s="114">
        <f t="shared" si="14"/>
        <v>2.8</v>
      </c>
      <c r="AR24" s="113">
        <f t="shared" si="14"/>
        <v>2.35</v>
      </c>
      <c r="AS24" s="114">
        <f t="shared" si="14"/>
        <v>2.5</v>
      </c>
      <c r="AT24" s="113">
        <f t="shared" si="14"/>
        <v>2.0499999999999998</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5">AVERAGE(D24:E24)</f>
        <v>0</v>
      </c>
      <c r="F25" s="175">
        <f t="shared" si="15"/>
        <v>0</v>
      </c>
      <c r="G25" s="175">
        <f t="shared" si="15"/>
        <v>0</v>
      </c>
      <c r="H25" s="122">
        <f>AVERAGE(G24:H24)</f>
        <v>0</v>
      </c>
      <c r="I25" s="123">
        <f t="shared" ref="I25:AZ25" si="16">AVERAGE(H24:I24)</f>
        <v>0</v>
      </c>
      <c r="J25" s="122">
        <f t="shared" si="16"/>
        <v>0</v>
      </c>
      <c r="K25" s="123">
        <f t="shared" si="16"/>
        <v>0</v>
      </c>
      <c r="L25" s="122">
        <f t="shared" si="16"/>
        <v>0</v>
      </c>
      <c r="M25" s="123">
        <f t="shared" si="16"/>
        <v>0.65</v>
      </c>
      <c r="N25" s="122">
        <f t="shared" si="16"/>
        <v>2.35</v>
      </c>
      <c r="O25" s="123">
        <f t="shared" si="16"/>
        <v>3.8</v>
      </c>
      <c r="P25" s="122">
        <f t="shared" si="16"/>
        <v>4.2</v>
      </c>
      <c r="Q25" s="123">
        <f t="shared" si="16"/>
        <v>4.1911764705882355</v>
      </c>
      <c r="R25" s="122">
        <f t="shared" si="16"/>
        <v>3.8704557498675149</v>
      </c>
      <c r="S25" s="123">
        <f t="shared" si="16"/>
        <v>3.1292792792792796</v>
      </c>
      <c r="T25" s="122">
        <f t="shared" si="16"/>
        <v>2.6749999999999998</v>
      </c>
      <c r="U25" s="123">
        <f t="shared" si="16"/>
        <v>2.7</v>
      </c>
      <c r="V25" s="122">
        <f t="shared" si="16"/>
        <v>2.9</v>
      </c>
      <c r="W25" s="123">
        <f t="shared" si="16"/>
        <v>3.0999999999999996</v>
      </c>
      <c r="X25" s="122">
        <f t="shared" si="16"/>
        <v>3.1749999999999998</v>
      </c>
      <c r="Y25" s="123">
        <f t="shared" si="16"/>
        <v>3.2</v>
      </c>
      <c r="Z25" s="122">
        <f t="shared" si="16"/>
        <v>3.2250000000000001</v>
      </c>
      <c r="AA25" s="123">
        <f t="shared" si="16"/>
        <v>2.9750000000000001</v>
      </c>
      <c r="AB25" s="122">
        <f t="shared" si="16"/>
        <v>2.7750000000000004</v>
      </c>
      <c r="AC25" s="123">
        <f t="shared" si="16"/>
        <v>2.85</v>
      </c>
      <c r="AD25" s="122">
        <f t="shared" si="16"/>
        <v>3.1308823529411764</v>
      </c>
      <c r="AE25" s="123">
        <f t="shared" si="16"/>
        <v>3.2352941176470589</v>
      </c>
      <c r="AF25" s="122">
        <f t="shared" si="16"/>
        <v>3.2941176470588234</v>
      </c>
      <c r="AG25" s="123">
        <f t="shared" si="16"/>
        <v>2.8806630761698262</v>
      </c>
      <c r="AH25" s="122">
        <f t="shared" si="16"/>
        <v>2.1811890606420929</v>
      </c>
      <c r="AI25" s="123">
        <f t="shared" si="16"/>
        <v>2.0652318668252079</v>
      </c>
      <c r="AJ25" s="122">
        <f t="shared" si="16"/>
        <v>2.0750000000000002</v>
      </c>
      <c r="AK25" s="123">
        <f t="shared" si="16"/>
        <v>2.0999999999999996</v>
      </c>
      <c r="AL25" s="122">
        <f t="shared" si="16"/>
        <v>2</v>
      </c>
      <c r="AM25" s="123">
        <f t="shared" si="16"/>
        <v>2.0750000000000002</v>
      </c>
      <c r="AN25" s="122">
        <f t="shared" si="16"/>
        <v>2.2000000000000002</v>
      </c>
      <c r="AO25" s="123">
        <f t="shared" si="16"/>
        <v>2.25</v>
      </c>
      <c r="AP25" s="122">
        <f t="shared" si="16"/>
        <v>2.375</v>
      </c>
      <c r="AQ25" s="123">
        <f t="shared" si="16"/>
        <v>2.625</v>
      </c>
      <c r="AR25" s="122">
        <f t="shared" si="16"/>
        <v>2.5750000000000002</v>
      </c>
      <c r="AS25" s="123">
        <f t="shared" si="16"/>
        <v>2.4249999999999998</v>
      </c>
      <c r="AT25" s="122">
        <f t="shared" si="16"/>
        <v>2.2749999999999999</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10.759493670886075</v>
      </c>
      <c r="R26" s="117">
        <f>IF((Q26+P28+(IF(Q16&gt;0,0,Q16))&gt;'SDR Patient and Stations'!R8),'SDR Patient and Stations'!R8,(Q26+P28+(IF(Q16&gt;0,0,Q16))))</f>
        <v>14.050632911392404</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19.714017815283636</v>
      </c>
      <c r="AH26" s="117">
        <f>IF((AG26+AF28+(IF(AG16&gt;0,0,AG16))&gt;'SDR Patient and Stations'!AH8),'SDR Patient and Stations'!AH8,(AG26+AF28+(IF(AG16&gt;0,0,AG16))))</f>
        <v>19.714017815283636</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0</v>
      </c>
      <c r="I28" s="116">
        <f t="shared" si="17"/>
        <v>0</v>
      </c>
      <c r="J28" s="117">
        <f t="shared" si="17"/>
        <v>0</v>
      </c>
      <c r="K28" s="116">
        <f t="shared" si="17"/>
        <v>0</v>
      </c>
      <c r="L28" s="117">
        <f t="shared" ref="L28:AZ28" si="18">IF(K49&lt;0,0,K49)</f>
        <v>0</v>
      </c>
      <c r="M28" s="116">
        <f t="shared" si="18"/>
        <v>0</v>
      </c>
      <c r="N28" s="117">
        <f t="shared" si="18"/>
        <v>0</v>
      </c>
      <c r="O28" s="116">
        <f t="shared" si="18"/>
        <v>0.75949367088607467</v>
      </c>
      <c r="P28" s="117">
        <f t="shared" si="18"/>
        <v>3.2911392405063289</v>
      </c>
      <c r="Q28" s="116">
        <f t="shared" si="18"/>
        <v>10</v>
      </c>
      <c r="R28" s="117">
        <f t="shared" si="18"/>
        <v>8.0882352941176503</v>
      </c>
      <c r="S28" s="116">
        <f t="shared" si="18"/>
        <v>4.786015672091624</v>
      </c>
      <c r="T28" s="117">
        <f t="shared" si="18"/>
        <v>0</v>
      </c>
      <c r="U28" s="116">
        <f t="shared" si="18"/>
        <v>0</v>
      </c>
      <c r="V28" s="117">
        <f t="shared" si="18"/>
        <v>0</v>
      </c>
      <c r="W28" s="116">
        <f t="shared" si="18"/>
        <v>0</v>
      </c>
      <c r="X28" s="117">
        <f t="shared" si="18"/>
        <v>0</v>
      </c>
      <c r="Y28" s="116">
        <f t="shared" si="18"/>
        <v>3.5673187571921723</v>
      </c>
      <c r="Z28" s="117">
        <f t="shared" si="18"/>
        <v>1.2492218302552409</v>
      </c>
      <c r="AA28" s="116">
        <f t="shared" si="18"/>
        <v>1.2226240707253346</v>
      </c>
      <c r="AB28" s="117">
        <f t="shared" si="18"/>
        <v>0</v>
      </c>
      <c r="AC28" s="116">
        <f t="shared" si="18"/>
        <v>0</v>
      </c>
      <c r="AD28" s="117">
        <f t="shared" si="18"/>
        <v>0</v>
      </c>
      <c r="AE28" s="116">
        <f t="shared" si="18"/>
        <v>2.7140178152836363</v>
      </c>
      <c r="AF28" s="117">
        <f t="shared" si="18"/>
        <v>0</v>
      </c>
      <c r="AG28" s="116">
        <f t="shared" si="18"/>
        <v>2.9866755496335742</v>
      </c>
      <c r="AH28" s="117">
        <f t="shared" si="18"/>
        <v>0</v>
      </c>
      <c r="AI28" s="116">
        <f t="shared" si="18"/>
        <v>0</v>
      </c>
      <c r="AJ28" s="117">
        <f t="shared" si="18"/>
        <v>0</v>
      </c>
      <c r="AK28" s="116">
        <f t="shared" si="18"/>
        <v>0</v>
      </c>
      <c r="AL28" s="117">
        <f t="shared" si="18"/>
        <v>0</v>
      </c>
      <c r="AM28" s="116">
        <f t="shared" si="18"/>
        <v>0</v>
      </c>
      <c r="AN28" s="117">
        <f t="shared" si="18"/>
        <v>0</v>
      </c>
      <c r="AO28" s="116">
        <f t="shared" si="18"/>
        <v>0</v>
      </c>
      <c r="AP28" s="117">
        <f t="shared" si="18"/>
        <v>0</v>
      </c>
      <c r="AQ28" s="116">
        <f t="shared" si="18"/>
        <v>0</v>
      </c>
      <c r="AR28" s="117">
        <f t="shared" si="18"/>
        <v>0</v>
      </c>
      <c r="AS28" s="116">
        <f t="shared" si="18"/>
        <v>0</v>
      </c>
      <c r="AT28" s="117">
        <f t="shared" si="18"/>
        <v>0</v>
      </c>
      <c r="AU28" s="116">
        <f t="shared" si="18"/>
        <v>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0</v>
      </c>
      <c r="G34" s="69">
        <f t="shared" si="19"/>
        <v>0</v>
      </c>
      <c r="H34" s="61">
        <f t="shared" si="19"/>
        <v>0</v>
      </c>
      <c r="I34" s="69">
        <f t="shared" si="19"/>
        <v>0</v>
      </c>
      <c r="J34" s="61">
        <f t="shared" si="19"/>
        <v>0</v>
      </c>
      <c r="K34" s="69">
        <f t="shared" si="19"/>
        <v>0</v>
      </c>
      <c r="L34" s="61">
        <f t="shared" ref="L34:AZ34" si="20">L30-L32</f>
        <v>0</v>
      </c>
      <c r="M34" s="69">
        <f t="shared" si="20"/>
        <v>13</v>
      </c>
      <c r="N34" s="61">
        <f t="shared" si="20"/>
        <v>34</v>
      </c>
      <c r="O34" s="69">
        <f t="shared" si="20"/>
        <v>42</v>
      </c>
      <c r="P34" s="61">
        <f t="shared" si="20"/>
        <v>29</v>
      </c>
      <c r="Q34" s="69">
        <f t="shared" si="20"/>
        <v>11</v>
      </c>
      <c r="R34" s="61">
        <f t="shared" si="20"/>
        <v>8</v>
      </c>
      <c r="S34" s="69">
        <f t="shared" si="20"/>
        <v>12</v>
      </c>
      <c r="T34" s="61">
        <f t="shared" si="20"/>
        <v>8</v>
      </c>
      <c r="U34" s="69">
        <f t="shared" si="20"/>
        <v>5</v>
      </c>
      <c r="V34" s="61">
        <f t="shared" si="20"/>
        <v>7</v>
      </c>
      <c r="W34" s="69">
        <f t="shared" si="20"/>
        <v>10</v>
      </c>
      <c r="X34" s="61">
        <f t="shared" si="20"/>
        <v>9</v>
      </c>
      <c r="Y34" s="69">
        <f t="shared" si="20"/>
        <v>3</v>
      </c>
      <c r="Z34" s="61">
        <f t="shared" si="20"/>
        <v>2</v>
      </c>
      <c r="AA34" s="69">
        <f t="shared" si="20"/>
        <v>-10</v>
      </c>
      <c r="AB34" s="61">
        <f t="shared" si="20"/>
        <v>-7</v>
      </c>
      <c r="AC34" s="69">
        <f t="shared" si="20"/>
        <v>-8</v>
      </c>
      <c r="AD34" s="61">
        <f t="shared" si="20"/>
        <v>4</v>
      </c>
      <c r="AE34" s="69">
        <f t="shared" si="20"/>
        <v>-5</v>
      </c>
      <c r="AF34" s="61">
        <f t="shared" si="20"/>
        <v>3</v>
      </c>
      <c r="AG34" s="69">
        <f t="shared" si="20"/>
        <v>-14</v>
      </c>
      <c r="AH34" s="61">
        <f t="shared" si="20"/>
        <v>-10</v>
      </c>
      <c r="AI34" s="69">
        <f t="shared" si="20"/>
        <v>-20</v>
      </c>
      <c r="AJ34" s="61">
        <f t="shared" si="20"/>
        <v>-1</v>
      </c>
      <c r="AK34" s="69">
        <f t="shared" si="20"/>
        <v>-1</v>
      </c>
      <c r="AL34" s="61">
        <f t="shared" si="20"/>
        <v>-1</v>
      </c>
      <c r="AM34" s="69">
        <f t="shared" si="20"/>
        <v>1</v>
      </c>
      <c r="AN34" s="61">
        <f t="shared" si="20"/>
        <v>3</v>
      </c>
      <c r="AO34" s="69">
        <f t="shared" si="20"/>
        <v>7</v>
      </c>
      <c r="AP34" s="61">
        <f t="shared" si="20"/>
        <v>5</v>
      </c>
      <c r="AQ34" s="69">
        <f t="shared" si="20"/>
        <v>12</v>
      </c>
      <c r="AR34" s="61">
        <f t="shared" si="20"/>
        <v>1</v>
      </c>
      <c r="AS34" s="69">
        <f t="shared" si="20"/>
        <v>1</v>
      </c>
      <c r="AT34" s="61">
        <f t="shared" si="20"/>
        <v>-15</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22">IFERROR(G34/G32,0)</f>
        <v>0</v>
      </c>
      <c r="H36" s="108">
        <f t="shared" si="22"/>
        <v>0</v>
      </c>
      <c r="I36" s="107">
        <f t="shared" si="22"/>
        <v>0</v>
      </c>
      <c r="J36" s="108">
        <f t="shared" si="22"/>
        <v>0</v>
      </c>
      <c r="K36" s="107">
        <f t="shared" si="22"/>
        <v>0</v>
      </c>
      <c r="L36" s="108">
        <f t="shared" si="22"/>
        <v>0</v>
      </c>
      <c r="M36" s="107">
        <f t="shared" si="22"/>
        <v>0</v>
      </c>
      <c r="N36" s="108">
        <f t="shared" si="22"/>
        <v>0</v>
      </c>
      <c r="O36" s="107">
        <f t="shared" si="22"/>
        <v>0</v>
      </c>
      <c r="P36" s="108">
        <f t="shared" si="22"/>
        <v>2.2307692307692308</v>
      </c>
      <c r="Q36" s="107">
        <f t="shared" si="22"/>
        <v>0.3235294117647059</v>
      </c>
      <c r="R36" s="108">
        <f t="shared" si="22"/>
        <v>0.19047619047619047</v>
      </c>
      <c r="S36" s="107">
        <f t="shared" si="22"/>
        <v>0.2857142857142857</v>
      </c>
      <c r="T36" s="108">
        <f t="shared" si="22"/>
        <v>0.17777777777777778</v>
      </c>
      <c r="U36" s="107">
        <f t="shared" si="22"/>
        <v>0.1</v>
      </c>
      <c r="V36" s="108">
        <f t="shared" si="22"/>
        <v>0.12962962962962962</v>
      </c>
      <c r="W36" s="107">
        <f t="shared" si="22"/>
        <v>0.18867924528301888</v>
      </c>
      <c r="X36" s="108">
        <f t="shared" si="22"/>
        <v>0.16363636363636364</v>
      </c>
      <c r="Y36" s="107">
        <f t="shared" si="22"/>
        <v>4.9180327868852458E-2</v>
      </c>
      <c r="Z36" s="108">
        <f t="shared" si="22"/>
        <v>3.1746031746031744E-2</v>
      </c>
      <c r="AA36" s="107">
        <f t="shared" si="22"/>
        <v>-0.15625</v>
      </c>
      <c r="AB36" s="108">
        <f t="shared" si="22"/>
        <v>-0.109375</v>
      </c>
      <c r="AC36" s="107">
        <f t="shared" si="22"/>
        <v>-0.12307692307692308</v>
      </c>
      <c r="AD36" s="108">
        <f t="shared" si="22"/>
        <v>7.407407407407407E-2</v>
      </c>
      <c r="AE36" s="107">
        <f t="shared" si="22"/>
        <v>-8.771929824561403E-2</v>
      </c>
      <c r="AF36" s="108">
        <f t="shared" si="22"/>
        <v>5.2631578947368418E-2</v>
      </c>
      <c r="AG36" s="107">
        <f t="shared" si="22"/>
        <v>-0.2413793103448276</v>
      </c>
      <c r="AH36" s="108">
        <f t="shared" si="22"/>
        <v>-0.19230769230769232</v>
      </c>
      <c r="AI36" s="107">
        <f t="shared" si="22"/>
        <v>-0.33333333333333331</v>
      </c>
      <c r="AJ36" s="108">
        <f t="shared" si="22"/>
        <v>-2.2727272727272728E-2</v>
      </c>
      <c r="AK36" s="107">
        <f t="shared" si="22"/>
        <v>-2.3809523809523808E-2</v>
      </c>
      <c r="AL36" s="108">
        <f t="shared" si="22"/>
        <v>-2.5000000000000001E-2</v>
      </c>
      <c r="AM36" s="107">
        <f t="shared" si="22"/>
        <v>2.3255813953488372E-2</v>
      </c>
      <c r="AN36" s="108">
        <f t="shared" si="22"/>
        <v>7.3170731707317069E-2</v>
      </c>
      <c r="AO36" s="107">
        <f t="shared" si="22"/>
        <v>0.17948717948717949</v>
      </c>
      <c r="AP36" s="108">
        <f t="shared" si="22"/>
        <v>0.11363636363636363</v>
      </c>
      <c r="AQ36" s="107">
        <f t="shared" si="22"/>
        <v>0.27272727272727271</v>
      </c>
      <c r="AR36" s="108">
        <f t="shared" si="22"/>
        <v>2.1739130434782608E-2</v>
      </c>
      <c r="AS36" s="107">
        <f t="shared" si="22"/>
        <v>2.0408163265306121E-2</v>
      </c>
      <c r="AT36" s="108">
        <f t="shared" si="22"/>
        <v>-0.26785714285714285</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4">G36/18</f>
        <v>0</v>
      </c>
      <c r="H38" s="108">
        <f t="shared" si="24"/>
        <v>0</v>
      </c>
      <c r="I38" s="107">
        <f t="shared" si="24"/>
        <v>0</v>
      </c>
      <c r="J38" s="108">
        <f t="shared" si="24"/>
        <v>0</v>
      </c>
      <c r="K38" s="107">
        <f t="shared" si="24"/>
        <v>0</v>
      </c>
      <c r="L38" s="108">
        <f t="shared" ref="L38:AZ38" si="25">L36/18</f>
        <v>0</v>
      </c>
      <c r="M38" s="107">
        <f t="shared" si="25"/>
        <v>0</v>
      </c>
      <c r="N38" s="108">
        <f t="shared" si="25"/>
        <v>0</v>
      </c>
      <c r="O38" s="107">
        <f t="shared" si="25"/>
        <v>0</v>
      </c>
      <c r="P38" s="108">
        <f t="shared" si="25"/>
        <v>0.12393162393162394</v>
      </c>
      <c r="Q38" s="107">
        <f t="shared" si="25"/>
        <v>1.7973856209150329E-2</v>
      </c>
      <c r="R38" s="108">
        <f t="shared" si="25"/>
        <v>1.0582010582010581E-2</v>
      </c>
      <c r="S38" s="107">
        <f t="shared" si="25"/>
        <v>1.5873015873015872E-2</v>
      </c>
      <c r="T38" s="108">
        <f t="shared" si="25"/>
        <v>9.876543209876543E-3</v>
      </c>
      <c r="U38" s="107">
        <f t="shared" si="25"/>
        <v>5.5555555555555558E-3</v>
      </c>
      <c r="V38" s="108">
        <f t="shared" si="25"/>
        <v>7.2016460905349787E-3</v>
      </c>
      <c r="W38" s="107">
        <f t="shared" si="25"/>
        <v>1.0482180293501049E-2</v>
      </c>
      <c r="X38" s="108">
        <f t="shared" si="25"/>
        <v>9.0909090909090905E-3</v>
      </c>
      <c r="Y38" s="107">
        <f t="shared" si="25"/>
        <v>2.7322404371584699E-3</v>
      </c>
      <c r="Z38" s="108">
        <f t="shared" si="25"/>
        <v>1.7636684303350969E-3</v>
      </c>
      <c r="AA38" s="107">
        <f t="shared" si="25"/>
        <v>-8.6805555555555559E-3</v>
      </c>
      <c r="AB38" s="108">
        <f t="shared" si="25"/>
        <v>-6.076388888888889E-3</v>
      </c>
      <c r="AC38" s="107">
        <f t="shared" si="25"/>
        <v>-6.8376068376068376E-3</v>
      </c>
      <c r="AD38" s="108">
        <f t="shared" si="25"/>
        <v>4.1152263374485592E-3</v>
      </c>
      <c r="AE38" s="107">
        <f t="shared" si="25"/>
        <v>-4.8732943469785572E-3</v>
      </c>
      <c r="AF38" s="108">
        <f t="shared" si="25"/>
        <v>2.9239766081871343E-3</v>
      </c>
      <c r="AG38" s="107">
        <f t="shared" si="25"/>
        <v>-1.3409961685823755E-2</v>
      </c>
      <c r="AH38" s="108">
        <f t="shared" si="25"/>
        <v>-1.0683760683760684E-2</v>
      </c>
      <c r="AI38" s="107">
        <f t="shared" si="25"/>
        <v>-1.8518518518518517E-2</v>
      </c>
      <c r="AJ38" s="108">
        <f t="shared" si="25"/>
        <v>-1.2626262626262627E-3</v>
      </c>
      <c r="AK38" s="107">
        <f t="shared" si="25"/>
        <v>-1.3227513227513227E-3</v>
      </c>
      <c r="AL38" s="108">
        <f t="shared" si="25"/>
        <v>-1.3888888888888889E-3</v>
      </c>
      <c r="AM38" s="107">
        <f t="shared" si="25"/>
        <v>1.2919896640826874E-3</v>
      </c>
      <c r="AN38" s="108">
        <f t="shared" si="25"/>
        <v>4.0650406504065036E-3</v>
      </c>
      <c r="AO38" s="107">
        <f t="shared" si="25"/>
        <v>9.9715099715099714E-3</v>
      </c>
      <c r="AP38" s="108">
        <f t="shared" si="25"/>
        <v>6.313131313131313E-3</v>
      </c>
      <c r="AQ38" s="107">
        <f t="shared" si="25"/>
        <v>1.515151515151515E-2</v>
      </c>
      <c r="AR38" s="108">
        <f t="shared" si="25"/>
        <v>1.2077294685990338E-3</v>
      </c>
      <c r="AS38" s="107">
        <f t="shared" si="25"/>
        <v>1.1337868480725622E-3</v>
      </c>
      <c r="AT38" s="108">
        <f t="shared" si="25"/>
        <v>-1.488095238095238E-2</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6">G38*G41</f>
        <v>0</v>
      </c>
      <c r="H40" s="108">
        <f t="shared" si="26"/>
        <v>0</v>
      </c>
      <c r="I40" s="107">
        <f t="shared" si="26"/>
        <v>0</v>
      </c>
      <c r="J40" s="108">
        <f t="shared" si="26"/>
        <v>0</v>
      </c>
      <c r="K40" s="107">
        <f t="shared" si="26"/>
        <v>0</v>
      </c>
      <c r="L40" s="108">
        <f t="shared" ref="L40:AZ40" si="27">L38*L41</f>
        <v>0</v>
      </c>
      <c r="M40" s="107">
        <f t="shared" si="27"/>
        <v>0</v>
      </c>
      <c r="N40" s="108">
        <f t="shared" si="27"/>
        <v>0</v>
      </c>
      <c r="O40" s="107">
        <f t="shared" si="27"/>
        <v>0</v>
      </c>
      <c r="P40" s="108">
        <f t="shared" si="27"/>
        <v>2.2307692307692308</v>
      </c>
      <c r="Q40" s="107">
        <f t="shared" si="27"/>
        <v>0.3235294117647059</v>
      </c>
      <c r="R40" s="108">
        <f t="shared" si="27"/>
        <v>0.19047619047619047</v>
      </c>
      <c r="S40" s="107">
        <f t="shared" si="27"/>
        <v>0.2857142857142857</v>
      </c>
      <c r="T40" s="108">
        <f t="shared" si="27"/>
        <v>0.17777777777777778</v>
      </c>
      <c r="U40" s="107">
        <f t="shared" si="27"/>
        <v>0.1</v>
      </c>
      <c r="V40" s="108">
        <f t="shared" si="27"/>
        <v>0.12962962962962962</v>
      </c>
      <c r="W40" s="107">
        <f t="shared" si="27"/>
        <v>0.18867924528301888</v>
      </c>
      <c r="X40" s="108">
        <f t="shared" si="27"/>
        <v>0.16363636363636364</v>
      </c>
      <c r="Y40" s="107">
        <f t="shared" si="27"/>
        <v>4.9180327868852458E-2</v>
      </c>
      <c r="Z40" s="108">
        <f t="shared" si="27"/>
        <v>3.1746031746031744E-2</v>
      </c>
      <c r="AA40" s="107">
        <f t="shared" si="27"/>
        <v>-0.15625</v>
      </c>
      <c r="AB40" s="108">
        <f t="shared" si="27"/>
        <v>-0.109375</v>
      </c>
      <c r="AC40" s="107">
        <f t="shared" si="27"/>
        <v>-0.12307692307692308</v>
      </c>
      <c r="AD40" s="108">
        <f t="shared" si="27"/>
        <v>7.407407407407407E-2</v>
      </c>
      <c r="AE40" s="107">
        <f t="shared" si="27"/>
        <v>-8.771929824561403E-2</v>
      </c>
      <c r="AF40" s="108">
        <f t="shared" si="27"/>
        <v>5.2631578947368418E-2</v>
      </c>
      <c r="AG40" s="107">
        <f t="shared" si="27"/>
        <v>-0.2413793103448276</v>
      </c>
      <c r="AH40" s="108">
        <f t="shared" si="27"/>
        <v>-0.19230769230769232</v>
      </c>
      <c r="AI40" s="107">
        <f t="shared" si="27"/>
        <v>-0.33333333333333331</v>
      </c>
      <c r="AJ40" s="108">
        <f t="shared" si="27"/>
        <v>-2.2727272727272728E-2</v>
      </c>
      <c r="AK40" s="107">
        <f t="shared" si="27"/>
        <v>-2.3809523809523808E-2</v>
      </c>
      <c r="AL40" s="108">
        <f t="shared" si="27"/>
        <v>-2.5000000000000001E-2</v>
      </c>
      <c r="AM40" s="107">
        <f t="shared" si="27"/>
        <v>2.3255813953488372E-2</v>
      </c>
      <c r="AN40" s="108">
        <f t="shared" si="27"/>
        <v>7.3170731707317069E-2</v>
      </c>
      <c r="AO40" s="107">
        <f t="shared" si="27"/>
        <v>0.17948717948717949</v>
      </c>
      <c r="AP40" s="108">
        <f t="shared" si="27"/>
        <v>0.11363636363636363</v>
      </c>
      <c r="AQ40" s="107">
        <f t="shared" si="27"/>
        <v>0.27272727272727271</v>
      </c>
      <c r="AR40" s="108">
        <f t="shared" si="27"/>
        <v>2.1739130434782608E-2</v>
      </c>
      <c r="AS40" s="107">
        <f t="shared" si="27"/>
        <v>2.0408163265306117E-2</v>
      </c>
      <c r="AT40" s="108">
        <f t="shared" si="27"/>
        <v>-0.26785714285714285</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8">G30+(G30*G40)</f>
        <v>0</v>
      </c>
      <c r="H43" s="110">
        <f t="shared" si="28"/>
        <v>0</v>
      </c>
      <c r="I43" s="109">
        <f t="shared" si="28"/>
        <v>0</v>
      </c>
      <c r="J43" s="110">
        <f t="shared" si="28"/>
        <v>0</v>
      </c>
      <c r="K43" s="109">
        <f t="shared" si="28"/>
        <v>0</v>
      </c>
      <c r="L43" s="110">
        <f t="shared" ref="L43:AZ43" si="29">L30+(L30*L40)</f>
        <v>0</v>
      </c>
      <c r="M43" s="109">
        <f t="shared" si="29"/>
        <v>13</v>
      </c>
      <c r="N43" s="110">
        <f t="shared" si="29"/>
        <v>34</v>
      </c>
      <c r="O43" s="109">
        <f t="shared" si="29"/>
        <v>42</v>
      </c>
      <c r="P43" s="110">
        <f t="shared" si="29"/>
        <v>135.69230769230768</v>
      </c>
      <c r="Q43" s="109">
        <f t="shared" si="29"/>
        <v>59.558823529411768</v>
      </c>
      <c r="R43" s="110">
        <f t="shared" si="29"/>
        <v>59.523809523809526</v>
      </c>
      <c r="S43" s="109">
        <f t="shared" si="29"/>
        <v>69.428571428571431</v>
      </c>
      <c r="T43" s="110">
        <f t="shared" si="29"/>
        <v>62.422222222222224</v>
      </c>
      <c r="U43" s="109">
        <f t="shared" si="29"/>
        <v>60.5</v>
      </c>
      <c r="V43" s="110">
        <f t="shared" si="29"/>
        <v>68.907407407407405</v>
      </c>
      <c r="W43" s="109">
        <f t="shared" si="29"/>
        <v>74.886792452830193</v>
      </c>
      <c r="X43" s="110">
        <f t="shared" si="29"/>
        <v>74.472727272727269</v>
      </c>
      <c r="Y43" s="109">
        <f t="shared" si="29"/>
        <v>67.147540983606561</v>
      </c>
      <c r="Z43" s="110">
        <f t="shared" si="29"/>
        <v>67.063492063492063</v>
      </c>
      <c r="AA43" s="109">
        <f t="shared" si="29"/>
        <v>45.5625</v>
      </c>
      <c r="AB43" s="110">
        <f t="shared" si="29"/>
        <v>50.765625</v>
      </c>
      <c r="AC43" s="109">
        <f t="shared" si="29"/>
        <v>49.984615384615381</v>
      </c>
      <c r="AD43" s="110">
        <f t="shared" si="29"/>
        <v>62.296296296296298</v>
      </c>
      <c r="AE43" s="109">
        <f t="shared" si="29"/>
        <v>47.438596491228068</v>
      </c>
      <c r="AF43" s="110">
        <f t="shared" si="29"/>
        <v>63.157894736842103</v>
      </c>
      <c r="AG43" s="109">
        <f t="shared" si="29"/>
        <v>33.379310344827587</v>
      </c>
      <c r="AH43" s="110">
        <f t="shared" si="29"/>
        <v>33.92307692307692</v>
      </c>
      <c r="AI43" s="109">
        <f t="shared" si="29"/>
        <v>26.666666666666668</v>
      </c>
      <c r="AJ43" s="110">
        <f t="shared" si="29"/>
        <v>42.022727272727273</v>
      </c>
      <c r="AK43" s="109">
        <f t="shared" si="29"/>
        <v>40.023809523809526</v>
      </c>
      <c r="AL43" s="110">
        <f t="shared" si="29"/>
        <v>38.024999999999999</v>
      </c>
      <c r="AM43" s="109">
        <f t="shared" si="29"/>
        <v>45.02325581395349</v>
      </c>
      <c r="AN43" s="110">
        <f t="shared" si="29"/>
        <v>47.219512195121951</v>
      </c>
      <c r="AO43" s="109">
        <f t="shared" si="29"/>
        <v>54.256410256410255</v>
      </c>
      <c r="AP43" s="110">
        <f t="shared" si="29"/>
        <v>54.56818181818182</v>
      </c>
      <c r="AQ43" s="109">
        <f t="shared" si="29"/>
        <v>71.272727272727266</v>
      </c>
      <c r="AR43" s="110">
        <f t="shared" si="29"/>
        <v>48.021739130434781</v>
      </c>
      <c r="AS43" s="109">
        <f t="shared" si="29"/>
        <v>51.020408163265309</v>
      </c>
      <c r="AT43" s="110">
        <f t="shared" si="29"/>
        <v>30.017857142857142</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K45" si="30">G43/$F$1</f>
        <v>0</v>
      </c>
      <c r="H45" s="61">
        <f t="shared" si="30"/>
        <v>0</v>
      </c>
      <c r="I45" s="69">
        <f t="shared" si="30"/>
        <v>0</v>
      </c>
      <c r="J45" s="61">
        <f t="shared" si="30"/>
        <v>0</v>
      </c>
      <c r="K45" s="69">
        <f t="shared" si="30"/>
        <v>0</v>
      </c>
      <c r="L45" s="61">
        <f t="shared" ref="L45:AZ45" si="31">L43/$F$1</f>
        <v>0</v>
      </c>
      <c r="M45" s="69">
        <f t="shared" si="31"/>
        <v>4.1139240506329111</v>
      </c>
      <c r="N45" s="61">
        <f t="shared" si="31"/>
        <v>10.759493670886075</v>
      </c>
      <c r="O45" s="69">
        <f t="shared" si="31"/>
        <v>13.291139240506329</v>
      </c>
      <c r="P45" s="61">
        <f t="shared" si="31"/>
        <v>42.940603700097363</v>
      </c>
      <c r="Q45" s="69">
        <f t="shared" si="31"/>
        <v>18.847728965003725</v>
      </c>
      <c r="R45" s="61">
        <f t="shared" si="31"/>
        <v>18.836648583484028</v>
      </c>
      <c r="S45" s="69">
        <f t="shared" si="31"/>
        <v>21.971066907775768</v>
      </c>
      <c r="T45" s="61">
        <f t="shared" si="31"/>
        <v>19.753867791842474</v>
      </c>
      <c r="U45" s="69">
        <f t="shared" si="31"/>
        <v>19.145569620253163</v>
      </c>
      <c r="V45" s="61">
        <f t="shared" si="31"/>
        <v>21.806141584622594</v>
      </c>
      <c r="W45" s="69">
        <f t="shared" si="31"/>
        <v>23.69835204203487</v>
      </c>
      <c r="X45" s="61">
        <f t="shared" si="31"/>
        <v>23.567318757192172</v>
      </c>
      <c r="Y45" s="69">
        <f t="shared" si="31"/>
        <v>21.249221830255241</v>
      </c>
      <c r="Z45" s="61">
        <f t="shared" si="31"/>
        <v>21.222624070725335</v>
      </c>
      <c r="AA45" s="69">
        <f t="shared" si="31"/>
        <v>14.418512658227847</v>
      </c>
      <c r="AB45" s="61">
        <f t="shared" si="31"/>
        <v>16.065071202531644</v>
      </c>
      <c r="AC45" s="69">
        <f t="shared" si="31"/>
        <v>15.817916260954235</v>
      </c>
      <c r="AD45" s="61">
        <f t="shared" si="31"/>
        <v>19.714017815283636</v>
      </c>
      <c r="AE45" s="69">
        <f t="shared" si="31"/>
        <v>15.012214079502552</v>
      </c>
      <c r="AF45" s="61">
        <f t="shared" si="31"/>
        <v>19.986675549633574</v>
      </c>
      <c r="AG45" s="69">
        <f t="shared" si="31"/>
        <v>10.56307289393278</v>
      </c>
      <c r="AH45" s="61">
        <f t="shared" si="31"/>
        <v>10.735150925024341</v>
      </c>
      <c r="AI45" s="69">
        <f t="shared" si="31"/>
        <v>8.4388185654008439</v>
      </c>
      <c r="AJ45" s="61">
        <f t="shared" si="31"/>
        <v>13.298331415420023</v>
      </c>
      <c r="AK45" s="69">
        <f t="shared" si="31"/>
        <v>12.665762507534659</v>
      </c>
      <c r="AL45" s="61">
        <f t="shared" si="31"/>
        <v>12.033227848101264</v>
      </c>
      <c r="AM45" s="69">
        <f t="shared" si="31"/>
        <v>14.247865763909331</v>
      </c>
      <c r="AN45" s="61">
        <f t="shared" si="31"/>
        <v>14.94288360605125</v>
      </c>
      <c r="AO45" s="69">
        <f t="shared" si="31"/>
        <v>17.169750081142485</v>
      </c>
      <c r="AP45" s="61">
        <f t="shared" si="31"/>
        <v>17.268411967779056</v>
      </c>
      <c r="AQ45" s="69">
        <f t="shared" si="31"/>
        <v>22.554660529344069</v>
      </c>
      <c r="AR45" s="61">
        <f t="shared" si="31"/>
        <v>15.196752889378095</v>
      </c>
      <c r="AS45" s="69">
        <f t="shared" si="31"/>
        <v>16.14569878584345</v>
      </c>
      <c r="AT45" s="61">
        <f t="shared" si="31"/>
        <v>9.499321880650994</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32">I45-I26</f>
        <v>-10</v>
      </c>
      <c r="J47" s="118">
        <f t="shared" si="32"/>
        <v>-10</v>
      </c>
      <c r="K47" s="119">
        <f t="shared" si="32"/>
        <v>-10</v>
      </c>
      <c r="L47" s="118">
        <f t="shared" si="32"/>
        <v>-10</v>
      </c>
      <c r="M47" s="119">
        <f t="shared" si="32"/>
        <v>-5.8860759493670889</v>
      </c>
      <c r="N47" s="118">
        <f t="shared" si="32"/>
        <v>0.75949367088607467</v>
      </c>
      <c r="O47" s="119">
        <f t="shared" si="32"/>
        <v>3.2911392405063289</v>
      </c>
      <c r="P47" s="118">
        <f t="shared" si="32"/>
        <v>32.940603700097363</v>
      </c>
      <c r="Q47" s="119">
        <f t="shared" si="32"/>
        <v>8.0882352941176503</v>
      </c>
      <c r="R47" s="118">
        <f t="shared" si="32"/>
        <v>4.786015672091624</v>
      </c>
      <c r="S47" s="119">
        <f t="shared" si="32"/>
        <v>1.9710669077757679</v>
      </c>
      <c r="T47" s="118">
        <f t="shared" si="32"/>
        <v>-0.24613220815752612</v>
      </c>
      <c r="U47" s="119">
        <f t="shared" si="32"/>
        <v>-0.85443037974683733</v>
      </c>
      <c r="V47" s="118">
        <f t="shared" si="32"/>
        <v>1.8061415846225941</v>
      </c>
      <c r="W47" s="119">
        <f t="shared" si="32"/>
        <v>3.6983520420348697</v>
      </c>
      <c r="X47" s="118">
        <f t="shared" si="32"/>
        <v>3.5673187571921723</v>
      </c>
      <c r="Y47" s="119">
        <f t="shared" si="32"/>
        <v>1.2492218302552409</v>
      </c>
      <c r="Z47" s="118">
        <f t="shared" si="32"/>
        <v>1.2226240707253346</v>
      </c>
      <c r="AA47" s="119">
        <f t="shared" si="32"/>
        <v>-5.5814873417721529</v>
      </c>
      <c r="AB47" s="118">
        <f t="shared" si="32"/>
        <v>-3.9349287974683556</v>
      </c>
      <c r="AC47" s="119">
        <f t="shared" si="32"/>
        <v>-4.1820837390457655</v>
      </c>
      <c r="AD47" s="118">
        <f t="shared" si="32"/>
        <v>2.7140178152836363</v>
      </c>
      <c r="AE47" s="119">
        <f t="shared" si="32"/>
        <v>-1.9877859204974477</v>
      </c>
      <c r="AF47" s="118">
        <f t="shared" si="32"/>
        <v>2.9866755496335742</v>
      </c>
      <c r="AG47" s="119">
        <f t="shared" si="32"/>
        <v>-9.150944921350856</v>
      </c>
      <c r="AH47" s="118">
        <f t="shared" si="32"/>
        <v>-8.9788668902592956</v>
      </c>
      <c r="AI47" s="119">
        <f t="shared" si="32"/>
        <v>-11.561181434599156</v>
      </c>
      <c r="AJ47" s="118">
        <f t="shared" si="32"/>
        <v>-6.7016685845799771</v>
      </c>
      <c r="AK47" s="119">
        <f t="shared" si="32"/>
        <v>-7.3342374924653413</v>
      </c>
      <c r="AL47" s="118">
        <f t="shared" si="32"/>
        <v>-7.966772151898736</v>
      </c>
      <c r="AM47" s="119">
        <f t="shared" si="32"/>
        <v>-5.7521342360906687</v>
      </c>
      <c r="AN47" s="118">
        <f t="shared" si="32"/>
        <v>-5.0571163939487498</v>
      </c>
      <c r="AO47" s="119">
        <f t="shared" si="32"/>
        <v>-2.8302499188575148</v>
      </c>
      <c r="AP47" s="118">
        <f t="shared" si="32"/>
        <v>-2.7315880322209445</v>
      </c>
      <c r="AQ47" s="119">
        <f t="shared" si="32"/>
        <v>2.5546605293440692</v>
      </c>
      <c r="AR47" s="118">
        <f t="shared" si="32"/>
        <v>-4.8032471106219052</v>
      </c>
      <c r="AS47" s="119">
        <f t="shared" si="32"/>
        <v>-3.8543012141565498</v>
      </c>
      <c r="AT47" s="118">
        <f t="shared" si="32"/>
        <v>-10.500678119349006</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33">IF((((IF(AND(I24&gt;($F$1-0.00001),((I45-I26)&gt;0)),(I45-I26),0)))&gt;=10),10,(IF(AND(I24&gt;($F$1-0.00001),((I45-I26)&gt;0)),(I45-I26),0)))</f>
        <v>0</v>
      </c>
      <c r="J49" s="63">
        <f t="shared" si="33"/>
        <v>0</v>
      </c>
      <c r="K49" s="71">
        <f t="shared" si="33"/>
        <v>0</v>
      </c>
      <c r="L49" s="63">
        <f t="shared" si="33"/>
        <v>0</v>
      </c>
      <c r="M49" s="71">
        <f t="shared" si="33"/>
        <v>0</v>
      </c>
      <c r="N49" s="63">
        <f t="shared" si="33"/>
        <v>0.75949367088607467</v>
      </c>
      <c r="O49" s="71">
        <f t="shared" si="33"/>
        <v>3.2911392405063289</v>
      </c>
      <c r="P49" s="63">
        <f t="shared" si="33"/>
        <v>10</v>
      </c>
      <c r="Q49" s="71">
        <f t="shared" si="33"/>
        <v>8.0882352941176503</v>
      </c>
      <c r="R49" s="63">
        <f t="shared" si="33"/>
        <v>4.786015672091624</v>
      </c>
      <c r="S49" s="71">
        <f t="shared" si="33"/>
        <v>0</v>
      </c>
      <c r="T49" s="63">
        <f t="shared" si="33"/>
        <v>0</v>
      </c>
      <c r="U49" s="71">
        <f t="shared" si="33"/>
        <v>0</v>
      </c>
      <c r="V49" s="63">
        <f t="shared" si="33"/>
        <v>0</v>
      </c>
      <c r="W49" s="71">
        <f t="shared" si="33"/>
        <v>0</v>
      </c>
      <c r="X49" s="63">
        <f t="shared" si="33"/>
        <v>3.5673187571921723</v>
      </c>
      <c r="Y49" s="71">
        <f t="shared" si="33"/>
        <v>1.2492218302552409</v>
      </c>
      <c r="Z49" s="63">
        <f t="shared" si="33"/>
        <v>1.2226240707253346</v>
      </c>
      <c r="AA49" s="71">
        <f t="shared" si="33"/>
        <v>0</v>
      </c>
      <c r="AB49" s="63">
        <f t="shared" si="33"/>
        <v>0</v>
      </c>
      <c r="AC49" s="71">
        <f t="shared" si="33"/>
        <v>0</v>
      </c>
      <c r="AD49" s="63">
        <f t="shared" si="33"/>
        <v>2.7140178152836363</v>
      </c>
      <c r="AE49" s="71">
        <f t="shared" si="33"/>
        <v>0</v>
      </c>
      <c r="AF49" s="63">
        <f t="shared" si="33"/>
        <v>2.9866755496335742</v>
      </c>
      <c r="AG49" s="71">
        <f t="shared" si="33"/>
        <v>0</v>
      </c>
      <c r="AH49" s="63">
        <f t="shared" si="33"/>
        <v>0</v>
      </c>
      <c r="AI49" s="71">
        <f t="shared" si="33"/>
        <v>0</v>
      </c>
      <c r="AJ49" s="63">
        <f t="shared" si="33"/>
        <v>0</v>
      </c>
      <c r="AK49" s="71">
        <f t="shared" si="33"/>
        <v>0</v>
      </c>
      <c r="AL49" s="63">
        <f t="shared" si="33"/>
        <v>0</v>
      </c>
      <c r="AM49" s="71">
        <f t="shared" si="33"/>
        <v>0</v>
      </c>
      <c r="AN49" s="63">
        <f t="shared" si="33"/>
        <v>0</v>
      </c>
      <c r="AO49" s="71">
        <f t="shared" si="33"/>
        <v>0</v>
      </c>
      <c r="AP49" s="63">
        <f t="shared" si="33"/>
        <v>0</v>
      </c>
      <c r="AQ49" s="71">
        <f t="shared" si="33"/>
        <v>0</v>
      </c>
      <c r="AR49" s="63">
        <f t="shared" si="33"/>
        <v>0</v>
      </c>
      <c r="AS49" s="71">
        <f t="shared" si="33"/>
        <v>0</v>
      </c>
      <c r="AT49" s="63">
        <f t="shared" si="33"/>
        <v>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4.1294117647058819</v>
      </c>
      <c r="R24" s="113">
        <f t="shared" si="12"/>
        <v>3.4821428571428572</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2.203662306777646</v>
      </c>
      <c r="AH24" s="113">
        <f t="shared" si="12"/>
        <v>2.1034958382877527</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4.1647058823529406</v>
      </c>
      <c r="R25" s="122">
        <f t="shared" si="14"/>
        <v>3.8057773109243698</v>
      </c>
      <c r="S25" s="123">
        <f t="shared" si="14"/>
        <v>3.0910714285714285</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2.8665370357417643</v>
      </c>
      <c r="AH25" s="122">
        <f t="shared" si="14"/>
        <v>2.1535790725326995</v>
      </c>
      <c r="AI25" s="123">
        <f t="shared" si="14"/>
        <v>2.0517479191438763</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10.897435897435898</v>
      </c>
      <c r="R26" s="117">
        <f>IF((Q26+P28+(IF(Q16&gt;0,0,Q16))&gt;'SDR Patient and Stations'!R8),'SDR Patient and Stations'!R8,(Q26+P28+(IF(Q16&gt;0,0,Q16))))</f>
        <v>14.358974358974359</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19.966761633428298</v>
      </c>
      <c r="AH26" s="117">
        <f>IF((AG26+AF28+(IF(AG16&gt;0,0,AG16))&gt;'SDR Patient and Stations'!AH8),'SDR Patient and Stations'!AH8,(AG26+AF28+(IF(AG16&gt;0,0,AG16))))</f>
        <v>19.966761633428298</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0.8974358974358978</v>
      </c>
      <c r="P28" s="117">
        <f t="shared" si="15"/>
        <v>3.4615384615384617</v>
      </c>
      <c r="Q28" s="116">
        <f t="shared" si="15"/>
        <v>10</v>
      </c>
      <c r="R28" s="117">
        <f t="shared" si="15"/>
        <v>8.1919306184012051</v>
      </c>
      <c r="S28" s="116">
        <f t="shared" si="15"/>
        <v>4.7191697191697184</v>
      </c>
      <c r="T28" s="117">
        <f t="shared" si="15"/>
        <v>0</v>
      </c>
      <c r="U28" s="116">
        <f t="shared" si="15"/>
        <v>0</v>
      </c>
      <c r="V28" s="117">
        <f t="shared" si="15"/>
        <v>0</v>
      </c>
      <c r="W28" s="116">
        <f t="shared" si="15"/>
        <v>0</v>
      </c>
      <c r="X28" s="117">
        <f t="shared" si="15"/>
        <v>4.0021770682148059</v>
      </c>
      <c r="Y28" s="116">
        <f t="shared" si="15"/>
        <v>3.8694638694638677</v>
      </c>
      <c r="Z28" s="117">
        <f t="shared" si="15"/>
        <v>1.5216477511559496</v>
      </c>
      <c r="AA28" s="116">
        <f t="shared" si="15"/>
        <v>1.4947089947089935</v>
      </c>
      <c r="AB28" s="117">
        <f t="shared" si="15"/>
        <v>0</v>
      </c>
      <c r="AC28" s="116">
        <f t="shared" si="15"/>
        <v>0</v>
      </c>
      <c r="AD28" s="117">
        <f t="shared" si="15"/>
        <v>0</v>
      </c>
      <c r="AE28" s="116">
        <f t="shared" si="15"/>
        <v>2.9667616334282982</v>
      </c>
      <c r="AF28" s="117">
        <f t="shared" si="15"/>
        <v>0</v>
      </c>
      <c r="AG28" s="116">
        <f t="shared" si="15"/>
        <v>3.2429149797570851</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4.166666666666667</v>
      </c>
      <c r="N45" s="61">
        <f t="shared" si="23"/>
        <v>10.897435897435898</v>
      </c>
      <c r="O45" s="69">
        <f t="shared" si="23"/>
        <v>13.461538461538462</v>
      </c>
      <c r="P45" s="61">
        <f t="shared" si="23"/>
        <v>43.491124260355022</v>
      </c>
      <c r="Q45" s="69">
        <f t="shared" si="23"/>
        <v>19.089366515837103</v>
      </c>
      <c r="R45" s="61">
        <f t="shared" si="23"/>
        <v>19.078144078144078</v>
      </c>
      <c r="S45" s="69">
        <f t="shared" si="23"/>
        <v>22.252747252747252</v>
      </c>
      <c r="T45" s="61">
        <f t="shared" si="23"/>
        <v>20.007122507122507</v>
      </c>
      <c r="U45" s="69">
        <f t="shared" si="23"/>
        <v>19.391025641025639</v>
      </c>
      <c r="V45" s="61">
        <f t="shared" si="23"/>
        <v>22.085707502374166</v>
      </c>
      <c r="W45" s="69">
        <f t="shared" si="23"/>
        <v>24.002177068214806</v>
      </c>
      <c r="X45" s="61">
        <f t="shared" si="23"/>
        <v>23.869463869463868</v>
      </c>
      <c r="Y45" s="69">
        <f t="shared" si="23"/>
        <v>21.52164775115595</v>
      </c>
      <c r="Z45" s="61">
        <f t="shared" si="23"/>
        <v>21.494708994708994</v>
      </c>
      <c r="AA45" s="69">
        <f t="shared" si="23"/>
        <v>14.603365384615383</v>
      </c>
      <c r="AB45" s="61">
        <f t="shared" si="23"/>
        <v>16.271033653846153</v>
      </c>
      <c r="AC45" s="69">
        <f t="shared" si="23"/>
        <v>16.020710059171595</v>
      </c>
      <c r="AD45" s="61">
        <f t="shared" si="23"/>
        <v>19.966761633428298</v>
      </c>
      <c r="AE45" s="69">
        <f t="shared" si="23"/>
        <v>15.204678362573098</v>
      </c>
      <c r="AF45" s="61">
        <f t="shared" si="23"/>
        <v>20.242914979757085</v>
      </c>
      <c r="AG45" s="69">
        <f t="shared" si="23"/>
        <v>10.698496905393457</v>
      </c>
      <c r="AH45" s="61">
        <f t="shared" si="23"/>
        <v>10.872781065088756</v>
      </c>
      <c r="AI45" s="69">
        <f t="shared" si="23"/>
        <v>8.5470085470085468</v>
      </c>
      <c r="AJ45" s="61">
        <f t="shared" si="23"/>
        <v>13.468822843822844</v>
      </c>
      <c r="AK45" s="69">
        <f t="shared" si="23"/>
        <v>12.828144078144078</v>
      </c>
      <c r="AL45" s="61">
        <f t="shared" si="23"/>
        <v>12.1875</v>
      </c>
      <c r="AM45" s="69">
        <f t="shared" si="23"/>
        <v>14.430530709600477</v>
      </c>
      <c r="AN45" s="61">
        <f t="shared" si="23"/>
        <v>15.134459036898061</v>
      </c>
      <c r="AO45" s="69">
        <f t="shared" si="23"/>
        <v>17.389875082182773</v>
      </c>
      <c r="AP45" s="61">
        <f t="shared" si="23"/>
        <v>17.489801864801866</v>
      </c>
      <c r="AQ45" s="69">
        <f t="shared" si="23"/>
        <v>22.843822843822842</v>
      </c>
      <c r="AR45" s="61">
        <f t="shared" si="23"/>
        <v>15.391583054626532</v>
      </c>
      <c r="AS45" s="69">
        <f t="shared" si="23"/>
        <v>16.352694924123497</v>
      </c>
      <c r="AT45" s="61">
        <f t="shared" si="23"/>
        <v>9.6211080586080584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-5.833333333333333</v>
      </c>
      <c r="N47" s="118">
        <f t="shared" si="24"/>
        <v>0.8974358974358978</v>
      </c>
      <c r="O47" s="119">
        <f t="shared" si="24"/>
        <v>3.4615384615384617</v>
      </c>
      <c r="P47" s="118">
        <f t="shared" si="24"/>
        <v>33.491124260355022</v>
      </c>
      <c r="Q47" s="119">
        <f t="shared" si="24"/>
        <v>8.1919306184012051</v>
      </c>
      <c r="R47" s="118">
        <f t="shared" si="24"/>
        <v>4.7191697191697184</v>
      </c>
      <c r="S47" s="119">
        <f t="shared" si="24"/>
        <v>2.2527472527472518</v>
      </c>
      <c r="T47" s="118">
        <f t="shared" si="24"/>
        <v>7.1225071225065051E-3</v>
      </c>
      <c r="U47" s="119">
        <f t="shared" si="24"/>
        <v>-0.60897435897436125</v>
      </c>
      <c r="V47" s="118">
        <f t="shared" si="24"/>
        <v>2.0857075023741665</v>
      </c>
      <c r="W47" s="119">
        <f t="shared" si="24"/>
        <v>4.0021770682148059</v>
      </c>
      <c r="X47" s="118">
        <f t="shared" si="24"/>
        <v>3.8694638694638677</v>
      </c>
      <c r="Y47" s="119">
        <f t="shared" si="24"/>
        <v>1.5216477511559496</v>
      </c>
      <c r="Z47" s="118">
        <f t="shared" si="24"/>
        <v>1.4947089947089935</v>
      </c>
      <c r="AA47" s="119">
        <f t="shared" si="24"/>
        <v>-5.3966346153846168</v>
      </c>
      <c r="AB47" s="118">
        <f t="shared" si="24"/>
        <v>-3.7289663461538467</v>
      </c>
      <c r="AC47" s="119">
        <f t="shared" si="24"/>
        <v>-3.979289940828405</v>
      </c>
      <c r="AD47" s="118">
        <f t="shared" si="24"/>
        <v>2.9667616334282982</v>
      </c>
      <c r="AE47" s="119">
        <f t="shared" si="24"/>
        <v>-1.7953216374269019</v>
      </c>
      <c r="AF47" s="118">
        <f t="shared" si="24"/>
        <v>3.2429149797570851</v>
      </c>
      <c r="AG47" s="119">
        <f t="shared" si="24"/>
        <v>-9.2682647280348416</v>
      </c>
      <c r="AH47" s="118">
        <f t="shared" si="24"/>
        <v>-9.0939805683395427</v>
      </c>
      <c r="AI47" s="119">
        <f t="shared" si="24"/>
        <v>-11.452991452991453</v>
      </c>
      <c r="AJ47" s="118">
        <f t="shared" si="24"/>
        <v>-6.5311771561771561</v>
      </c>
      <c r="AK47" s="119">
        <f t="shared" si="24"/>
        <v>-7.1718559218559221</v>
      </c>
      <c r="AL47" s="118">
        <f t="shared" si="24"/>
        <v>-7.8125</v>
      </c>
      <c r="AM47" s="119">
        <f t="shared" si="24"/>
        <v>-5.5694692903995229</v>
      </c>
      <c r="AN47" s="118">
        <f t="shared" si="24"/>
        <v>-4.8655409631019388</v>
      </c>
      <c r="AO47" s="119">
        <f t="shared" si="24"/>
        <v>-2.6101249178172274</v>
      </c>
      <c r="AP47" s="118">
        <f t="shared" si="24"/>
        <v>-2.5101981351981344</v>
      </c>
      <c r="AQ47" s="119">
        <f t="shared" si="24"/>
        <v>2.8438228438228421</v>
      </c>
      <c r="AR47" s="118">
        <f t="shared" si="24"/>
        <v>-4.6084169453734685</v>
      </c>
      <c r="AS47" s="119">
        <f t="shared" si="24"/>
        <v>-3.6473050758765027</v>
      </c>
      <c r="AT47" s="118">
        <f t="shared" si="24"/>
        <v>-10.378891941391942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0.8974358974358978</v>
      </c>
      <c r="O49" s="71">
        <f t="shared" si="25"/>
        <v>3.4615384615384617</v>
      </c>
      <c r="P49" s="63">
        <f t="shared" si="25"/>
        <v>10</v>
      </c>
      <c r="Q49" s="71">
        <f t="shared" si="25"/>
        <v>8.1919306184012051</v>
      </c>
      <c r="R49" s="63">
        <f t="shared" si="25"/>
        <v>4.7191697191697184</v>
      </c>
      <c r="S49" s="71">
        <f t="shared" si="25"/>
        <v>0</v>
      </c>
      <c r="T49" s="63">
        <f t="shared" si="25"/>
        <v>0</v>
      </c>
      <c r="U49" s="71">
        <f t="shared" si="25"/>
        <v>0</v>
      </c>
      <c r="V49" s="63">
        <f t="shared" si="25"/>
        <v>0</v>
      </c>
      <c r="W49" s="71">
        <f t="shared" si="25"/>
        <v>4.0021770682148059</v>
      </c>
      <c r="X49" s="63">
        <f t="shared" si="25"/>
        <v>3.8694638694638677</v>
      </c>
      <c r="Y49" s="71">
        <f t="shared" si="25"/>
        <v>1.5216477511559496</v>
      </c>
      <c r="Z49" s="63">
        <f t="shared" si="25"/>
        <v>1.4947089947089935</v>
      </c>
      <c r="AA49" s="71">
        <f t="shared" si="25"/>
        <v>0</v>
      </c>
      <c r="AB49" s="63">
        <f t="shared" si="25"/>
        <v>0</v>
      </c>
      <c r="AC49" s="71">
        <f t="shared" si="25"/>
        <v>0</v>
      </c>
      <c r="AD49" s="63">
        <f t="shared" si="25"/>
        <v>2.9667616334282982</v>
      </c>
      <c r="AE49" s="71">
        <f t="shared" si="25"/>
        <v>0</v>
      </c>
      <c r="AF49" s="63">
        <f t="shared" si="25"/>
        <v>3.2429149797570851</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4.0764705882352938</v>
      </c>
      <c r="R24" s="113">
        <f t="shared" si="12"/>
        <v>3.4070796460176989</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4.1382352941176475</v>
      </c>
      <c r="R25" s="122">
        <f t="shared" si="14"/>
        <v>3.7417751171264966</v>
      </c>
      <c r="S25" s="123">
        <f t="shared" si="14"/>
        <v>3.0535398230088493</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11.038961038961039</v>
      </c>
      <c r="R26" s="117">
        <f>IF((Q26+P28+(IF(Q16&gt;0,0,Q16))&gt;'SDR Patient and Stations'!R8),'SDR Patient and Stations'!R8,(Q26+P28+(IF(Q16&gt;0,0,Q16))))</f>
        <v>14.675324675324676</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1.0389610389610393</v>
      </c>
      <c r="P28" s="117">
        <f t="shared" si="15"/>
        <v>3.6363636363636367</v>
      </c>
      <c r="Q28" s="116">
        <f t="shared" si="15"/>
        <v>10</v>
      </c>
      <c r="R28" s="117">
        <f t="shared" si="15"/>
        <v>8.2983193277310914</v>
      </c>
      <c r="S28" s="116">
        <f t="shared" si="15"/>
        <v>4.650587507730366</v>
      </c>
      <c r="T28" s="117">
        <f t="shared" si="15"/>
        <v>0</v>
      </c>
      <c r="U28" s="116">
        <f t="shared" si="15"/>
        <v>0</v>
      </c>
      <c r="V28" s="117">
        <f t="shared" si="15"/>
        <v>0</v>
      </c>
      <c r="W28" s="116">
        <f t="shared" si="15"/>
        <v>0</v>
      </c>
      <c r="X28" s="117">
        <f t="shared" si="15"/>
        <v>4.3138936535162955</v>
      </c>
      <c r="Y28" s="116">
        <f t="shared" si="15"/>
        <v>4.1794569067296337</v>
      </c>
      <c r="Z28" s="117">
        <f t="shared" si="15"/>
        <v>1.801149670002129</v>
      </c>
      <c r="AA28" s="116">
        <f t="shared" si="15"/>
        <v>1.7738610595753457</v>
      </c>
      <c r="AB28" s="117">
        <f t="shared" si="15"/>
        <v>0</v>
      </c>
      <c r="AC28" s="116">
        <f t="shared" si="15"/>
        <v>0</v>
      </c>
      <c r="AD28" s="117">
        <f t="shared" si="15"/>
        <v>0</v>
      </c>
      <c r="AE28" s="116">
        <f t="shared" si="15"/>
        <v>3.2260702260702274</v>
      </c>
      <c r="AF28" s="117">
        <f t="shared" si="15"/>
        <v>0</v>
      </c>
      <c r="AG28" s="116">
        <f t="shared" si="15"/>
        <v>3.5058099794941882</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4.220779220779221</v>
      </c>
      <c r="N45" s="61">
        <f t="shared" si="23"/>
        <v>11.038961038961039</v>
      </c>
      <c r="O45" s="69">
        <f t="shared" si="23"/>
        <v>13.636363636363637</v>
      </c>
      <c r="P45" s="61">
        <f t="shared" si="23"/>
        <v>44.055944055944053</v>
      </c>
      <c r="Q45" s="69">
        <f t="shared" si="23"/>
        <v>19.337280366692131</v>
      </c>
      <c r="R45" s="61">
        <f t="shared" si="23"/>
        <v>19.325912183055042</v>
      </c>
      <c r="S45" s="69">
        <f t="shared" si="23"/>
        <v>22.541743970315398</v>
      </c>
      <c r="T45" s="61">
        <f t="shared" si="23"/>
        <v>20.266955266955268</v>
      </c>
      <c r="U45" s="69">
        <f t="shared" si="23"/>
        <v>19.642857142857142</v>
      </c>
      <c r="V45" s="61">
        <f t="shared" si="23"/>
        <v>22.372534872534871</v>
      </c>
      <c r="W45" s="69">
        <f t="shared" si="23"/>
        <v>24.313893653516296</v>
      </c>
      <c r="X45" s="61">
        <f t="shared" si="23"/>
        <v>24.179456906729634</v>
      </c>
      <c r="Y45" s="69">
        <f t="shared" si="23"/>
        <v>21.801149670002129</v>
      </c>
      <c r="Z45" s="61">
        <f t="shared" si="23"/>
        <v>21.773861059575346</v>
      </c>
      <c r="AA45" s="69">
        <f t="shared" si="23"/>
        <v>14.793019480519479</v>
      </c>
      <c r="AB45" s="61">
        <f t="shared" si="23"/>
        <v>16.482345779220779</v>
      </c>
      <c r="AC45" s="69">
        <f t="shared" si="23"/>
        <v>16.228771228771226</v>
      </c>
      <c r="AD45" s="61">
        <f t="shared" si="23"/>
        <v>20.226070226070227</v>
      </c>
      <c r="AE45" s="69">
        <f t="shared" si="23"/>
        <v>15.40214171793119</v>
      </c>
      <c r="AF45" s="61">
        <f t="shared" si="23"/>
        <v>20.505809979494188</v>
      </c>
      <c r="AG45" s="69">
        <f t="shared" si="23"/>
        <v>10.83743842364532</v>
      </c>
      <c r="AH45" s="61">
        <f t="shared" si="23"/>
        <v>11.013986013986013</v>
      </c>
      <c r="AI45" s="69">
        <f t="shared" si="23"/>
        <v>8.6580086580086579</v>
      </c>
      <c r="AJ45" s="61">
        <f t="shared" si="23"/>
        <v>13.643742621015349</v>
      </c>
      <c r="AK45" s="69">
        <f t="shared" si="23"/>
        <v>12.994743351886209</v>
      </c>
      <c r="AL45" s="61">
        <f t="shared" si="23"/>
        <v>12.345779220779219</v>
      </c>
      <c r="AM45" s="69">
        <f t="shared" si="23"/>
        <v>14.617940199335548</v>
      </c>
      <c r="AN45" s="61">
        <f t="shared" si="23"/>
        <v>15.331010452961673</v>
      </c>
      <c r="AO45" s="69">
        <f t="shared" si="23"/>
        <v>17.615717615717614</v>
      </c>
      <c r="AP45" s="61">
        <f t="shared" si="23"/>
        <v>17.716942148760332</v>
      </c>
      <c r="AQ45" s="69">
        <f t="shared" si="23"/>
        <v>23.140495867768593</v>
      </c>
      <c r="AR45" s="61">
        <f t="shared" si="23"/>
        <v>15.591473743647656</v>
      </c>
      <c r="AS45" s="69">
        <f t="shared" si="23"/>
        <v>16.565067585475749</v>
      </c>
      <c r="AT45" s="61">
        <f t="shared" si="23"/>
        <v>9.746057513914657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-5.779220779220779</v>
      </c>
      <c r="N47" s="118">
        <f t="shared" si="24"/>
        <v>1.0389610389610393</v>
      </c>
      <c r="O47" s="119">
        <f t="shared" si="24"/>
        <v>3.6363636363636367</v>
      </c>
      <c r="P47" s="118">
        <f t="shared" si="24"/>
        <v>34.055944055944053</v>
      </c>
      <c r="Q47" s="119">
        <f t="shared" si="24"/>
        <v>8.2983193277310914</v>
      </c>
      <c r="R47" s="118">
        <f t="shared" si="24"/>
        <v>4.650587507730366</v>
      </c>
      <c r="S47" s="119">
        <f t="shared" si="24"/>
        <v>2.5417439703153981</v>
      </c>
      <c r="T47" s="118">
        <f t="shared" si="24"/>
        <v>0.26695526695526794</v>
      </c>
      <c r="U47" s="119">
        <f t="shared" si="24"/>
        <v>-0.35714285714285765</v>
      </c>
      <c r="V47" s="118">
        <f t="shared" si="24"/>
        <v>2.3725348725348709</v>
      </c>
      <c r="W47" s="119">
        <f t="shared" si="24"/>
        <v>4.3138936535162955</v>
      </c>
      <c r="X47" s="118">
        <f t="shared" si="24"/>
        <v>4.1794569067296337</v>
      </c>
      <c r="Y47" s="119">
        <f t="shared" si="24"/>
        <v>1.801149670002129</v>
      </c>
      <c r="Z47" s="118">
        <f t="shared" si="24"/>
        <v>1.7738610595753457</v>
      </c>
      <c r="AA47" s="119">
        <f t="shared" si="24"/>
        <v>-5.2069805194805205</v>
      </c>
      <c r="AB47" s="118">
        <f t="shared" si="24"/>
        <v>-3.517654220779221</v>
      </c>
      <c r="AC47" s="119">
        <f t="shared" si="24"/>
        <v>-3.771228771228774</v>
      </c>
      <c r="AD47" s="118">
        <f t="shared" si="24"/>
        <v>3.2260702260702274</v>
      </c>
      <c r="AE47" s="119">
        <f t="shared" si="24"/>
        <v>-1.5978582820688096</v>
      </c>
      <c r="AF47" s="118">
        <f t="shared" si="24"/>
        <v>3.5058099794941882</v>
      </c>
      <c r="AG47" s="119">
        <f t="shared" si="24"/>
        <v>-9.1625615763546797</v>
      </c>
      <c r="AH47" s="118">
        <f t="shared" si="24"/>
        <v>-8.9860139860139867</v>
      </c>
      <c r="AI47" s="119">
        <f t="shared" si="24"/>
        <v>-11.341991341991342</v>
      </c>
      <c r="AJ47" s="118">
        <f t="shared" si="24"/>
        <v>-6.356257378984651</v>
      </c>
      <c r="AK47" s="119">
        <f t="shared" si="24"/>
        <v>-7.0052566481137912</v>
      </c>
      <c r="AL47" s="118">
        <f t="shared" si="24"/>
        <v>-7.6542207792207808</v>
      </c>
      <c r="AM47" s="119">
        <f t="shared" si="24"/>
        <v>-5.382059800664452</v>
      </c>
      <c r="AN47" s="118">
        <f t="shared" si="24"/>
        <v>-4.6689895470383274</v>
      </c>
      <c r="AO47" s="119">
        <f t="shared" si="24"/>
        <v>-2.3842823842823861</v>
      </c>
      <c r="AP47" s="118">
        <f t="shared" si="24"/>
        <v>-2.2830578512396684</v>
      </c>
      <c r="AQ47" s="119">
        <f t="shared" si="24"/>
        <v>3.1404958677685926</v>
      </c>
      <c r="AR47" s="118">
        <f t="shared" si="24"/>
        <v>-4.408526256352344</v>
      </c>
      <c r="AS47" s="119">
        <f t="shared" si="24"/>
        <v>-3.4349324145242512</v>
      </c>
      <c r="AT47" s="118">
        <f t="shared" si="24"/>
        <v>-10.253942486085343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1.0389610389610393</v>
      </c>
      <c r="O49" s="71">
        <f t="shared" si="25"/>
        <v>3.6363636363636367</v>
      </c>
      <c r="P49" s="63">
        <f t="shared" si="25"/>
        <v>10</v>
      </c>
      <c r="Q49" s="71">
        <f t="shared" si="25"/>
        <v>8.2983193277310914</v>
      </c>
      <c r="R49" s="63">
        <f t="shared" si="25"/>
        <v>4.650587507730366</v>
      </c>
      <c r="S49" s="71">
        <f t="shared" si="25"/>
        <v>0</v>
      </c>
      <c r="T49" s="63">
        <f t="shared" si="25"/>
        <v>0</v>
      </c>
      <c r="U49" s="71">
        <f t="shared" si="25"/>
        <v>0</v>
      </c>
      <c r="V49" s="63">
        <f t="shared" si="25"/>
        <v>0</v>
      </c>
      <c r="W49" s="71">
        <f t="shared" si="25"/>
        <v>4.3138936535162955</v>
      </c>
      <c r="X49" s="63">
        <f t="shared" si="25"/>
        <v>4.1794569067296337</v>
      </c>
      <c r="Y49" s="71">
        <f t="shared" si="25"/>
        <v>1.801149670002129</v>
      </c>
      <c r="Z49" s="63">
        <f t="shared" si="25"/>
        <v>1.7738610595753457</v>
      </c>
      <c r="AA49" s="71">
        <f t="shared" si="25"/>
        <v>0</v>
      </c>
      <c r="AB49" s="63">
        <f t="shared" si="25"/>
        <v>0</v>
      </c>
      <c r="AC49" s="71">
        <f t="shared" si="25"/>
        <v>0</v>
      </c>
      <c r="AD49" s="63">
        <f t="shared" si="25"/>
        <v>3.2260702260702274</v>
      </c>
      <c r="AE49" s="71">
        <f t="shared" si="25"/>
        <v>0</v>
      </c>
      <c r="AF49" s="63">
        <f t="shared" si="25"/>
        <v>3.5058099794941882</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4.0235294117647058</v>
      </c>
      <c r="R24" s="113">
        <f t="shared" si="12"/>
        <v>3.3333333333333335</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4.1117647058823525</v>
      </c>
      <c r="R25" s="122">
        <f t="shared" si="14"/>
        <v>3.6784313725490199</v>
      </c>
      <c r="S25" s="123">
        <f t="shared" si="14"/>
        <v>3.0166666666666666</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11.184210526315789</v>
      </c>
      <c r="R26" s="117">
        <f>IF((Q26+P28+(IF(Q16&gt;0,0,Q16))&gt;'SDR Patient and Stations'!R8),'SDR Patient and Stations'!R8,(Q26+P28+(IF(Q16&gt;0,0,Q16))))</f>
        <v>15</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1.1842105263157894</v>
      </c>
      <c r="P28" s="117">
        <f t="shared" si="15"/>
        <v>3.8157894736842106</v>
      </c>
      <c r="Q28" s="116">
        <f t="shared" si="15"/>
        <v>10</v>
      </c>
      <c r="R28" s="117">
        <f t="shared" si="15"/>
        <v>8.4075077399380813</v>
      </c>
      <c r="S28" s="116">
        <f t="shared" si="15"/>
        <v>4.5802005012531346</v>
      </c>
      <c r="T28" s="117">
        <f t="shared" si="15"/>
        <v>0</v>
      </c>
      <c r="U28" s="116">
        <f t="shared" si="15"/>
        <v>0</v>
      </c>
      <c r="V28" s="117">
        <f t="shared" si="15"/>
        <v>0</v>
      </c>
      <c r="W28" s="116">
        <f t="shared" si="15"/>
        <v>2.6669103313840132</v>
      </c>
      <c r="X28" s="117">
        <f t="shared" si="15"/>
        <v>4.6338133068520371</v>
      </c>
      <c r="Y28" s="116">
        <f t="shared" si="15"/>
        <v>4.4976076555023923</v>
      </c>
      <c r="Z28" s="117">
        <f t="shared" si="15"/>
        <v>2.0880069025021584</v>
      </c>
      <c r="AA28" s="116">
        <f t="shared" si="15"/>
        <v>2.0603592314118622</v>
      </c>
      <c r="AB28" s="117">
        <f t="shared" si="15"/>
        <v>0</v>
      </c>
      <c r="AC28" s="116">
        <f t="shared" si="15"/>
        <v>0</v>
      </c>
      <c r="AD28" s="117">
        <f t="shared" si="15"/>
        <v>0</v>
      </c>
      <c r="AE28" s="116">
        <f t="shared" si="15"/>
        <v>3.4922027290448341</v>
      </c>
      <c r="AF28" s="117">
        <f t="shared" si="15"/>
        <v>0</v>
      </c>
      <c r="AG28" s="116">
        <f t="shared" si="15"/>
        <v>3.7756232686980589</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4.2763157894736841</v>
      </c>
      <c r="N45" s="61">
        <f t="shared" si="23"/>
        <v>11.184210526315789</v>
      </c>
      <c r="O45" s="69">
        <f t="shared" si="23"/>
        <v>13.815789473684211</v>
      </c>
      <c r="P45" s="61">
        <f t="shared" si="23"/>
        <v>44.635627530364367</v>
      </c>
      <c r="Q45" s="69">
        <f t="shared" si="23"/>
        <v>19.591718266253871</v>
      </c>
      <c r="R45" s="61">
        <f t="shared" si="23"/>
        <v>19.580200501253135</v>
      </c>
      <c r="S45" s="69">
        <f t="shared" si="23"/>
        <v>22.838345864661655</v>
      </c>
      <c r="T45" s="61">
        <f t="shared" si="23"/>
        <v>20.533625730994153</v>
      </c>
      <c r="U45" s="69">
        <f t="shared" si="23"/>
        <v>19.901315789473685</v>
      </c>
      <c r="V45" s="61">
        <f t="shared" si="23"/>
        <v>22.666910331384013</v>
      </c>
      <c r="W45" s="69">
        <f t="shared" si="23"/>
        <v>24.633813306852037</v>
      </c>
      <c r="X45" s="61">
        <f t="shared" si="23"/>
        <v>24.497607655502392</v>
      </c>
      <c r="Y45" s="69">
        <f t="shared" si="23"/>
        <v>22.088006902502158</v>
      </c>
      <c r="Z45" s="61">
        <f t="shared" si="23"/>
        <v>22.060359231411862</v>
      </c>
      <c r="AA45" s="69">
        <f t="shared" si="23"/>
        <v>14.987664473684211</v>
      </c>
      <c r="AB45" s="61">
        <f t="shared" si="23"/>
        <v>16.69921875</v>
      </c>
      <c r="AC45" s="69">
        <f t="shared" si="23"/>
        <v>16.44230769230769</v>
      </c>
      <c r="AD45" s="61">
        <f t="shared" si="23"/>
        <v>20.492202729044834</v>
      </c>
      <c r="AE45" s="69">
        <f t="shared" si="23"/>
        <v>15.604801477377654</v>
      </c>
      <c r="AF45" s="61">
        <f t="shared" si="23"/>
        <v>20.775623268698059</v>
      </c>
      <c r="AG45" s="69">
        <f t="shared" si="23"/>
        <v>10.980036297640654</v>
      </c>
      <c r="AH45" s="61">
        <f t="shared" si="23"/>
        <v>11.158906882591092</v>
      </c>
      <c r="AI45" s="69">
        <f t="shared" si="23"/>
        <v>8.7719298245614041</v>
      </c>
      <c r="AJ45" s="61">
        <f t="shared" si="23"/>
        <v>13.823265550239235</v>
      </c>
      <c r="AK45" s="69">
        <f t="shared" si="23"/>
        <v>13.165726817042607</v>
      </c>
      <c r="AL45" s="61">
        <f t="shared" si="23"/>
        <v>12.508223684210526</v>
      </c>
      <c r="AM45" s="69">
        <f t="shared" si="23"/>
        <v>14.810281517747859</v>
      </c>
      <c r="AN45" s="61">
        <f t="shared" si="23"/>
        <v>15.532734274711167</v>
      </c>
      <c r="AO45" s="69">
        <f t="shared" si="23"/>
        <v>17.847503373819162</v>
      </c>
      <c r="AP45" s="61">
        <f t="shared" si="23"/>
        <v>17.950059808612441</v>
      </c>
      <c r="AQ45" s="69">
        <f t="shared" si="23"/>
        <v>23.444976076555022</v>
      </c>
      <c r="AR45" s="61">
        <f t="shared" si="23"/>
        <v>15.79662471395881</v>
      </c>
      <c r="AS45" s="69">
        <f t="shared" si="23"/>
        <v>16.783029001074116</v>
      </c>
      <c r="AT45" s="61">
        <f t="shared" si="23"/>
        <v>9.8742951127819545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-5.7236842105263159</v>
      </c>
      <c r="N47" s="118">
        <f t="shared" si="24"/>
        <v>1.1842105263157894</v>
      </c>
      <c r="O47" s="119">
        <f t="shared" si="24"/>
        <v>3.8157894736842106</v>
      </c>
      <c r="P47" s="118">
        <f t="shared" si="24"/>
        <v>34.635627530364367</v>
      </c>
      <c r="Q47" s="119">
        <f t="shared" si="24"/>
        <v>8.4075077399380813</v>
      </c>
      <c r="R47" s="118">
        <f t="shared" si="24"/>
        <v>4.5802005012531346</v>
      </c>
      <c r="S47" s="119">
        <f t="shared" si="24"/>
        <v>2.8383458646616546</v>
      </c>
      <c r="T47" s="118">
        <f t="shared" si="24"/>
        <v>0.533625730994153</v>
      </c>
      <c r="U47" s="119">
        <f t="shared" si="24"/>
        <v>-9.8684210526315042E-2</v>
      </c>
      <c r="V47" s="118">
        <f t="shared" si="24"/>
        <v>2.6669103313840132</v>
      </c>
      <c r="W47" s="119">
        <f t="shared" si="24"/>
        <v>4.6338133068520371</v>
      </c>
      <c r="X47" s="118">
        <f t="shared" si="24"/>
        <v>4.4976076555023923</v>
      </c>
      <c r="Y47" s="119">
        <f t="shared" si="24"/>
        <v>2.0880069025021584</v>
      </c>
      <c r="Z47" s="118">
        <f t="shared" si="24"/>
        <v>2.0603592314118622</v>
      </c>
      <c r="AA47" s="119">
        <f t="shared" si="24"/>
        <v>-5.0123355263157894</v>
      </c>
      <c r="AB47" s="118">
        <f t="shared" si="24"/>
        <v>-3.30078125</v>
      </c>
      <c r="AC47" s="119">
        <f t="shared" si="24"/>
        <v>-3.5576923076923102</v>
      </c>
      <c r="AD47" s="118">
        <f t="shared" si="24"/>
        <v>3.4922027290448341</v>
      </c>
      <c r="AE47" s="119">
        <f t="shared" si="24"/>
        <v>-1.395198522622346</v>
      </c>
      <c r="AF47" s="118">
        <f t="shared" si="24"/>
        <v>3.7756232686980589</v>
      </c>
      <c r="AG47" s="119">
        <f t="shared" si="24"/>
        <v>-9.0199637023593464</v>
      </c>
      <c r="AH47" s="118">
        <f t="shared" si="24"/>
        <v>-8.8410931174089082</v>
      </c>
      <c r="AI47" s="119">
        <f t="shared" si="24"/>
        <v>-11.228070175438596</v>
      </c>
      <c r="AJ47" s="118">
        <f t="shared" si="24"/>
        <v>-6.1767344497607652</v>
      </c>
      <c r="AK47" s="119">
        <f t="shared" si="24"/>
        <v>-6.8342731829573928</v>
      </c>
      <c r="AL47" s="118">
        <f t="shared" si="24"/>
        <v>-7.4917763157894743</v>
      </c>
      <c r="AM47" s="119">
        <f t="shared" si="24"/>
        <v>-5.1897184822521414</v>
      </c>
      <c r="AN47" s="118">
        <f t="shared" si="24"/>
        <v>-4.4672657252888328</v>
      </c>
      <c r="AO47" s="119">
        <f t="shared" si="24"/>
        <v>-2.152496626180838</v>
      </c>
      <c r="AP47" s="118">
        <f t="shared" si="24"/>
        <v>-2.0499401913875595</v>
      </c>
      <c r="AQ47" s="119">
        <f t="shared" si="24"/>
        <v>3.4449760765550224</v>
      </c>
      <c r="AR47" s="118">
        <f t="shared" si="24"/>
        <v>-4.2033752860411902</v>
      </c>
      <c r="AS47" s="119">
        <f t="shared" si="24"/>
        <v>-3.2169709989258841</v>
      </c>
      <c r="AT47" s="118">
        <f t="shared" si="24"/>
        <v>-10.125704887218046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1.1842105263157894</v>
      </c>
      <c r="O49" s="71">
        <f t="shared" si="25"/>
        <v>3.8157894736842106</v>
      </c>
      <c r="P49" s="63">
        <f t="shared" si="25"/>
        <v>10</v>
      </c>
      <c r="Q49" s="71">
        <f t="shared" si="25"/>
        <v>8.4075077399380813</v>
      </c>
      <c r="R49" s="63">
        <f t="shared" si="25"/>
        <v>4.5802005012531346</v>
      </c>
      <c r="S49" s="71">
        <f t="shared" si="25"/>
        <v>0</v>
      </c>
      <c r="T49" s="63">
        <f t="shared" si="25"/>
        <v>0</v>
      </c>
      <c r="U49" s="71">
        <f t="shared" si="25"/>
        <v>0</v>
      </c>
      <c r="V49" s="63">
        <f t="shared" si="25"/>
        <v>2.6669103313840132</v>
      </c>
      <c r="W49" s="71">
        <f t="shared" si="25"/>
        <v>4.6338133068520371</v>
      </c>
      <c r="X49" s="63">
        <f t="shared" si="25"/>
        <v>4.4976076555023923</v>
      </c>
      <c r="Y49" s="71">
        <f t="shared" si="25"/>
        <v>2.0880069025021584</v>
      </c>
      <c r="Z49" s="63">
        <f t="shared" si="25"/>
        <v>2.0603592314118622</v>
      </c>
      <c r="AA49" s="71">
        <f t="shared" si="25"/>
        <v>0</v>
      </c>
      <c r="AB49" s="63">
        <f t="shared" si="25"/>
        <v>0</v>
      </c>
      <c r="AC49" s="71">
        <f t="shared" si="25"/>
        <v>0</v>
      </c>
      <c r="AD49" s="63">
        <f t="shared" si="25"/>
        <v>3.4922027290448341</v>
      </c>
      <c r="AE49" s="71">
        <f t="shared" si="25"/>
        <v>0</v>
      </c>
      <c r="AF49" s="63">
        <f t="shared" si="25"/>
        <v>3.7756232686980589</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3.9705882352941173</v>
      </c>
      <c r="R24" s="113">
        <f t="shared" si="12"/>
        <v>3.2608695652173911</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4.0852941176470585</v>
      </c>
      <c r="R25" s="122">
        <f t="shared" si="14"/>
        <v>3.6157289002557542</v>
      </c>
      <c r="S25" s="123">
        <f t="shared" si="14"/>
        <v>2.9804347826086959</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11.333333333333334</v>
      </c>
      <c r="R26" s="117">
        <f>IF((Q26+P28+(IF(Q16&gt;0,0,Q16))&gt;'SDR Patient and Stations'!R8),'SDR Patient and Stations'!R8,(Q26+P28+(IF(Q16&gt;0,0,Q16))))</f>
        <v>15.333333333333334</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1.3333333333333339</v>
      </c>
      <c r="P28" s="117">
        <f t="shared" si="15"/>
        <v>4</v>
      </c>
      <c r="Q28" s="116">
        <f t="shared" si="15"/>
        <v>10</v>
      </c>
      <c r="R28" s="117">
        <f t="shared" si="15"/>
        <v>8.5196078431372566</v>
      </c>
      <c r="S28" s="116">
        <f t="shared" si="15"/>
        <v>4.5079365079365079</v>
      </c>
      <c r="T28" s="117">
        <f t="shared" si="15"/>
        <v>0</v>
      </c>
      <c r="U28" s="116">
        <f t="shared" si="15"/>
        <v>0</v>
      </c>
      <c r="V28" s="117">
        <f t="shared" si="15"/>
        <v>0</v>
      </c>
      <c r="W28" s="116">
        <f t="shared" si="15"/>
        <v>2.9691358024691361</v>
      </c>
      <c r="X28" s="117">
        <f t="shared" si="15"/>
        <v>4.9622641509433976</v>
      </c>
      <c r="Y28" s="116">
        <f t="shared" si="15"/>
        <v>4.8242424242424242</v>
      </c>
      <c r="Z28" s="117">
        <f t="shared" si="15"/>
        <v>2.3825136612021858</v>
      </c>
      <c r="AA28" s="116">
        <f t="shared" si="15"/>
        <v>2.3544973544973544</v>
      </c>
      <c r="AB28" s="117">
        <f t="shared" si="15"/>
        <v>0</v>
      </c>
      <c r="AC28" s="116">
        <f t="shared" si="15"/>
        <v>0</v>
      </c>
      <c r="AD28" s="117">
        <f t="shared" si="15"/>
        <v>0</v>
      </c>
      <c r="AE28" s="116">
        <f t="shared" si="15"/>
        <v>3.7654320987654337</v>
      </c>
      <c r="AF28" s="117">
        <f t="shared" si="15"/>
        <v>0</v>
      </c>
      <c r="AG28" s="116">
        <f t="shared" si="15"/>
        <v>4.0526315789473664</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4.333333333333333</v>
      </c>
      <c r="N45" s="61">
        <f t="shared" si="23"/>
        <v>11.333333333333334</v>
      </c>
      <c r="O45" s="69">
        <f t="shared" si="23"/>
        <v>14</v>
      </c>
      <c r="P45" s="61">
        <f t="shared" si="23"/>
        <v>45.230769230769226</v>
      </c>
      <c r="Q45" s="69">
        <f t="shared" si="23"/>
        <v>19.852941176470591</v>
      </c>
      <c r="R45" s="61">
        <f t="shared" si="23"/>
        <v>19.841269841269842</v>
      </c>
      <c r="S45" s="69">
        <f t="shared" si="23"/>
        <v>23.142857142857142</v>
      </c>
      <c r="T45" s="61">
        <f t="shared" si="23"/>
        <v>20.807407407407407</v>
      </c>
      <c r="U45" s="69">
        <f t="shared" si="23"/>
        <v>20.166666666666668</v>
      </c>
      <c r="V45" s="61">
        <f t="shared" si="23"/>
        <v>22.969135802469136</v>
      </c>
      <c r="W45" s="69">
        <f t="shared" si="23"/>
        <v>24.962264150943398</v>
      </c>
      <c r="X45" s="61">
        <f t="shared" si="23"/>
        <v>24.824242424242424</v>
      </c>
      <c r="Y45" s="69">
        <f t="shared" si="23"/>
        <v>22.382513661202186</v>
      </c>
      <c r="Z45" s="61">
        <f t="shared" si="23"/>
        <v>22.354497354497354</v>
      </c>
      <c r="AA45" s="69">
        <f t="shared" si="23"/>
        <v>15.1875</v>
      </c>
      <c r="AB45" s="61">
        <f t="shared" si="23"/>
        <v>16.921875</v>
      </c>
      <c r="AC45" s="69">
        <f t="shared" si="23"/>
        <v>16.661538461538459</v>
      </c>
      <c r="AD45" s="61">
        <f t="shared" si="23"/>
        <v>20.765432098765434</v>
      </c>
      <c r="AE45" s="69">
        <f t="shared" si="23"/>
        <v>15.812865497076023</v>
      </c>
      <c r="AF45" s="61">
        <f t="shared" si="23"/>
        <v>21.052631578947366</v>
      </c>
      <c r="AG45" s="69">
        <f t="shared" si="23"/>
        <v>11.126436781609195</v>
      </c>
      <c r="AH45" s="61">
        <f t="shared" si="23"/>
        <v>11.307692307692307</v>
      </c>
      <c r="AI45" s="69">
        <f t="shared" si="23"/>
        <v>8.8888888888888893</v>
      </c>
      <c r="AJ45" s="61">
        <f t="shared" si="23"/>
        <v>14.007575757575758</v>
      </c>
      <c r="AK45" s="69">
        <f t="shared" si="23"/>
        <v>13.341269841269842</v>
      </c>
      <c r="AL45" s="61">
        <f t="shared" si="23"/>
        <v>12.674999999999999</v>
      </c>
      <c r="AM45" s="69">
        <f t="shared" si="23"/>
        <v>15.007751937984496</v>
      </c>
      <c r="AN45" s="61">
        <f t="shared" si="23"/>
        <v>15.739837398373984</v>
      </c>
      <c r="AO45" s="69">
        <f t="shared" si="23"/>
        <v>18.085470085470085</v>
      </c>
      <c r="AP45" s="61">
        <f t="shared" si="23"/>
        <v>18.189393939393941</v>
      </c>
      <c r="AQ45" s="69">
        <f t="shared" si="23"/>
        <v>23.757575757575754</v>
      </c>
      <c r="AR45" s="61">
        <f t="shared" si="23"/>
        <v>16.007246376811594</v>
      </c>
      <c r="AS45" s="69">
        <f t="shared" si="23"/>
        <v>17.006802721088437</v>
      </c>
      <c r="AT45" s="61">
        <f t="shared" si="23"/>
        <v>10.005952380952381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-5.666666666666667</v>
      </c>
      <c r="N47" s="118">
        <f t="shared" si="24"/>
        <v>1.3333333333333339</v>
      </c>
      <c r="O47" s="119">
        <f t="shared" si="24"/>
        <v>4</v>
      </c>
      <c r="P47" s="118">
        <f t="shared" si="24"/>
        <v>35.230769230769226</v>
      </c>
      <c r="Q47" s="119">
        <f t="shared" si="24"/>
        <v>8.5196078431372566</v>
      </c>
      <c r="R47" s="118">
        <f t="shared" si="24"/>
        <v>4.5079365079365079</v>
      </c>
      <c r="S47" s="119">
        <f t="shared" si="24"/>
        <v>3.1428571428571423</v>
      </c>
      <c r="T47" s="118">
        <f t="shared" si="24"/>
        <v>0.80740740740740691</v>
      </c>
      <c r="U47" s="119">
        <f t="shared" si="24"/>
        <v>0.16666666666666785</v>
      </c>
      <c r="V47" s="118">
        <f t="shared" si="24"/>
        <v>2.9691358024691361</v>
      </c>
      <c r="W47" s="119">
        <f t="shared" si="24"/>
        <v>4.9622641509433976</v>
      </c>
      <c r="X47" s="118">
        <f t="shared" si="24"/>
        <v>4.8242424242424242</v>
      </c>
      <c r="Y47" s="119">
        <f t="shared" si="24"/>
        <v>2.3825136612021858</v>
      </c>
      <c r="Z47" s="118">
        <f t="shared" si="24"/>
        <v>2.3544973544973544</v>
      </c>
      <c r="AA47" s="119">
        <f t="shared" si="24"/>
        <v>-4.8125</v>
      </c>
      <c r="AB47" s="118">
        <f t="shared" si="24"/>
        <v>-3.078125</v>
      </c>
      <c r="AC47" s="119">
        <f t="shared" si="24"/>
        <v>-3.3384615384615408</v>
      </c>
      <c r="AD47" s="118">
        <f t="shared" si="24"/>
        <v>3.7654320987654337</v>
      </c>
      <c r="AE47" s="119">
        <f t="shared" si="24"/>
        <v>-1.1871345029239766</v>
      </c>
      <c r="AF47" s="118">
        <f t="shared" si="24"/>
        <v>4.0526315789473664</v>
      </c>
      <c r="AG47" s="119">
        <f t="shared" si="24"/>
        <v>-8.8735632183908049</v>
      </c>
      <c r="AH47" s="118">
        <f t="shared" si="24"/>
        <v>-8.6923076923076934</v>
      </c>
      <c r="AI47" s="119">
        <f t="shared" si="24"/>
        <v>-11.111111111111111</v>
      </c>
      <c r="AJ47" s="118">
        <f t="shared" si="24"/>
        <v>-5.9924242424242422</v>
      </c>
      <c r="AK47" s="119">
        <f t="shared" si="24"/>
        <v>-6.6587301587301582</v>
      </c>
      <c r="AL47" s="118">
        <f t="shared" si="24"/>
        <v>-7.3250000000000011</v>
      </c>
      <c r="AM47" s="119">
        <f t="shared" si="24"/>
        <v>-4.9922480620155039</v>
      </c>
      <c r="AN47" s="118">
        <f t="shared" si="24"/>
        <v>-4.2601626016260159</v>
      </c>
      <c r="AO47" s="119">
        <f t="shared" si="24"/>
        <v>-1.9145299145299148</v>
      </c>
      <c r="AP47" s="118">
        <f t="shared" si="24"/>
        <v>-1.8106060606060588</v>
      </c>
      <c r="AQ47" s="119">
        <f t="shared" si="24"/>
        <v>3.7575757575757542</v>
      </c>
      <c r="AR47" s="118">
        <f t="shared" si="24"/>
        <v>-3.9927536231884062</v>
      </c>
      <c r="AS47" s="119">
        <f t="shared" si="24"/>
        <v>-2.9931972789115626</v>
      </c>
      <c r="AT47" s="118">
        <f t="shared" si="24"/>
        <v>-9.9940476190476186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1.3333333333333339</v>
      </c>
      <c r="O49" s="71">
        <f t="shared" si="25"/>
        <v>4</v>
      </c>
      <c r="P49" s="63">
        <f t="shared" si="25"/>
        <v>10</v>
      </c>
      <c r="Q49" s="71">
        <f t="shared" si="25"/>
        <v>8.5196078431372566</v>
      </c>
      <c r="R49" s="63">
        <f t="shared" si="25"/>
        <v>4.5079365079365079</v>
      </c>
      <c r="S49" s="71">
        <f t="shared" si="25"/>
        <v>0</v>
      </c>
      <c r="T49" s="63">
        <f t="shared" si="25"/>
        <v>0</v>
      </c>
      <c r="U49" s="71">
        <f t="shared" si="25"/>
        <v>0</v>
      </c>
      <c r="V49" s="63">
        <f t="shared" si="25"/>
        <v>2.9691358024691361</v>
      </c>
      <c r="W49" s="71">
        <f t="shared" si="25"/>
        <v>4.9622641509433976</v>
      </c>
      <c r="X49" s="63">
        <f t="shared" si="25"/>
        <v>4.8242424242424242</v>
      </c>
      <c r="Y49" s="71">
        <f t="shared" si="25"/>
        <v>2.3825136612021858</v>
      </c>
      <c r="Z49" s="63">
        <f t="shared" si="25"/>
        <v>2.3544973544973544</v>
      </c>
      <c r="AA49" s="71">
        <f t="shared" si="25"/>
        <v>0</v>
      </c>
      <c r="AB49" s="63">
        <f t="shared" si="25"/>
        <v>0</v>
      </c>
      <c r="AC49" s="71">
        <f t="shared" si="25"/>
        <v>0</v>
      </c>
      <c r="AD49" s="63">
        <f t="shared" si="25"/>
        <v>3.7654320987654337</v>
      </c>
      <c r="AE49" s="71">
        <f t="shared" si="25"/>
        <v>0</v>
      </c>
      <c r="AF49" s="63">
        <f t="shared" si="25"/>
        <v>4.0526315789473664</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3.9176470588235297</v>
      </c>
      <c r="R24" s="113">
        <f t="shared" si="12"/>
        <v>3.1896551724137931</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4.0588235294117645</v>
      </c>
      <c r="R25" s="122">
        <f t="shared" si="14"/>
        <v>3.5536511156186616</v>
      </c>
      <c r="S25" s="123">
        <f t="shared" si="14"/>
        <v>2.9448275862068964</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11.486486486486486</v>
      </c>
      <c r="R26" s="117">
        <f>IF((Q26+P28+(IF(Q16&gt;0,0,Q16))&gt;'SDR Patient and Stations'!R8),'SDR Patient and Stations'!R8,(Q26+P28+(IF(Q16&gt;0,0,Q16))))</f>
        <v>15.675675675675675</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1.486486486486486</v>
      </c>
      <c r="P28" s="117">
        <f t="shared" si="15"/>
        <v>4.1891891891891895</v>
      </c>
      <c r="Q28" s="116">
        <f t="shared" si="15"/>
        <v>10</v>
      </c>
      <c r="R28" s="117">
        <f t="shared" si="15"/>
        <v>8.6347376788553287</v>
      </c>
      <c r="S28" s="116">
        <f t="shared" si="15"/>
        <v>4.4337194337194337</v>
      </c>
      <c r="T28" s="117">
        <f t="shared" si="15"/>
        <v>0</v>
      </c>
      <c r="U28" s="116">
        <f t="shared" si="15"/>
        <v>0</v>
      </c>
      <c r="V28" s="117">
        <f t="shared" si="15"/>
        <v>0</v>
      </c>
      <c r="W28" s="116">
        <f t="shared" si="15"/>
        <v>3.2795295295295297</v>
      </c>
      <c r="X28" s="117">
        <f t="shared" si="15"/>
        <v>5.299592044875066</v>
      </c>
      <c r="Y28" s="116">
        <f t="shared" si="15"/>
        <v>5.1597051597051582</v>
      </c>
      <c r="Z28" s="117">
        <f t="shared" si="15"/>
        <v>2.6849800620292434</v>
      </c>
      <c r="AA28" s="116">
        <f t="shared" si="15"/>
        <v>2.6565851565851553</v>
      </c>
      <c r="AB28" s="117">
        <f t="shared" si="15"/>
        <v>0</v>
      </c>
      <c r="AC28" s="116">
        <f t="shared" si="15"/>
        <v>0</v>
      </c>
      <c r="AD28" s="117">
        <f t="shared" si="15"/>
        <v>0</v>
      </c>
      <c r="AE28" s="116">
        <f t="shared" si="15"/>
        <v>4.0460460460460475</v>
      </c>
      <c r="AF28" s="117">
        <f t="shared" si="15"/>
        <v>0</v>
      </c>
      <c r="AG28" s="116">
        <f t="shared" si="15"/>
        <v>4.3371266002844955</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4.3918918918918921</v>
      </c>
      <c r="N45" s="61">
        <f t="shared" si="23"/>
        <v>11.486486486486486</v>
      </c>
      <c r="O45" s="69">
        <f t="shared" si="23"/>
        <v>14.189189189189189</v>
      </c>
      <c r="P45" s="61">
        <f t="shared" si="23"/>
        <v>45.841995841995839</v>
      </c>
      <c r="Q45" s="69">
        <f t="shared" si="23"/>
        <v>20.121224165341815</v>
      </c>
      <c r="R45" s="61">
        <f t="shared" si="23"/>
        <v>20.109395109395109</v>
      </c>
      <c r="S45" s="69">
        <f t="shared" si="23"/>
        <v>23.455598455598455</v>
      </c>
      <c r="T45" s="61">
        <f t="shared" si="23"/>
        <v>21.088588588588589</v>
      </c>
      <c r="U45" s="69">
        <f t="shared" si="23"/>
        <v>20.439189189189189</v>
      </c>
      <c r="V45" s="61">
        <f t="shared" si="23"/>
        <v>23.27952952952953</v>
      </c>
      <c r="W45" s="69">
        <f t="shared" si="23"/>
        <v>25.299592044875066</v>
      </c>
      <c r="X45" s="61">
        <f t="shared" si="23"/>
        <v>25.159705159705158</v>
      </c>
      <c r="Y45" s="69">
        <f t="shared" si="23"/>
        <v>22.684980062029243</v>
      </c>
      <c r="Z45" s="61">
        <f t="shared" si="23"/>
        <v>22.656585156585155</v>
      </c>
      <c r="AA45" s="69">
        <f t="shared" si="23"/>
        <v>15.392736486486486</v>
      </c>
      <c r="AB45" s="61">
        <f t="shared" si="23"/>
        <v>17.150548986486488</v>
      </c>
      <c r="AC45" s="69">
        <f t="shared" si="23"/>
        <v>16.886694386694387</v>
      </c>
      <c r="AD45" s="61">
        <f t="shared" si="23"/>
        <v>21.046046046046047</v>
      </c>
      <c r="AE45" s="69">
        <f t="shared" si="23"/>
        <v>16.026552868658133</v>
      </c>
      <c r="AF45" s="61">
        <f t="shared" si="23"/>
        <v>21.337126600284495</v>
      </c>
      <c r="AG45" s="69">
        <f t="shared" si="23"/>
        <v>11.276794035414726</v>
      </c>
      <c r="AH45" s="61">
        <f t="shared" si="23"/>
        <v>11.46049896049896</v>
      </c>
      <c r="AI45" s="69">
        <f t="shared" si="23"/>
        <v>9.0090090090090094</v>
      </c>
      <c r="AJ45" s="61">
        <f t="shared" si="23"/>
        <v>14.196867321867323</v>
      </c>
      <c r="AK45" s="69">
        <f t="shared" si="23"/>
        <v>13.521557271557272</v>
      </c>
      <c r="AL45" s="61">
        <f t="shared" si="23"/>
        <v>12.846283783783784</v>
      </c>
      <c r="AM45" s="69">
        <f t="shared" si="23"/>
        <v>15.210559396605909</v>
      </c>
      <c r="AN45" s="61">
        <f t="shared" si="23"/>
        <v>15.952537903757415</v>
      </c>
      <c r="AO45" s="69">
        <f t="shared" si="23"/>
        <v>18.329868329868329</v>
      </c>
      <c r="AP45" s="61">
        <f t="shared" si="23"/>
        <v>18.435196560196562</v>
      </c>
      <c r="AQ45" s="69">
        <f t="shared" si="23"/>
        <v>24.078624078624077</v>
      </c>
      <c r="AR45" s="61">
        <f t="shared" si="23"/>
        <v>16.223560517038777</v>
      </c>
      <c r="AS45" s="69">
        <f t="shared" si="23"/>
        <v>17.236624379481523</v>
      </c>
      <c r="AT45" s="61">
        <f t="shared" si="23"/>
        <v>10.141167953667953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-5.6081081081081079</v>
      </c>
      <c r="N47" s="118">
        <f t="shared" si="24"/>
        <v>1.486486486486486</v>
      </c>
      <c r="O47" s="119">
        <f t="shared" si="24"/>
        <v>4.1891891891891895</v>
      </c>
      <c r="P47" s="118">
        <f t="shared" si="24"/>
        <v>35.841995841995839</v>
      </c>
      <c r="Q47" s="119">
        <f t="shared" si="24"/>
        <v>8.6347376788553287</v>
      </c>
      <c r="R47" s="118">
        <f t="shared" si="24"/>
        <v>4.4337194337194337</v>
      </c>
      <c r="S47" s="119">
        <f t="shared" si="24"/>
        <v>3.4555984555984551</v>
      </c>
      <c r="T47" s="118">
        <f t="shared" si="24"/>
        <v>1.0885885885885891</v>
      </c>
      <c r="U47" s="119">
        <f t="shared" si="24"/>
        <v>0.43918918918918948</v>
      </c>
      <c r="V47" s="118">
        <f t="shared" si="24"/>
        <v>3.2795295295295297</v>
      </c>
      <c r="W47" s="119">
        <f t="shared" si="24"/>
        <v>5.299592044875066</v>
      </c>
      <c r="X47" s="118">
        <f t="shared" si="24"/>
        <v>5.1597051597051582</v>
      </c>
      <c r="Y47" s="119">
        <f t="shared" si="24"/>
        <v>2.6849800620292434</v>
      </c>
      <c r="Z47" s="118">
        <f t="shared" si="24"/>
        <v>2.6565851565851553</v>
      </c>
      <c r="AA47" s="119">
        <f t="shared" si="24"/>
        <v>-4.607263513513514</v>
      </c>
      <c r="AB47" s="118">
        <f t="shared" si="24"/>
        <v>-2.8494510135135123</v>
      </c>
      <c r="AC47" s="119">
        <f t="shared" si="24"/>
        <v>-3.113305613305613</v>
      </c>
      <c r="AD47" s="118">
        <f t="shared" si="24"/>
        <v>4.0460460460460475</v>
      </c>
      <c r="AE47" s="119">
        <f t="shared" si="24"/>
        <v>-0.97344713134186733</v>
      </c>
      <c r="AF47" s="118">
        <f t="shared" si="24"/>
        <v>4.3371266002844955</v>
      </c>
      <c r="AG47" s="119">
        <f t="shared" si="24"/>
        <v>-8.723205964585274</v>
      </c>
      <c r="AH47" s="118">
        <f t="shared" si="24"/>
        <v>-8.5395010395010402</v>
      </c>
      <c r="AI47" s="119">
        <f t="shared" si="24"/>
        <v>-10.990990990990991</v>
      </c>
      <c r="AJ47" s="118">
        <f t="shared" si="24"/>
        <v>-5.8031326781326769</v>
      </c>
      <c r="AK47" s="119">
        <f t="shared" si="24"/>
        <v>-6.4784427284427277</v>
      </c>
      <c r="AL47" s="118">
        <f t="shared" si="24"/>
        <v>-7.1537162162162158</v>
      </c>
      <c r="AM47" s="119">
        <f t="shared" si="24"/>
        <v>-4.7894406033940911</v>
      </c>
      <c r="AN47" s="118">
        <f t="shared" si="24"/>
        <v>-4.0474620962425849</v>
      </c>
      <c r="AO47" s="119">
        <f t="shared" si="24"/>
        <v>-1.6701316701316706</v>
      </c>
      <c r="AP47" s="118">
        <f t="shared" si="24"/>
        <v>-1.5648034398034376</v>
      </c>
      <c r="AQ47" s="119">
        <f t="shared" si="24"/>
        <v>4.0786240786240775</v>
      </c>
      <c r="AR47" s="118">
        <f t="shared" si="24"/>
        <v>-3.7764394829612229</v>
      </c>
      <c r="AS47" s="119">
        <f t="shared" si="24"/>
        <v>-2.7633756205184774</v>
      </c>
      <c r="AT47" s="118">
        <f t="shared" si="24"/>
        <v>-9.8588320463320471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1.486486486486486</v>
      </c>
      <c r="O49" s="71">
        <f t="shared" si="25"/>
        <v>4.1891891891891895</v>
      </c>
      <c r="P49" s="63">
        <f t="shared" si="25"/>
        <v>10</v>
      </c>
      <c r="Q49" s="71">
        <f t="shared" si="25"/>
        <v>8.6347376788553287</v>
      </c>
      <c r="R49" s="63">
        <f t="shared" si="25"/>
        <v>4.4337194337194337</v>
      </c>
      <c r="S49" s="71">
        <f t="shared" si="25"/>
        <v>0</v>
      </c>
      <c r="T49" s="63">
        <f t="shared" si="25"/>
        <v>0</v>
      </c>
      <c r="U49" s="71">
        <f t="shared" si="25"/>
        <v>0</v>
      </c>
      <c r="V49" s="63">
        <f t="shared" si="25"/>
        <v>3.2795295295295297</v>
      </c>
      <c r="W49" s="71">
        <f t="shared" si="25"/>
        <v>5.299592044875066</v>
      </c>
      <c r="X49" s="63">
        <f t="shared" si="25"/>
        <v>5.1597051597051582</v>
      </c>
      <c r="Y49" s="71">
        <f t="shared" si="25"/>
        <v>2.6849800620292434</v>
      </c>
      <c r="Z49" s="63">
        <f t="shared" si="25"/>
        <v>2.6565851565851553</v>
      </c>
      <c r="AA49" s="71">
        <f t="shared" si="25"/>
        <v>0</v>
      </c>
      <c r="AB49" s="63">
        <f t="shared" si="25"/>
        <v>0</v>
      </c>
      <c r="AC49" s="71">
        <f t="shared" si="25"/>
        <v>0</v>
      </c>
      <c r="AD49" s="63">
        <f t="shared" si="25"/>
        <v>4.0460460460460475</v>
      </c>
      <c r="AE49" s="71">
        <f t="shared" si="25"/>
        <v>0</v>
      </c>
      <c r="AF49" s="63">
        <f t="shared" si="25"/>
        <v>4.3371266002844955</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3.8647058823529412</v>
      </c>
      <c r="R24" s="113">
        <f t="shared" si="12"/>
        <v>3.1196581196581197</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4.0323529411764705</v>
      </c>
      <c r="R25" s="122">
        <f t="shared" si="14"/>
        <v>3.4921820010055304</v>
      </c>
      <c r="S25" s="123">
        <f t="shared" si="14"/>
        <v>2.9098290598290601</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11.643835616438356</v>
      </c>
      <c r="R26" s="117">
        <f>IF((Q26+P28+(IF(Q16&gt;0,0,Q16))&gt;'SDR Patient and Stations'!R8),'SDR Patient and Stations'!R8,(Q26+P28+(IF(Q16&gt;0,0,Q16))))</f>
        <v>16.027397260273972</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1.6438356164383556</v>
      </c>
      <c r="P28" s="117">
        <f t="shared" si="15"/>
        <v>4.3835616438356162</v>
      </c>
      <c r="Q28" s="116">
        <f t="shared" si="15"/>
        <v>10</v>
      </c>
      <c r="R28" s="117">
        <f t="shared" si="15"/>
        <v>8.7530217566478683</v>
      </c>
      <c r="S28" s="116">
        <f t="shared" si="15"/>
        <v>4.3574690150032644</v>
      </c>
      <c r="T28" s="117">
        <f t="shared" si="15"/>
        <v>0</v>
      </c>
      <c r="U28" s="116">
        <f t="shared" si="15"/>
        <v>0</v>
      </c>
      <c r="V28" s="117">
        <f t="shared" si="15"/>
        <v>0</v>
      </c>
      <c r="W28" s="116">
        <f t="shared" si="15"/>
        <v>3.5984271943176047</v>
      </c>
      <c r="X28" s="117">
        <f t="shared" si="15"/>
        <v>5.6461617989144486</v>
      </c>
      <c r="Y28" s="116">
        <f t="shared" si="15"/>
        <v>5.5043586550435855</v>
      </c>
      <c r="Z28" s="117">
        <f t="shared" si="15"/>
        <v>2.9957332135638914</v>
      </c>
      <c r="AA28" s="116">
        <f t="shared" si="15"/>
        <v>2.9669493368123518</v>
      </c>
      <c r="AB28" s="117">
        <f t="shared" si="15"/>
        <v>0</v>
      </c>
      <c r="AC28" s="116">
        <f t="shared" si="15"/>
        <v>0</v>
      </c>
      <c r="AD28" s="117">
        <f t="shared" si="15"/>
        <v>0</v>
      </c>
      <c r="AE28" s="116">
        <f t="shared" si="15"/>
        <v>4.3343480466768156</v>
      </c>
      <c r="AF28" s="117">
        <f t="shared" si="15"/>
        <v>0</v>
      </c>
      <c r="AG28" s="116">
        <f t="shared" si="15"/>
        <v>4.629416005767844</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4.4520547945205484</v>
      </c>
      <c r="N45" s="61">
        <f t="shared" si="23"/>
        <v>11.643835616438356</v>
      </c>
      <c r="O45" s="69">
        <f t="shared" si="23"/>
        <v>14.383561643835616</v>
      </c>
      <c r="P45" s="61">
        <f t="shared" si="23"/>
        <v>46.469968387776603</v>
      </c>
      <c r="Q45" s="69">
        <f t="shared" si="23"/>
        <v>20.396857373086224</v>
      </c>
      <c r="R45" s="61">
        <f t="shared" si="23"/>
        <v>20.384866275277236</v>
      </c>
      <c r="S45" s="69">
        <f t="shared" si="23"/>
        <v>23.776908023483369</v>
      </c>
      <c r="T45" s="61">
        <f t="shared" si="23"/>
        <v>21.377473363774733</v>
      </c>
      <c r="U45" s="69">
        <f t="shared" si="23"/>
        <v>20.719178082191782</v>
      </c>
      <c r="V45" s="61">
        <f t="shared" si="23"/>
        <v>23.598427194317605</v>
      </c>
      <c r="W45" s="69">
        <f t="shared" si="23"/>
        <v>25.646161798914449</v>
      </c>
      <c r="X45" s="61">
        <f t="shared" si="23"/>
        <v>25.504358655043585</v>
      </c>
      <c r="Y45" s="69">
        <f t="shared" si="23"/>
        <v>22.995733213563891</v>
      </c>
      <c r="Z45" s="61">
        <f t="shared" si="23"/>
        <v>22.966949336812352</v>
      </c>
      <c r="AA45" s="69">
        <f t="shared" si="23"/>
        <v>15.60359589041096</v>
      </c>
      <c r="AB45" s="61">
        <f t="shared" si="23"/>
        <v>17.38548801369863</v>
      </c>
      <c r="AC45" s="69">
        <f t="shared" si="23"/>
        <v>17.118018967334034</v>
      </c>
      <c r="AD45" s="61">
        <f t="shared" si="23"/>
        <v>21.334348046676816</v>
      </c>
      <c r="AE45" s="69">
        <f t="shared" si="23"/>
        <v>16.246094688776736</v>
      </c>
      <c r="AF45" s="61">
        <f t="shared" si="23"/>
        <v>21.629416005767844</v>
      </c>
      <c r="AG45" s="69">
        <f t="shared" si="23"/>
        <v>11.431270666036845</v>
      </c>
      <c r="AH45" s="61">
        <f t="shared" si="23"/>
        <v>11.617492096944151</v>
      </c>
      <c r="AI45" s="69">
        <f t="shared" si="23"/>
        <v>9.1324200913242013</v>
      </c>
      <c r="AJ45" s="61">
        <f t="shared" si="23"/>
        <v>14.39134495641345</v>
      </c>
      <c r="AK45" s="69">
        <f t="shared" si="23"/>
        <v>13.706784083496412</v>
      </c>
      <c r="AL45" s="61">
        <f t="shared" si="23"/>
        <v>13.022260273972602</v>
      </c>
      <c r="AM45" s="69">
        <f t="shared" si="23"/>
        <v>15.418923223956675</v>
      </c>
      <c r="AN45" s="61">
        <f t="shared" si="23"/>
        <v>16.171065820247243</v>
      </c>
      <c r="AO45" s="69">
        <f t="shared" si="23"/>
        <v>18.580962416578856</v>
      </c>
      <c r="AP45" s="61">
        <f t="shared" si="23"/>
        <v>18.687733499377337</v>
      </c>
      <c r="AQ45" s="69">
        <f t="shared" si="23"/>
        <v>24.408468244084681</v>
      </c>
      <c r="AR45" s="61">
        <f t="shared" si="23"/>
        <v>16.445801072066708</v>
      </c>
      <c r="AS45" s="69">
        <f t="shared" si="23"/>
        <v>17.472742521666202</v>
      </c>
      <c r="AT45" s="61">
        <f t="shared" si="23"/>
        <v>10.28008806262231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-5.5479452054794516</v>
      </c>
      <c r="N47" s="118">
        <f t="shared" si="24"/>
        <v>1.6438356164383556</v>
      </c>
      <c r="O47" s="119">
        <f t="shared" si="24"/>
        <v>4.3835616438356162</v>
      </c>
      <c r="P47" s="118">
        <f t="shared" si="24"/>
        <v>36.469968387776603</v>
      </c>
      <c r="Q47" s="119">
        <f t="shared" si="24"/>
        <v>8.7530217566478683</v>
      </c>
      <c r="R47" s="118">
        <f t="shared" si="24"/>
        <v>4.3574690150032644</v>
      </c>
      <c r="S47" s="119">
        <f t="shared" si="24"/>
        <v>3.7769080234833687</v>
      </c>
      <c r="T47" s="118">
        <f t="shared" si="24"/>
        <v>1.3774733637747332</v>
      </c>
      <c r="U47" s="119">
        <f t="shared" si="24"/>
        <v>0.7191780821917817</v>
      </c>
      <c r="V47" s="118">
        <f t="shared" si="24"/>
        <v>3.5984271943176047</v>
      </c>
      <c r="W47" s="119">
        <f t="shared" si="24"/>
        <v>5.6461617989144486</v>
      </c>
      <c r="X47" s="118">
        <f t="shared" si="24"/>
        <v>5.5043586550435855</v>
      </c>
      <c r="Y47" s="119">
        <f t="shared" si="24"/>
        <v>2.9957332135638914</v>
      </c>
      <c r="Z47" s="118">
        <f t="shared" si="24"/>
        <v>2.9669493368123518</v>
      </c>
      <c r="AA47" s="119">
        <f t="shared" si="24"/>
        <v>-4.3964041095890405</v>
      </c>
      <c r="AB47" s="118">
        <f t="shared" si="24"/>
        <v>-2.6145119863013697</v>
      </c>
      <c r="AC47" s="119">
        <f t="shared" si="24"/>
        <v>-2.8819810326659656</v>
      </c>
      <c r="AD47" s="118">
        <f t="shared" si="24"/>
        <v>4.3343480466768156</v>
      </c>
      <c r="AE47" s="119">
        <f t="shared" si="24"/>
        <v>-0.75390531122326365</v>
      </c>
      <c r="AF47" s="118">
        <f t="shared" si="24"/>
        <v>4.629416005767844</v>
      </c>
      <c r="AG47" s="119">
        <f t="shared" si="24"/>
        <v>-8.5687293339631552</v>
      </c>
      <c r="AH47" s="118">
        <f t="shared" si="24"/>
        <v>-8.3825079030558491</v>
      </c>
      <c r="AI47" s="119">
        <f t="shared" si="24"/>
        <v>-10.867579908675799</v>
      </c>
      <c r="AJ47" s="118">
        <f t="shared" si="24"/>
        <v>-5.6086550435865501</v>
      </c>
      <c r="AK47" s="119">
        <f t="shared" si="24"/>
        <v>-6.2932159165035877</v>
      </c>
      <c r="AL47" s="118">
        <f t="shared" si="24"/>
        <v>-6.9777397260273979</v>
      </c>
      <c r="AM47" s="119">
        <f t="shared" si="24"/>
        <v>-4.5810767760433251</v>
      </c>
      <c r="AN47" s="118">
        <f t="shared" si="24"/>
        <v>-3.828934179752757</v>
      </c>
      <c r="AO47" s="119">
        <f t="shared" si="24"/>
        <v>-1.4190375834211437</v>
      </c>
      <c r="AP47" s="118">
        <f t="shared" si="24"/>
        <v>-1.3122665006226626</v>
      </c>
      <c r="AQ47" s="119">
        <f t="shared" si="24"/>
        <v>4.4084682440846805</v>
      </c>
      <c r="AR47" s="118">
        <f t="shared" si="24"/>
        <v>-3.5541989279332924</v>
      </c>
      <c r="AS47" s="119">
        <f t="shared" si="24"/>
        <v>-2.527257478333798</v>
      </c>
      <c r="AT47" s="118">
        <f t="shared" si="24"/>
        <v>-9.7199119373776899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1.6438356164383556</v>
      </c>
      <c r="O49" s="71">
        <f t="shared" si="25"/>
        <v>4.3835616438356162</v>
      </c>
      <c r="P49" s="63">
        <f t="shared" si="25"/>
        <v>10</v>
      </c>
      <c r="Q49" s="71">
        <f t="shared" si="25"/>
        <v>8.7530217566478683</v>
      </c>
      <c r="R49" s="63">
        <f t="shared" si="25"/>
        <v>4.3574690150032644</v>
      </c>
      <c r="S49" s="71">
        <f t="shared" si="25"/>
        <v>0</v>
      </c>
      <c r="T49" s="63">
        <f t="shared" si="25"/>
        <v>0</v>
      </c>
      <c r="U49" s="71">
        <f t="shared" si="25"/>
        <v>0</v>
      </c>
      <c r="V49" s="63">
        <f t="shared" si="25"/>
        <v>3.5984271943176047</v>
      </c>
      <c r="W49" s="71">
        <f t="shared" si="25"/>
        <v>5.6461617989144486</v>
      </c>
      <c r="X49" s="63">
        <f t="shared" si="25"/>
        <v>5.5043586550435855</v>
      </c>
      <c r="Y49" s="71">
        <f t="shared" si="25"/>
        <v>2.9957332135638914</v>
      </c>
      <c r="Z49" s="63">
        <f t="shared" si="25"/>
        <v>2.9669493368123518</v>
      </c>
      <c r="AA49" s="71">
        <f t="shared" si="25"/>
        <v>0</v>
      </c>
      <c r="AB49" s="63">
        <f t="shared" si="25"/>
        <v>0</v>
      </c>
      <c r="AC49" s="71">
        <f t="shared" si="25"/>
        <v>0</v>
      </c>
      <c r="AD49" s="63">
        <f t="shared" si="25"/>
        <v>4.3343480466768156</v>
      </c>
      <c r="AE49" s="71">
        <f t="shared" si="25"/>
        <v>0</v>
      </c>
      <c r="AF49" s="63">
        <f t="shared" si="25"/>
        <v>4.629416005767844</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3.8117647058823532</v>
      </c>
      <c r="R24" s="113">
        <f t="shared" si="12"/>
        <v>3.0508474576271185</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4.0058823529411764</v>
      </c>
      <c r="R25" s="122">
        <f t="shared" si="14"/>
        <v>3.4313060817547356</v>
      </c>
      <c r="S25" s="123">
        <f t="shared" si="14"/>
        <v>2.8754237288135593</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11.805555555555555</v>
      </c>
      <c r="R26" s="117">
        <f>IF((Q26+P28+(IF(Q16&gt;0,0,Q16))&gt;'SDR Patient and Stations'!R8),'SDR Patient and Stations'!R8,(Q26+P28+(IF(Q16&gt;0,0,Q16))))</f>
        <v>16.388888888888889</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1.8055555555555554</v>
      </c>
      <c r="P28" s="117">
        <f t="shared" si="15"/>
        <v>4.5833333333333339</v>
      </c>
      <c r="Q28" s="116">
        <f t="shared" si="15"/>
        <v>10</v>
      </c>
      <c r="R28" s="117">
        <f t="shared" si="15"/>
        <v>8.8745915032679772</v>
      </c>
      <c r="S28" s="116">
        <f t="shared" si="15"/>
        <v>4.2791005291005284</v>
      </c>
      <c r="T28" s="117">
        <f t="shared" si="15"/>
        <v>0</v>
      </c>
      <c r="U28" s="116">
        <f t="shared" si="15"/>
        <v>0</v>
      </c>
      <c r="V28" s="117">
        <f t="shared" si="15"/>
        <v>0</v>
      </c>
      <c r="W28" s="116">
        <f t="shared" si="15"/>
        <v>3.9261831275720169</v>
      </c>
      <c r="X28" s="117">
        <f t="shared" si="15"/>
        <v>6.0023584905660385</v>
      </c>
      <c r="Y28" s="116">
        <f t="shared" si="15"/>
        <v>5.8585858585858581</v>
      </c>
      <c r="Z28" s="117">
        <f t="shared" si="15"/>
        <v>3.3151183970856124</v>
      </c>
      <c r="AA28" s="116">
        <f t="shared" si="15"/>
        <v>3.2859347442680793</v>
      </c>
      <c r="AB28" s="117">
        <f t="shared" si="15"/>
        <v>0</v>
      </c>
      <c r="AC28" s="116">
        <f t="shared" si="15"/>
        <v>0</v>
      </c>
      <c r="AD28" s="117">
        <f t="shared" si="15"/>
        <v>0</v>
      </c>
      <c r="AE28" s="116">
        <f t="shared" si="15"/>
        <v>4.6306584362139915</v>
      </c>
      <c r="AF28" s="117">
        <f t="shared" si="15"/>
        <v>0</v>
      </c>
      <c r="AG28" s="116">
        <f t="shared" si="15"/>
        <v>4.9298245614035103</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4.5138888888888893</v>
      </c>
      <c r="N45" s="61">
        <f t="shared" si="23"/>
        <v>11.805555555555555</v>
      </c>
      <c r="O45" s="69">
        <f t="shared" si="23"/>
        <v>14.583333333333334</v>
      </c>
      <c r="P45" s="61">
        <f t="shared" si="23"/>
        <v>47.115384615384613</v>
      </c>
      <c r="Q45" s="69">
        <f t="shared" si="23"/>
        <v>20.680147058823533</v>
      </c>
      <c r="R45" s="61">
        <f t="shared" si="23"/>
        <v>20.667989417989418</v>
      </c>
      <c r="S45" s="69">
        <f t="shared" si="23"/>
        <v>24.107142857142858</v>
      </c>
      <c r="T45" s="61">
        <f t="shared" si="23"/>
        <v>21.674382716049383</v>
      </c>
      <c r="U45" s="69">
        <f t="shared" si="23"/>
        <v>21.006944444444446</v>
      </c>
      <c r="V45" s="61">
        <f t="shared" si="23"/>
        <v>23.926183127572017</v>
      </c>
      <c r="W45" s="69">
        <f t="shared" si="23"/>
        <v>26.002358490566039</v>
      </c>
      <c r="X45" s="61">
        <f t="shared" si="23"/>
        <v>25.858585858585858</v>
      </c>
      <c r="Y45" s="69">
        <f t="shared" si="23"/>
        <v>23.315118397085612</v>
      </c>
      <c r="Z45" s="61">
        <f t="shared" si="23"/>
        <v>23.285934744268079</v>
      </c>
      <c r="AA45" s="69">
        <f t="shared" si="23"/>
        <v>15.8203125</v>
      </c>
      <c r="AB45" s="61">
        <f t="shared" si="23"/>
        <v>17.626953125</v>
      </c>
      <c r="AC45" s="69">
        <f t="shared" si="23"/>
        <v>17.35576923076923</v>
      </c>
      <c r="AD45" s="61">
        <f t="shared" si="23"/>
        <v>21.630658436213992</v>
      </c>
      <c r="AE45" s="69">
        <f t="shared" si="23"/>
        <v>16.471734892787524</v>
      </c>
      <c r="AF45" s="61">
        <f t="shared" si="23"/>
        <v>21.92982456140351</v>
      </c>
      <c r="AG45" s="69">
        <f t="shared" si="23"/>
        <v>11.590038314176246</v>
      </c>
      <c r="AH45" s="61">
        <f t="shared" si="23"/>
        <v>11.778846153846153</v>
      </c>
      <c r="AI45" s="69">
        <f t="shared" si="23"/>
        <v>9.2592592592592595</v>
      </c>
      <c r="AJ45" s="61">
        <f t="shared" si="23"/>
        <v>14.591224747474747</v>
      </c>
      <c r="AK45" s="69">
        <f t="shared" si="23"/>
        <v>13.897156084656086</v>
      </c>
      <c r="AL45" s="61">
        <f t="shared" si="23"/>
        <v>13.203125</v>
      </c>
      <c r="AM45" s="69">
        <f t="shared" si="23"/>
        <v>15.633074935400519</v>
      </c>
      <c r="AN45" s="61">
        <f t="shared" si="23"/>
        <v>16.395663956639567</v>
      </c>
      <c r="AO45" s="69">
        <f t="shared" si="23"/>
        <v>18.83903133903134</v>
      </c>
      <c r="AP45" s="61">
        <f t="shared" si="23"/>
        <v>18.947285353535356</v>
      </c>
      <c r="AQ45" s="69">
        <f t="shared" si="23"/>
        <v>24.747474747474747</v>
      </c>
      <c r="AR45" s="61">
        <f t="shared" si="23"/>
        <v>16.674214975845413</v>
      </c>
      <c r="AS45" s="69">
        <f t="shared" si="23"/>
        <v>17.715419501133788</v>
      </c>
      <c r="AT45" s="61">
        <f t="shared" si="23"/>
        <v>10.422867063492063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-5.4861111111111107</v>
      </c>
      <c r="N47" s="118">
        <f t="shared" si="24"/>
        <v>1.8055555555555554</v>
      </c>
      <c r="O47" s="119">
        <f t="shared" si="24"/>
        <v>4.5833333333333339</v>
      </c>
      <c r="P47" s="118">
        <f t="shared" si="24"/>
        <v>37.115384615384613</v>
      </c>
      <c r="Q47" s="119">
        <f t="shared" si="24"/>
        <v>8.8745915032679772</v>
      </c>
      <c r="R47" s="118">
        <f t="shared" si="24"/>
        <v>4.2791005291005284</v>
      </c>
      <c r="S47" s="119">
        <f t="shared" si="24"/>
        <v>4.1071428571428577</v>
      </c>
      <c r="T47" s="118">
        <f t="shared" si="24"/>
        <v>1.6743827160493829</v>
      </c>
      <c r="U47" s="119">
        <f t="shared" si="24"/>
        <v>1.0069444444444464</v>
      </c>
      <c r="V47" s="118">
        <f t="shared" si="24"/>
        <v>3.9261831275720169</v>
      </c>
      <c r="W47" s="119">
        <f t="shared" si="24"/>
        <v>6.0023584905660385</v>
      </c>
      <c r="X47" s="118">
        <f t="shared" si="24"/>
        <v>5.8585858585858581</v>
      </c>
      <c r="Y47" s="119">
        <f t="shared" si="24"/>
        <v>3.3151183970856124</v>
      </c>
      <c r="Z47" s="118">
        <f t="shared" si="24"/>
        <v>3.2859347442680793</v>
      </c>
      <c r="AA47" s="119">
        <f t="shared" si="24"/>
        <v>-4.1796875</v>
      </c>
      <c r="AB47" s="118">
        <f t="shared" si="24"/>
        <v>-2.373046875</v>
      </c>
      <c r="AC47" s="119">
        <f t="shared" si="24"/>
        <v>-2.6442307692307701</v>
      </c>
      <c r="AD47" s="118">
        <f t="shared" si="24"/>
        <v>4.6306584362139915</v>
      </c>
      <c r="AE47" s="119">
        <f t="shared" si="24"/>
        <v>-0.52826510721247644</v>
      </c>
      <c r="AF47" s="118">
        <f t="shared" si="24"/>
        <v>4.9298245614035103</v>
      </c>
      <c r="AG47" s="119">
        <f t="shared" si="24"/>
        <v>-8.4099616858237543</v>
      </c>
      <c r="AH47" s="118">
        <f t="shared" si="24"/>
        <v>-8.2211538461538467</v>
      </c>
      <c r="AI47" s="119">
        <f t="shared" si="24"/>
        <v>-10.74074074074074</v>
      </c>
      <c r="AJ47" s="118">
        <f t="shared" si="24"/>
        <v>-5.4087752525252526</v>
      </c>
      <c r="AK47" s="119">
        <f t="shared" si="24"/>
        <v>-6.1028439153439145</v>
      </c>
      <c r="AL47" s="118">
        <f t="shared" si="24"/>
        <v>-6.796875</v>
      </c>
      <c r="AM47" s="119">
        <f t="shared" si="24"/>
        <v>-4.3669250645994815</v>
      </c>
      <c r="AN47" s="118">
        <f t="shared" si="24"/>
        <v>-3.6043360433604335</v>
      </c>
      <c r="AO47" s="119">
        <f t="shared" si="24"/>
        <v>-1.1609686609686598</v>
      </c>
      <c r="AP47" s="118">
        <f t="shared" si="24"/>
        <v>-1.0527146464646435</v>
      </c>
      <c r="AQ47" s="119">
        <f t="shared" si="24"/>
        <v>4.7474747474747474</v>
      </c>
      <c r="AR47" s="118">
        <f t="shared" si="24"/>
        <v>-3.3257850241545874</v>
      </c>
      <c r="AS47" s="119">
        <f t="shared" si="24"/>
        <v>-2.2845804988662124</v>
      </c>
      <c r="AT47" s="118">
        <f t="shared" si="24"/>
        <v>-9.5771329365079367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1.8055555555555554</v>
      </c>
      <c r="O49" s="71">
        <f t="shared" si="25"/>
        <v>4.5833333333333339</v>
      </c>
      <c r="P49" s="63">
        <f t="shared" si="25"/>
        <v>10</v>
      </c>
      <c r="Q49" s="71">
        <f t="shared" si="25"/>
        <v>8.8745915032679772</v>
      </c>
      <c r="R49" s="63">
        <f t="shared" si="25"/>
        <v>4.2791005291005284</v>
      </c>
      <c r="S49" s="71">
        <f t="shared" si="25"/>
        <v>0</v>
      </c>
      <c r="T49" s="63">
        <f t="shared" si="25"/>
        <v>0</v>
      </c>
      <c r="U49" s="71">
        <f t="shared" si="25"/>
        <v>0</v>
      </c>
      <c r="V49" s="63">
        <f t="shared" si="25"/>
        <v>3.9261831275720169</v>
      </c>
      <c r="W49" s="71">
        <f t="shared" si="25"/>
        <v>6.0023584905660385</v>
      </c>
      <c r="X49" s="63">
        <f t="shared" si="25"/>
        <v>5.8585858585858581</v>
      </c>
      <c r="Y49" s="71">
        <f t="shared" si="25"/>
        <v>3.3151183970856124</v>
      </c>
      <c r="Z49" s="63">
        <f t="shared" si="25"/>
        <v>3.2859347442680793</v>
      </c>
      <c r="AA49" s="71">
        <f t="shared" si="25"/>
        <v>0</v>
      </c>
      <c r="AB49" s="63">
        <f t="shared" si="25"/>
        <v>0</v>
      </c>
      <c r="AC49" s="71">
        <f t="shared" si="25"/>
        <v>0</v>
      </c>
      <c r="AD49" s="63">
        <f t="shared" si="25"/>
        <v>4.6306584362139915</v>
      </c>
      <c r="AE49" s="71">
        <f t="shared" si="25"/>
        <v>0</v>
      </c>
      <c r="AF49" s="63">
        <f t="shared" si="25"/>
        <v>4.9298245614035103</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3.7588235294117642</v>
      </c>
      <c r="R24" s="113">
        <f t="shared" si="12"/>
        <v>2.983193277310924</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3.9794117647058824</v>
      </c>
      <c r="R25" s="122">
        <f t="shared" si="14"/>
        <v>3.3710084033613441</v>
      </c>
      <c r="S25" s="123">
        <f t="shared" si="14"/>
        <v>2.8415966386554619</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11.971830985915494</v>
      </c>
      <c r="R26" s="117">
        <f>IF((Q26+P28+(IF(Q16&gt;0,0,Q16))&gt;'SDR Patient and Stations'!R8),'SDR Patient and Stations'!R8,(Q26+P28+(IF(Q16&gt;0,0,Q16))))</f>
        <v>16.760563380281692</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1.9718309859154939</v>
      </c>
      <c r="P28" s="117">
        <f t="shared" si="15"/>
        <v>4.7887323943661979</v>
      </c>
      <c r="Q28" s="116">
        <f t="shared" si="15"/>
        <v>10</v>
      </c>
      <c r="R28" s="117">
        <f t="shared" si="15"/>
        <v>8.9995857497928764</v>
      </c>
      <c r="S28" s="116">
        <f t="shared" si="15"/>
        <v>4.1985244802146227</v>
      </c>
      <c r="T28" s="117">
        <f t="shared" si="15"/>
        <v>0</v>
      </c>
      <c r="U28" s="116">
        <f t="shared" si="15"/>
        <v>0</v>
      </c>
      <c r="V28" s="117">
        <f t="shared" si="15"/>
        <v>0</v>
      </c>
      <c r="W28" s="116">
        <f t="shared" si="15"/>
        <v>4.2631716223265528</v>
      </c>
      <c r="X28" s="117">
        <f t="shared" si="15"/>
        <v>6.3685888918416182</v>
      </c>
      <c r="Y28" s="116">
        <f t="shared" si="15"/>
        <v>6.2227912932138274</v>
      </c>
      <c r="Z28" s="117">
        <f t="shared" si="15"/>
        <v>3.643500346340339</v>
      </c>
      <c r="AA28" s="116">
        <f t="shared" si="15"/>
        <v>3.6139056561591794</v>
      </c>
      <c r="AB28" s="117">
        <f t="shared" si="15"/>
        <v>0</v>
      </c>
      <c r="AC28" s="116">
        <f t="shared" si="15"/>
        <v>0</v>
      </c>
      <c r="AD28" s="117">
        <f t="shared" si="15"/>
        <v>0</v>
      </c>
      <c r="AE28" s="116">
        <f t="shared" si="15"/>
        <v>4.9353155972874312</v>
      </c>
      <c r="AF28" s="117">
        <f t="shared" si="15"/>
        <v>0</v>
      </c>
      <c r="AG28" s="116">
        <f t="shared" si="15"/>
        <v>5.2386953298739805</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4.5774647887323949</v>
      </c>
      <c r="N45" s="61">
        <f t="shared" si="23"/>
        <v>11.971830985915494</v>
      </c>
      <c r="O45" s="69">
        <f t="shared" si="23"/>
        <v>14.788732394366198</v>
      </c>
      <c r="P45" s="61">
        <f t="shared" si="23"/>
        <v>47.778981581798483</v>
      </c>
      <c r="Q45" s="69">
        <f t="shared" si="23"/>
        <v>20.97141673570837</v>
      </c>
      <c r="R45" s="61">
        <f t="shared" si="23"/>
        <v>20.959087860496314</v>
      </c>
      <c r="S45" s="69">
        <f t="shared" si="23"/>
        <v>24.446680080482899</v>
      </c>
      <c r="T45" s="61">
        <f t="shared" si="23"/>
        <v>21.979655712050079</v>
      </c>
      <c r="U45" s="69">
        <f t="shared" si="23"/>
        <v>21.302816901408452</v>
      </c>
      <c r="V45" s="61">
        <f t="shared" si="23"/>
        <v>24.263171622326553</v>
      </c>
      <c r="W45" s="69">
        <f t="shared" si="23"/>
        <v>26.368588891841618</v>
      </c>
      <c r="X45" s="61">
        <f t="shared" si="23"/>
        <v>26.222791293213827</v>
      </c>
      <c r="Y45" s="69">
        <f t="shared" si="23"/>
        <v>23.643500346340339</v>
      </c>
      <c r="Z45" s="61">
        <f t="shared" si="23"/>
        <v>23.613905656159179</v>
      </c>
      <c r="AA45" s="69">
        <f t="shared" si="23"/>
        <v>16.043133802816904</v>
      </c>
      <c r="AB45" s="61">
        <f t="shared" si="23"/>
        <v>17.875220070422536</v>
      </c>
      <c r="AC45" s="69">
        <f t="shared" si="23"/>
        <v>17.600216684723726</v>
      </c>
      <c r="AD45" s="61">
        <f t="shared" si="23"/>
        <v>21.935315597287431</v>
      </c>
      <c r="AE45" s="69">
        <f t="shared" si="23"/>
        <v>16.703731158883123</v>
      </c>
      <c r="AF45" s="61">
        <f t="shared" si="23"/>
        <v>22.23869532987398</v>
      </c>
      <c r="AG45" s="69">
        <f t="shared" si="23"/>
        <v>11.753278290432249</v>
      </c>
      <c r="AH45" s="61">
        <f t="shared" si="23"/>
        <v>11.944745395449621</v>
      </c>
      <c r="AI45" s="69">
        <f t="shared" si="23"/>
        <v>9.3896713615023479</v>
      </c>
      <c r="AJ45" s="61">
        <f t="shared" si="23"/>
        <v>14.796734955185661</v>
      </c>
      <c r="AK45" s="69">
        <f t="shared" si="23"/>
        <v>14.092890677397721</v>
      </c>
      <c r="AL45" s="61">
        <f t="shared" si="23"/>
        <v>13.389084507042254</v>
      </c>
      <c r="AM45" s="69">
        <f t="shared" si="23"/>
        <v>15.853259089420243</v>
      </c>
      <c r="AN45" s="61">
        <f t="shared" si="23"/>
        <v>16.626588801099278</v>
      </c>
      <c r="AO45" s="69">
        <f t="shared" si="23"/>
        <v>19.104369808595163</v>
      </c>
      <c r="AP45" s="61">
        <f t="shared" si="23"/>
        <v>19.21414852752881</v>
      </c>
      <c r="AQ45" s="69">
        <f t="shared" si="23"/>
        <v>25.096030729833547</v>
      </c>
      <c r="AR45" s="61">
        <f t="shared" si="23"/>
        <v>16.909063074096753</v>
      </c>
      <c r="AS45" s="69">
        <f t="shared" si="23"/>
        <v>17.964932451853983</v>
      </c>
      <c r="AT45" s="61">
        <f t="shared" si="23"/>
        <v>10.569668008048289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-5.4225352112676051</v>
      </c>
      <c r="N47" s="118">
        <f t="shared" si="24"/>
        <v>1.9718309859154939</v>
      </c>
      <c r="O47" s="119">
        <f t="shared" si="24"/>
        <v>4.7887323943661979</v>
      </c>
      <c r="P47" s="118">
        <f t="shared" si="24"/>
        <v>37.778981581798483</v>
      </c>
      <c r="Q47" s="119">
        <f t="shared" si="24"/>
        <v>8.9995857497928764</v>
      </c>
      <c r="R47" s="118">
        <f t="shared" si="24"/>
        <v>4.1985244802146227</v>
      </c>
      <c r="S47" s="119">
        <f t="shared" si="24"/>
        <v>4.4466800804828992</v>
      </c>
      <c r="T47" s="118">
        <f t="shared" si="24"/>
        <v>1.9796557120500786</v>
      </c>
      <c r="U47" s="119">
        <f t="shared" si="24"/>
        <v>1.3028169014084519</v>
      </c>
      <c r="V47" s="118">
        <f t="shared" si="24"/>
        <v>4.2631716223265528</v>
      </c>
      <c r="W47" s="119">
        <f t="shared" si="24"/>
        <v>6.3685888918416182</v>
      </c>
      <c r="X47" s="118">
        <f t="shared" si="24"/>
        <v>6.2227912932138274</v>
      </c>
      <c r="Y47" s="119">
        <f t="shared" si="24"/>
        <v>3.643500346340339</v>
      </c>
      <c r="Z47" s="118">
        <f t="shared" si="24"/>
        <v>3.6139056561591794</v>
      </c>
      <c r="AA47" s="119">
        <f t="shared" si="24"/>
        <v>-3.9568661971830963</v>
      </c>
      <c r="AB47" s="118">
        <f t="shared" si="24"/>
        <v>-2.1247799295774641</v>
      </c>
      <c r="AC47" s="119">
        <f t="shared" si="24"/>
        <v>-2.3997833152762738</v>
      </c>
      <c r="AD47" s="118">
        <f t="shared" si="24"/>
        <v>4.9353155972874312</v>
      </c>
      <c r="AE47" s="119">
        <f t="shared" si="24"/>
        <v>-0.29626884111687701</v>
      </c>
      <c r="AF47" s="118">
        <f t="shared" si="24"/>
        <v>5.2386953298739805</v>
      </c>
      <c r="AG47" s="119">
        <f t="shared" si="24"/>
        <v>-8.2467217095677512</v>
      </c>
      <c r="AH47" s="118">
        <f t="shared" si="24"/>
        <v>-8.0552546045503792</v>
      </c>
      <c r="AI47" s="119">
        <f t="shared" si="24"/>
        <v>-10.610328638497652</v>
      </c>
      <c r="AJ47" s="118">
        <f t="shared" si="24"/>
        <v>-5.2032650448143389</v>
      </c>
      <c r="AK47" s="119">
        <f t="shared" si="24"/>
        <v>-5.9071093226022793</v>
      </c>
      <c r="AL47" s="118">
        <f t="shared" si="24"/>
        <v>-6.6109154929577461</v>
      </c>
      <c r="AM47" s="119">
        <f t="shared" si="24"/>
        <v>-4.1467409105797568</v>
      </c>
      <c r="AN47" s="118">
        <f t="shared" si="24"/>
        <v>-3.3734111989007225</v>
      </c>
      <c r="AO47" s="119">
        <f t="shared" si="24"/>
        <v>-0.89563019140483746</v>
      </c>
      <c r="AP47" s="118">
        <f t="shared" si="24"/>
        <v>-0.78585147247119025</v>
      </c>
      <c r="AQ47" s="119">
        <f t="shared" si="24"/>
        <v>5.0960307298335472</v>
      </c>
      <c r="AR47" s="118">
        <f t="shared" si="24"/>
        <v>-3.0909369259032466</v>
      </c>
      <c r="AS47" s="119">
        <f t="shared" si="24"/>
        <v>-2.0350675481460172</v>
      </c>
      <c r="AT47" s="118">
        <f t="shared" si="24"/>
        <v>-9.4303319919517108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1.9718309859154939</v>
      </c>
      <c r="O49" s="71">
        <f t="shared" si="25"/>
        <v>4.7887323943661979</v>
      </c>
      <c r="P49" s="63">
        <f t="shared" si="25"/>
        <v>10</v>
      </c>
      <c r="Q49" s="71">
        <f t="shared" si="25"/>
        <v>8.9995857497928764</v>
      </c>
      <c r="R49" s="63">
        <f t="shared" si="25"/>
        <v>4.1985244802146227</v>
      </c>
      <c r="S49" s="71">
        <f t="shared" si="25"/>
        <v>0</v>
      </c>
      <c r="T49" s="63">
        <f t="shared" si="25"/>
        <v>0</v>
      </c>
      <c r="U49" s="71">
        <f t="shared" si="25"/>
        <v>0</v>
      </c>
      <c r="V49" s="63">
        <f t="shared" si="25"/>
        <v>4.2631716223265528</v>
      </c>
      <c r="W49" s="71">
        <f t="shared" si="25"/>
        <v>6.3685888918416182</v>
      </c>
      <c r="X49" s="63">
        <f t="shared" si="25"/>
        <v>6.2227912932138274</v>
      </c>
      <c r="Y49" s="71">
        <f t="shared" si="25"/>
        <v>3.643500346340339</v>
      </c>
      <c r="Z49" s="63">
        <f t="shared" si="25"/>
        <v>3.6139056561591794</v>
      </c>
      <c r="AA49" s="71">
        <f t="shared" si="25"/>
        <v>0</v>
      </c>
      <c r="AB49" s="63">
        <f t="shared" si="25"/>
        <v>0</v>
      </c>
      <c r="AC49" s="71">
        <f t="shared" si="25"/>
        <v>0</v>
      </c>
      <c r="AD49" s="63">
        <f t="shared" si="25"/>
        <v>4.9353155972874312</v>
      </c>
      <c r="AE49" s="71">
        <f t="shared" si="25"/>
        <v>0</v>
      </c>
      <c r="AF49" s="63">
        <f t="shared" si="25"/>
        <v>5.2386953298739805</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0.32500000000000001</v>
      </c>
      <c r="N13" s="54">
        <f>'SDR Patient and Stations'!M12</f>
        <v>0.85</v>
      </c>
      <c r="O13" s="55">
        <f>'SDR Patient and Stations'!N12</f>
        <v>1.05</v>
      </c>
      <c r="P13" s="54">
        <f>'SDR Patient and Stations'!O12</f>
        <v>1.05</v>
      </c>
      <c r="Q13" s="55">
        <f>'SDR Patient and Stations'!P12</f>
        <v>0.59210526315789469</v>
      </c>
      <c r="R13" s="54">
        <f>'SDR Patient and Stations'!Q12</f>
        <v>0.65789473684210531</v>
      </c>
      <c r="S13" s="55">
        <f>'SDR Patient and Stations'!R12</f>
        <v>0.71052631578947367</v>
      </c>
      <c r="T13" s="54">
        <f>'SDR Patient and Stations'!S12</f>
        <v>0.69736842105263153</v>
      </c>
      <c r="U13" s="55">
        <f>'SDR Patient and Stations'!T12</f>
        <v>0.72368421052631582</v>
      </c>
      <c r="V13" s="54">
        <f>'SDR Patient and Stations'!U12</f>
        <v>0.80263157894736847</v>
      </c>
      <c r="W13" s="55">
        <f>'SDR Patient and Stations'!V12</f>
        <v>0.82894736842105265</v>
      </c>
      <c r="X13" s="54">
        <f>'SDR Patient and Stations'!W12</f>
        <v>0.88888888888888884</v>
      </c>
      <c r="Y13" s="55">
        <f>'SDR Patient and Stations'!X12</f>
        <v>0.88888888888888884</v>
      </c>
      <c r="Z13" s="54">
        <f>'SDR Patient and Stations'!Y12</f>
        <v>0.90277777777777779</v>
      </c>
      <c r="AA13" s="55">
        <f>'SDR Patient and Stations'!Z12</f>
        <v>0.9</v>
      </c>
      <c r="AB13" s="54">
        <f>'SDR Patient and Stations'!AA12</f>
        <v>0.95</v>
      </c>
      <c r="AC13" s="55">
        <f>'SDR Patient and Stations'!AB12</f>
        <v>0.95</v>
      </c>
      <c r="AD13" s="54">
        <f>'SDR Patient and Stations'!AC12</f>
        <v>0.76315789473684215</v>
      </c>
      <c r="AE13" s="55">
        <f>'SDR Patient and Stations'!AD12</f>
        <v>0.68421052631578949</v>
      </c>
      <c r="AF13" s="54">
        <f>'SDR Patient and Stations'!AE12</f>
        <v>0.78947368421052633</v>
      </c>
      <c r="AG13" s="55">
        <f>'SDR Patient and Stations'!AF12</f>
        <v>0.57894736842105265</v>
      </c>
      <c r="AH13" s="54">
        <f>'SDR Patient and Stations'!AG12</f>
        <v>0.55263157894736847</v>
      </c>
      <c r="AI13" s="55">
        <f>'SDR Patient and Stations'!AH12</f>
        <v>0.52631578947368418</v>
      </c>
      <c r="AJ13" s="54">
        <f>'SDR Patient and Stations'!AI12</f>
        <v>0.56578947368421051</v>
      </c>
      <c r="AK13" s="55">
        <f>'SDR Patient and Stations'!AJ12</f>
        <v>0.53947368421052633</v>
      </c>
      <c r="AL13" s="54">
        <f>'SDR Patient and Stations'!AK12</f>
        <v>0.51315789473684215</v>
      </c>
      <c r="AM13" s="55">
        <f>'SDR Patient and Stations'!AL12</f>
        <v>0.57894736842105265</v>
      </c>
      <c r="AN13" s="54">
        <f>'SDR Patient and Stations'!AM12</f>
        <v>0.57894736842105265</v>
      </c>
      <c r="AO13" s="55">
        <f>'SDR Patient and Stations'!AN12</f>
        <v>0.60526315789473684</v>
      </c>
      <c r="AP13" s="54">
        <f>'SDR Patient and Stations'!AO12</f>
        <v>0.64473684210526316</v>
      </c>
      <c r="AQ13" s="55">
        <f>'SDR Patient and Stations'!AP12</f>
        <v>0.73684210526315785</v>
      </c>
      <c r="AR13" s="54">
        <f>'SDR Patient and Stations'!AQ12</f>
        <v>0.61842105263157898</v>
      </c>
      <c r="AS13" s="55">
        <f>'SDR Patient and Stations'!AR12</f>
        <v>0.65789473684210531</v>
      </c>
      <c r="AT13" s="54">
        <f>'SDR Patient and Stations'!AS12</f>
        <v>0.53947368421052633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9</v>
      </c>
      <c r="O14" s="167">
        <f>'SDR Patient and Stations'!N14</f>
        <v>9</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-1</v>
      </c>
      <c r="W14" s="167">
        <f>'SDR Patient and Stations'!V14</f>
        <v>0</v>
      </c>
      <c r="X14" s="166">
        <f>'SDR Patient and Stations'!W14</f>
        <v>0</v>
      </c>
      <c r="Y14" s="167">
        <f>'SDR Patient and Stations'!X14</f>
        <v>-3</v>
      </c>
      <c r="Z14" s="166">
        <f>'SDR Patient and Stations'!Y14</f>
        <v>0</v>
      </c>
      <c r="AA14" s="167">
        <f>'SDR Patient and Stations'!Z14</f>
        <v>0</v>
      </c>
      <c r="AB14" s="166">
        <f>'SDR Patient and Stations'!AA14</f>
        <v>4</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9</v>
      </c>
      <c r="R15" s="167">
        <f>'SDR Patient and Stations'!Q15</f>
        <v>9</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-1</v>
      </c>
      <c r="Z15" s="167">
        <f>'SDR Patient and Stations'!Y15</f>
        <v>0</v>
      </c>
      <c r="AA15" s="166">
        <f>'SDR Patient and Stations'!Z15</f>
        <v>0</v>
      </c>
      <c r="AB15" s="167">
        <f>'SDR Patient and Stations'!AA15</f>
        <v>-3</v>
      </c>
      <c r="AC15" s="166">
        <f>'SDR Patient and Stations'!AB15</f>
        <v>0</v>
      </c>
      <c r="AD15" s="167">
        <f>'SDR Patient and Stations'!AC15</f>
        <v>0</v>
      </c>
      <c r="AE15" s="166">
        <f>'SDR Patient and Stations'!AD15</f>
        <v>4</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9</v>
      </c>
      <c r="S16" s="52">
        <f>'SDR Patient and Stations'!R16</f>
        <v>9</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-1</v>
      </c>
      <c r="AA16" s="52">
        <f>'SDR Patient and Stations'!Z16</f>
        <v>0</v>
      </c>
      <c r="AB16" s="49">
        <f>'SDR Patient and Stations'!AA16</f>
        <v>0</v>
      </c>
      <c r="AC16" s="52">
        <f>'SDR Patient and Stations'!AB16</f>
        <v>-3</v>
      </c>
      <c r="AD16" s="49">
        <f>'SDR Patient and Stations'!AC16</f>
        <v>0</v>
      </c>
      <c r="AE16" s="52">
        <f>'SDR Patient and Stations'!AD16</f>
        <v>0</v>
      </c>
      <c r="AF16" s="49">
        <f>'SDR Patient and Stations'!AE16</f>
        <v>4</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0.85</v>
      </c>
      <c r="N22" s="58">
        <f>'SDR Patient and Stations'!N12</f>
        <v>1.05</v>
      </c>
      <c r="O22" s="66">
        <f>'SDR Patient and Stations'!O12</f>
        <v>1.05</v>
      </c>
      <c r="P22" s="58">
        <f>'SDR Patient and Stations'!P12</f>
        <v>0.59210526315789469</v>
      </c>
      <c r="Q22" s="66">
        <f>'SDR Patient and Stations'!Q12</f>
        <v>0.65789473684210531</v>
      </c>
      <c r="R22" s="58">
        <f>'SDR Patient and Stations'!R12</f>
        <v>0.71052631578947367</v>
      </c>
      <c r="S22" s="66">
        <f>'SDR Patient and Stations'!S12</f>
        <v>0.69736842105263153</v>
      </c>
      <c r="T22" s="58">
        <f>'SDR Patient and Stations'!T12</f>
        <v>0.72368421052631582</v>
      </c>
      <c r="U22" s="66">
        <f>'SDR Patient and Stations'!U12</f>
        <v>0.80263157894736847</v>
      </c>
      <c r="V22" s="58">
        <f>'SDR Patient and Stations'!V12</f>
        <v>0.82894736842105265</v>
      </c>
      <c r="W22" s="66">
        <f>'SDR Patient and Stations'!W12</f>
        <v>0.88888888888888884</v>
      </c>
      <c r="X22" s="58">
        <f>'SDR Patient and Stations'!X12</f>
        <v>0.88888888888888884</v>
      </c>
      <c r="Y22" s="66">
        <f>'SDR Patient and Stations'!Y12</f>
        <v>0.90277777777777779</v>
      </c>
      <c r="Z22" s="58">
        <f>'SDR Patient and Stations'!Z12</f>
        <v>0.9</v>
      </c>
      <c r="AA22" s="66">
        <f>'SDR Patient and Stations'!AA12</f>
        <v>0.95</v>
      </c>
      <c r="AB22" s="58">
        <f>'SDR Patient and Stations'!AB12</f>
        <v>0.95</v>
      </c>
      <c r="AC22" s="66">
        <f>'SDR Patient and Stations'!AC12</f>
        <v>0.76315789473684215</v>
      </c>
      <c r="AD22" s="58">
        <f>'SDR Patient and Stations'!AD12</f>
        <v>0.68421052631578949</v>
      </c>
      <c r="AE22" s="66">
        <f>'SDR Patient and Stations'!AE12</f>
        <v>0.78947368421052633</v>
      </c>
      <c r="AF22" s="58">
        <f>'SDR Patient and Stations'!AF12</f>
        <v>0.57894736842105265</v>
      </c>
      <c r="AG22" s="66">
        <f>'SDR Patient and Stations'!AG12</f>
        <v>0.55263157894736847</v>
      </c>
      <c r="AH22" s="58">
        <f>'SDR Patient and Stations'!AH12</f>
        <v>0.52631578947368418</v>
      </c>
      <c r="AI22" s="66">
        <f>'SDR Patient and Stations'!AI12</f>
        <v>0.56578947368421051</v>
      </c>
      <c r="AJ22" s="58">
        <f>'SDR Patient and Stations'!AJ12</f>
        <v>0.53947368421052633</v>
      </c>
      <c r="AK22" s="66">
        <f>'SDR Patient and Stations'!AK12</f>
        <v>0.51315789473684215</v>
      </c>
      <c r="AL22" s="58">
        <f>'SDR Patient and Stations'!AL12</f>
        <v>0.57894736842105265</v>
      </c>
      <c r="AM22" s="66">
        <f>'SDR Patient and Stations'!AM12</f>
        <v>0.57894736842105265</v>
      </c>
      <c r="AN22" s="58">
        <f>'SDR Patient and Stations'!AN12</f>
        <v>0.60526315789473684</v>
      </c>
      <c r="AO22" s="66">
        <f>'SDR Patient and Stations'!AO12</f>
        <v>0.64473684210526316</v>
      </c>
      <c r="AP22" s="58">
        <f>'SDR Patient and Stations'!AP12</f>
        <v>0.73684210526315785</v>
      </c>
      <c r="AQ22" s="66">
        <f>'SDR Patient and Stations'!AQ12</f>
        <v>0.61842105263157898</v>
      </c>
      <c r="AR22" s="58">
        <f>'SDR Patient and Stations'!AR12</f>
        <v>0.65789473684210531</v>
      </c>
      <c r="AS22" s="66">
        <f>'SDR Patient and Stations'!AS12</f>
        <v>0.53947368421052633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1.3</v>
      </c>
      <c r="N24" s="113">
        <f t="shared" si="12"/>
        <v>3.4</v>
      </c>
      <c r="O24" s="114">
        <f t="shared" si="12"/>
        <v>4.2</v>
      </c>
      <c r="P24" s="113">
        <f t="shared" si="12"/>
        <v>4.2</v>
      </c>
      <c r="Q24" s="114">
        <f t="shared" si="12"/>
        <v>3.7058823529411762</v>
      </c>
      <c r="R24" s="113">
        <f t="shared" si="12"/>
        <v>2.9166666666666661</v>
      </c>
      <c r="S24" s="114">
        <f t="shared" si="12"/>
        <v>2.7</v>
      </c>
      <c r="T24" s="113">
        <f t="shared" si="12"/>
        <v>2.65</v>
      </c>
      <c r="U24" s="114">
        <f t="shared" si="12"/>
        <v>2.75</v>
      </c>
      <c r="V24" s="113">
        <f t="shared" si="12"/>
        <v>3.05</v>
      </c>
      <c r="W24" s="114">
        <f t="shared" si="12"/>
        <v>3.15</v>
      </c>
      <c r="X24" s="113">
        <f t="shared" si="12"/>
        <v>3.2</v>
      </c>
      <c r="Y24" s="114">
        <f t="shared" si="12"/>
        <v>3.2</v>
      </c>
      <c r="Z24" s="113">
        <f t="shared" si="12"/>
        <v>3.25</v>
      </c>
      <c r="AA24" s="114">
        <f t="shared" si="12"/>
        <v>2.7</v>
      </c>
      <c r="AB24" s="113">
        <f t="shared" si="12"/>
        <v>2.85</v>
      </c>
      <c r="AC24" s="114">
        <f t="shared" si="12"/>
        <v>2.85</v>
      </c>
      <c r="AD24" s="113">
        <f t="shared" si="12"/>
        <v>3.4117647058823528</v>
      </c>
      <c r="AE24" s="114">
        <f t="shared" si="12"/>
        <v>3.0588235294117645</v>
      </c>
      <c r="AF24" s="113">
        <f t="shared" si="12"/>
        <v>3.5294117647058822</v>
      </c>
      <c r="AG24" s="114">
        <f t="shared" si="12"/>
        <v>2.2000000000000002</v>
      </c>
      <c r="AH24" s="113">
        <f t="shared" si="12"/>
        <v>2.1</v>
      </c>
      <c r="AI24" s="114">
        <f t="shared" si="12"/>
        <v>2</v>
      </c>
      <c r="AJ24" s="113">
        <f t="shared" si="12"/>
        <v>2.15</v>
      </c>
      <c r="AK24" s="114">
        <f t="shared" si="12"/>
        <v>2.0499999999999998</v>
      </c>
      <c r="AL24" s="113">
        <f t="shared" si="12"/>
        <v>1.95</v>
      </c>
      <c r="AM24" s="114">
        <f t="shared" si="12"/>
        <v>2.2000000000000002</v>
      </c>
      <c r="AN24" s="113">
        <f t="shared" si="12"/>
        <v>2.2000000000000002</v>
      </c>
      <c r="AO24" s="114">
        <f t="shared" si="12"/>
        <v>2.2999999999999998</v>
      </c>
      <c r="AP24" s="113">
        <f t="shared" si="12"/>
        <v>2.4500000000000002</v>
      </c>
      <c r="AQ24" s="114">
        <f t="shared" si="12"/>
        <v>2.8</v>
      </c>
      <c r="AR24" s="113">
        <f t="shared" si="12"/>
        <v>2.35</v>
      </c>
      <c r="AS24" s="114">
        <f t="shared" si="12"/>
        <v>2.5</v>
      </c>
      <c r="AT24" s="113">
        <f t="shared" si="12"/>
        <v>2.0499999999999998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0.65</v>
      </c>
      <c r="N25" s="122">
        <f t="shared" si="14"/>
        <v>2.35</v>
      </c>
      <c r="O25" s="123">
        <f t="shared" si="14"/>
        <v>3.8</v>
      </c>
      <c r="P25" s="122">
        <f t="shared" si="14"/>
        <v>4.2</v>
      </c>
      <c r="Q25" s="123">
        <f t="shared" si="14"/>
        <v>3.9529411764705884</v>
      </c>
      <c r="R25" s="122">
        <f t="shared" si="14"/>
        <v>3.3112745098039209</v>
      </c>
      <c r="S25" s="123">
        <f t="shared" si="14"/>
        <v>2.8083333333333331</v>
      </c>
      <c r="T25" s="122">
        <f t="shared" si="14"/>
        <v>2.6749999999999998</v>
      </c>
      <c r="U25" s="123">
        <f t="shared" si="14"/>
        <v>2.7</v>
      </c>
      <c r="V25" s="122">
        <f t="shared" si="14"/>
        <v>2.9</v>
      </c>
      <c r="W25" s="123">
        <f t="shared" si="14"/>
        <v>3.0999999999999996</v>
      </c>
      <c r="X25" s="122">
        <f t="shared" si="14"/>
        <v>3.1749999999999998</v>
      </c>
      <c r="Y25" s="123">
        <f t="shared" si="14"/>
        <v>3.2</v>
      </c>
      <c r="Z25" s="122">
        <f t="shared" si="14"/>
        <v>3.2250000000000001</v>
      </c>
      <c r="AA25" s="123">
        <f t="shared" si="14"/>
        <v>2.9750000000000001</v>
      </c>
      <c r="AB25" s="122">
        <f t="shared" si="14"/>
        <v>2.7750000000000004</v>
      </c>
      <c r="AC25" s="123">
        <f t="shared" si="14"/>
        <v>2.85</v>
      </c>
      <c r="AD25" s="122">
        <f t="shared" si="14"/>
        <v>3.1308823529411764</v>
      </c>
      <c r="AE25" s="123">
        <f t="shared" si="14"/>
        <v>3.2352941176470589</v>
      </c>
      <c r="AF25" s="122">
        <f t="shared" si="14"/>
        <v>3.2941176470588234</v>
      </c>
      <c r="AG25" s="123">
        <f t="shared" si="14"/>
        <v>2.8647058823529412</v>
      </c>
      <c r="AH25" s="122">
        <f t="shared" si="14"/>
        <v>2.1500000000000004</v>
      </c>
      <c r="AI25" s="123">
        <f t="shared" si="14"/>
        <v>2.0499999999999998</v>
      </c>
      <c r="AJ25" s="122">
        <f t="shared" si="14"/>
        <v>2.0750000000000002</v>
      </c>
      <c r="AK25" s="123">
        <f t="shared" si="14"/>
        <v>2.0999999999999996</v>
      </c>
      <c r="AL25" s="122">
        <f t="shared" si="14"/>
        <v>2</v>
      </c>
      <c r="AM25" s="123">
        <f t="shared" si="14"/>
        <v>2.0750000000000002</v>
      </c>
      <c r="AN25" s="122">
        <f t="shared" si="14"/>
        <v>2.2000000000000002</v>
      </c>
      <c r="AO25" s="123">
        <f t="shared" si="14"/>
        <v>2.25</v>
      </c>
      <c r="AP25" s="122">
        <f t="shared" si="14"/>
        <v>2.375</v>
      </c>
      <c r="AQ25" s="123">
        <f t="shared" si="14"/>
        <v>2.625</v>
      </c>
      <c r="AR25" s="122">
        <f t="shared" si="14"/>
        <v>2.5750000000000002</v>
      </c>
      <c r="AS25" s="123">
        <f t="shared" si="14"/>
        <v>2.4249999999999998</v>
      </c>
      <c r="AT25" s="122">
        <f t="shared" si="14"/>
        <v>2.2749999999999999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12.142857142857144</v>
      </c>
      <c r="R26" s="117">
        <f>IF((Q26+P28+(IF(Q16&gt;0,0,Q16))&gt;'SDR Patient and Stations'!R8),'SDR Patient and Stations'!R8,(Q26+P28+(IF(Q16&gt;0,0,Q16))))</f>
        <v>17.142857142857146</v>
      </c>
      <c r="S26" s="116">
        <f>IF((R26+Q28+(IF(R16&gt;0,0,R16))&gt;'SDR Patient and Stations'!S8),'SDR Patient and Stations'!S8,(R26+Q28+(IF(R16&gt;0,0,R16))))</f>
        <v>20</v>
      </c>
      <c r="T26" s="117">
        <f>IF((S26+R28+(IF(S16&gt;0,0,S16))&gt;'SDR Patient and Stations'!T8),'SDR Patient and Stations'!T8,(S26+R28+(IF(S16&gt;0,0,S16))))</f>
        <v>20</v>
      </c>
      <c r="U26" s="116">
        <f>IF((T26+S28+(IF(T16&gt;0,0,T16))&gt;'SDR Patient and Stations'!U8),'SDR Patient and Stations'!U8,(T26+S28+(IF(T16&gt;0,0,T16))))</f>
        <v>20</v>
      </c>
      <c r="V26" s="117">
        <f>IF((U26+T28+(IF(U16&gt;0,0,U16))&gt;'SDR Patient and Stations'!V8),'SDR Patient and Stations'!V8,(U26+T28+(IF(U16&gt;0,0,U16))))</f>
        <v>20</v>
      </c>
      <c r="W26" s="116">
        <f>IF((V26+U28+(IF(V16&gt;0,0,V16))&gt;'SDR Patient and Stations'!W8),'SDR Patient and Stations'!W8,(V26+U28+(IF(V16&gt;0,0,V16))))</f>
        <v>20</v>
      </c>
      <c r="X26" s="117">
        <f>IF((W26+V28+(IF(W16&gt;0,0,W16))&gt;'SDR Patient and Stations'!X8),'SDR Patient and Stations'!X8,(W26+V28+(IF(W16&gt;0,0,W16))))</f>
        <v>20</v>
      </c>
      <c r="Y26" s="116">
        <f>IF((X26+W28+(IF(X16&gt;0,0,X16))&gt;'SDR Patient and Stations'!Y8),'SDR Patient and Stations'!Y8,(X26+W28+(IF(X16&gt;0,0,X16))))</f>
        <v>20</v>
      </c>
      <c r="Z26" s="117">
        <f>IF((Y26+X28+(IF(Y16&gt;0,0,Y16))&gt;'SDR Patient and Stations'!Z8),'SDR Patient and Stations'!Z8,(Y26+X28+(IF(Y16&gt;0,0,Y16))))</f>
        <v>20</v>
      </c>
      <c r="AA26" s="116">
        <f>IF((Z26+Y28+(IF(Z16&gt;0,0,Z16))&gt;'SDR Patient and Stations'!AA8),'SDR Patient and Stations'!AA8,(Z26+Y28+(IF(Z16&gt;0,0,Z16))))</f>
        <v>20</v>
      </c>
      <c r="AB26" s="117">
        <f>IF((AA26+Z28+(IF(AA16&gt;0,0,AA16))&gt;'SDR Patient and Stations'!AB8),'SDR Patient and Stations'!AB8,(AA26+Z28+(IF(AA16&gt;0,0,AA16))))</f>
        <v>20</v>
      </c>
      <c r="AC26" s="116">
        <f>IF((AB26+AA28+(IF(AB16&gt;0,0,AB16))&gt;'SDR Patient and Stations'!AC8),'SDR Patient and Stations'!AC8,(AB26+AA28+(IF(AB16&gt;0,0,AB16))))</f>
        <v>20</v>
      </c>
      <c r="AD26" s="117">
        <f>IF((AC26+AB28+(IF(AC16&gt;0,0,AC16))&gt;'SDR Patient and Stations'!AD8),'SDR Patient and Stations'!AD8,(AC26+AB28+(IF(AC16&gt;0,0,AC16))))</f>
        <v>17</v>
      </c>
      <c r="AE26" s="116">
        <f>IF((AD26+AC28+(IF(AD16&gt;0,0,AD16))&gt;'SDR Patient and Stations'!AE8),'SDR Patient and Stations'!AE8,(AD26+AC28+(IF(AD16&gt;0,0,AD16))))</f>
        <v>17</v>
      </c>
      <c r="AF26" s="117">
        <f>IF((AE26+AD28+(IF(AE16&gt;0,0,AE16))&gt;'SDR Patient and Stations'!AF8),'SDR Patient and Stations'!AF8,(AE26+AD28+(IF(AE16&gt;0,0,AE16))))</f>
        <v>17</v>
      </c>
      <c r="AG26" s="116">
        <f>IF((AF26+AE28+(IF(AF16&gt;0,0,AF16))&gt;'SDR Patient and Stations'!AG8),'SDR Patient and Stations'!AG8,(AF26+AE28+(IF(AF16&gt;0,0,AF16))))</f>
        <v>20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v>
      </c>
      <c r="AM26" s="116">
        <f>IF((AL26+AK28+(IF(AL16&gt;0,0,AL16))&gt;'SDR Patient and Stations'!AM8),'SDR Patient and Stations'!AM8,(AL26+AK28+(IF(AL16&gt;0,0,AL16))))</f>
        <v>20</v>
      </c>
      <c r="AN26" s="117">
        <f>IF((AM26+AL28+(IF(AM16&gt;0,0,AM16))&gt;'SDR Patient and Stations'!AN8),'SDR Patient and Stations'!AN8,(AM26+AL28+(IF(AM16&gt;0,0,AM16))))</f>
        <v>20</v>
      </c>
      <c r="AO26" s="116">
        <f>IF((AN26+AM28+(IF(AN16&gt;0,0,AN16))&gt;'SDR Patient and Stations'!AO8),'SDR Patient and Stations'!AO8,(AN26+AM28+(IF(AN16&gt;0,0,AN16))))</f>
        <v>20</v>
      </c>
      <c r="AP26" s="117">
        <f>IF((AO26+AN28+(IF(AO16&gt;0,0,AO16))&gt;'SDR Patient and Stations'!AP8),'SDR Patient and Stations'!AP8,(AO26+AN28+(IF(AO16&gt;0,0,AO16))))</f>
        <v>20</v>
      </c>
      <c r="AQ26" s="116">
        <f>IF((AP26+AO28+(IF(AP16&gt;0,0,AP16))&gt;'SDR Patient and Stations'!AQ8),'SDR Patient and Stations'!AQ8,(AP26+AO28+(IF(AP16&gt;0,0,AP16))))</f>
        <v>20</v>
      </c>
      <c r="AR26" s="117">
        <f>IF((AQ26+AP28+(IF(AQ16&gt;0,0,AQ16))&gt;'SDR Patient and Stations'!AR8),'SDR Patient and Stations'!AR8,(AQ26+AP28+(IF(AQ16&gt;0,0,AQ16))))</f>
        <v>20</v>
      </c>
      <c r="AS26" s="116">
        <f>IF((AR26+AQ28+(IF(AR16&gt;0,0,AR16))&gt;'SDR Patient and Stations'!AS8),'SDR Patient and Stations'!AS8,(AR26+AQ28+(IF(AR16&gt;0,0,AR16))))</f>
        <v>20</v>
      </c>
      <c r="AT26" s="117">
        <f>IF((AS26+AR28+(IF(AS16&gt;0,0,AS16))&gt;'SDR Patient and Stations'!AT8),'SDR Patient and Stations'!AT8,(AS26+AR28+(IF(AS16&gt;0,0,AS16))))</f>
        <v>20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2.1428571428571441</v>
      </c>
      <c r="P28" s="117">
        <f t="shared" si="15"/>
        <v>5.0000000000000018</v>
      </c>
      <c r="Q28" s="116">
        <f t="shared" si="15"/>
        <v>10</v>
      </c>
      <c r="R28" s="117">
        <f t="shared" si="15"/>
        <v>9.1281512605042021</v>
      </c>
      <c r="S28" s="116">
        <f t="shared" si="15"/>
        <v>4.1156462585033999</v>
      </c>
      <c r="T28" s="117">
        <f t="shared" si="15"/>
        <v>0</v>
      </c>
      <c r="U28" s="116">
        <f t="shared" si="15"/>
        <v>0</v>
      </c>
      <c r="V28" s="117">
        <f t="shared" si="15"/>
        <v>0</v>
      </c>
      <c r="W28" s="116">
        <f t="shared" si="15"/>
        <v>4.6097883597883609</v>
      </c>
      <c r="X28" s="117">
        <f t="shared" si="15"/>
        <v>6.7452830188679265</v>
      </c>
      <c r="Y28" s="116">
        <f t="shared" si="15"/>
        <v>6.5974025974025992</v>
      </c>
      <c r="Z28" s="117">
        <f t="shared" si="15"/>
        <v>3.9812646370023437</v>
      </c>
      <c r="AA28" s="116">
        <f t="shared" si="15"/>
        <v>3.9512471655328802</v>
      </c>
      <c r="AB28" s="117">
        <f t="shared" si="15"/>
        <v>0</v>
      </c>
      <c r="AC28" s="116">
        <f t="shared" si="15"/>
        <v>0</v>
      </c>
      <c r="AD28" s="117">
        <f t="shared" si="15"/>
        <v>0</v>
      </c>
      <c r="AE28" s="116">
        <f t="shared" si="15"/>
        <v>5.2486772486772502</v>
      </c>
      <c r="AF28" s="117">
        <f t="shared" si="15"/>
        <v>0</v>
      </c>
      <c r="AG28" s="116">
        <f t="shared" si="15"/>
        <v>5.5563909774436091</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5.4545454545454533</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13</v>
      </c>
      <c r="N30" s="60">
        <f>HLOOKUP(N19,'SDR Patient and Stations'!$B$6:$AT$14,4,FALSE)</f>
        <v>34</v>
      </c>
      <c r="O30" s="68">
        <f>HLOOKUP(O19,'SDR Patient and Stations'!$B$6:$AT$14,4,FALSE)</f>
        <v>42</v>
      </c>
      <c r="P30" s="60">
        <f>HLOOKUP(P19,'SDR Patient and Stations'!$B$6:$AT$14,4,FALSE)</f>
        <v>42</v>
      </c>
      <c r="Q30" s="68">
        <f>HLOOKUP(Q19,'SDR Patient and Stations'!$B$6:$AT$14,4,FALSE)</f>
        <v>45</v>
      </c>
      <c r="R30" s="60">
        <f>HLOOKUP(R19,'SDR Patient and Stations'!$B$6:$AT$14,4,FALSE)</f>
        <v>50</v>
      </c>
      <c r="S30" s="68">
        <f>HLOOKUP(S19,'SDR Patient and Stations'!$B$6:$AT$14,4,FALSE)</f>
        <v>54</v>
      </c>
      <c r="T30" s="60">
        <f>HLOOKUP(T19,'SDR Patient and Stations'!$B$6:$AT$14,4,FALSE)</f>
        <v>53</v>
      </c>
      <c r="U30" s="68">
        <f>HLOOKUP(U19,'SDR Patient and Stations'!$B$6:$AT$14,4,FALSE)</f>
        <v>55</v>
      </c>
      <c r="V30" s="60">
        <f>HLOOKUP(V19,'SDR Patient and Stations'!$B$6:$AT$14,4,FALSE)</f>
        <v>61</v>
      </c>
      <c r="W30" s="68">
        <f>HLOOKUP(W19,'SDR Patient and Stations'!$B$6:$AT$14,4,FALSE)</f>
        <v>63</v>
      </c>
      <c r="X30" s="60">
        <f>HLOOKUP(X19,'SDR Patient and Stations'!$B$6:$AT$14,4,FALSE)</f>
        <v>64</v>
      </c>
      <c r="Y30" s="68">
        <f>HLOOKUP(Y19,'SDR Patient and Stations'!$B$6:$AT$14,4,FALSE)</f>
        <v>64</v>
      </c>
      <c r="Z30" s="60">
        <f>HLOOKUP(Z19,'SDR Patient and Stations'!$B$6:$AT$14,4,FALSE)</f>
        <v>65</v>
      </c>
      <c r="AA30" s="68">
        <f>HLOOKUP(AA19,'SDR Patient and Stations'!$B$6:$AT$14,4,FALSE)</f>
        <v>54</v>
      </c>
      <c r="AB30" s="60">
        <f>HLOOKUP(AB19,'SDR Patient and Stations'!$B$6:$AT$14,4,FALSE)</f>
        <v>57</v>
      </c>
      <c r="AC30" s="68">
        <f>HLOOKUP(AC19,'SDR Patient and Stations'!$B$6:$AT$14,4,FALSE)</f>
        <v>57</v>
      </c>
      <c r="AD30" s="60">
        <f>HLOOKUP(AD19,'SDR Patient and Stations'!$B$6:$AT$14,4,FALSE)</f>
        <v>58</v>
      </c>
      <c r="AE30" s="68">
        <f>HLOOKUP(AE19,'SDR Patient and Stations'!$B$6:$AT$14,4,FALSE)</f>
        <v>52</v>
      </c>
      <c r="AF30" s="60">
        <f>HLOOKUP(AF19,'SDR Patient and Stations'!$B$6:$AT$14,4,FALSE)</f>
        <v>60</v>
      </c>
      <c r="AG30" s="68">
        <f>HLOOKUP(AG19,'SDR Patient and Stations'!$B$6:$AT$14,4,FALSE)</f>
        <v>44</v>
      </c>
      <c r="AH30" s="60">
        <f>HLOOKUP(AH19,'SDR Patient and Stations'!$B$6:$AT$14,4,FALSE)</f>
        <v>42</v>
      </c>
      <c r="AI30" s="68">
        <f>HLOOKUP(AI19,'SDR Patient and Stations'!$B$6:$AT$14,4,FALSE)</f>
        <v>40</v>
      </c>
      <c r="AJ30" s="60">
        <f>HLOOKUP(AJ19,'SDR Patient and Stations'!$B$6:$AT$14,4,FALSE)</f>
        <v>43</v>
      </c>
      <c r="AK30" s="68">
        <f>HLOOKUP(AK19,'SDR Patient and Stations'!$B$6:$AT$14,4,FALSE)</f>
        <v>41</v>
      </c>
      <c r="AL30" s="60">
        <f>HLOOKUP(AL19,'SDR Patient and Stations'!$B$6:$AT$14,4,FALSE)</f>
        <v>39</v>
      </c>
      <c r="AM30" s="68">
        <f>HLOOKUP(AM19,'SDR Patient and Stations'!$B$6:$AT$14,4,FALSE)</f>
        <v>44</v>
      </c>
      <c r="AN30" s="60">
        <f>HLOOKUP(AN19,'SDR Patient and Stations'!$B$6:$AT$14,4,FALSE)</f>
        <v>44</v>
      </c>
      <c r="AO30" s="68">
        <f>HLOOKUP(AO19,'SDR Patient and Stations'!$B$6:$AT$14,4,FALSE)</f>
        <v>46</v>
      </c>
      <c r="AP30" s="60">
        <f>HLOOKUP(AP19,'SDR Patient and Stations'!$B$6:$AT$14,4,FALSE)</f>
        <v>49</v>
      </c>
      <c r="AQ30" s="68">
        <f>HLOOKUP(AQ19,'SDR Patient and Stations'!$B$6:$AT$14,4,FALSE)</f>
        <v>56</v>
      </c>
      <c r="AR30" s="60">
        <f>HLOOKUP(AR19,'SDR Patient and Stations'!$B$6:$AT$14,4,FALSE)</f>
        <v>47</v>
      </c>
      <c r="AS30" s="68">
        <f>HLOOKUP(AS19,'SDR Patient and Stations'!$B$6:$AT$14,4,FALSE)</f>
        <v>50</v>
      </c>
      <c r="AT30" s="60">
        <f>HLOOKUP(AT19,'SDR Patient and Stations'!$B$6:$AT$14,4,FALSE)</f>
        <v>41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13</v>
      </c>
      <c r="Q32" s="68">
        <f>HLOOKUP(Q20,'SDR Patient and Stations'!$B$6:$AT$14,4,FALSE)</f>
        <v>34</v>
      </c>
      <c r="R32" s="60">
        <f>HLOOKUP(R20,'SDR Patient and Stations'!$B$6:$AT$14,4,FALSE)</f>
        <v>42</v>
      </c>
      <c r="S32" s="68">
        <f>HLOOKUP(S20,'SDR Patient and Stations'!$B$6:$AT$14,4,FALSE)</f>
        <v>42</v>
      </c>
      <c r="T32" s="60">
        <f>HLOOKUP(T20,'SDR Patient and Stations'!$B$6:$AT$14,4,FALSE)</f>
        <v>45</v>
      </c>
      <c r="U32" s="68">
        <f>HLOOKUP(U20,'SDR Patient and Stations'!$B$6:$AT$14,4,FALSE)</f>
        <v>50</v>
      </c>
      <c r="V32" s="60">
        <f>HLOOKUP(V20,'SDR Patient and Stations'!$B$6:$AT$14,4,FALSE)</f>
        <v>54</v>
      </c>
      <c r="W32" s="68">
        <f>HLOOKUP(W20,'SDR Patient and Stations'!$B$6:$AT$14,4,FALSE)</f>
        <v>53</v>
      </c>
      <c r="X32" s="60">
        <f>HLOOKUP(X20,'SDR Patient and Stations'!$B$6:$AT$14,4,FALSE)</f>
        <v>55</v>
      </c>
      <c r="Y32" s="68">
        <f>HLOOKUP(Y20,'SDR Patient and Stations'!$B$6:$AT$14,4,FALSE)</f>
        <v>61</v>
      </c>
      <c r="Z32" s="60">
        <f>HLOOKUP(Z20,'SDR Patient and Stations'!$B$6:$AT$14,4,FALSE)</f>
        <v>63</v>
      </c>
      <c r="AA32" s="68">
        <f>HLOOKUP(AA20,'SDR Patient and Stations'!$B$6:$AT$14,4,FALSE)</f>
        <v>64</v>
      </c>
      <c r="AB32" s="60">
        <f>HLOOKUP(AB20,'SDR Patient and Stations'!$B$6:$AT$14,4,FALSE)</f>
        <v>64</v>
      </c>
      <c r="AC32" s="68">
        <f>HLOOKUP(AC20,'SDR Patient and Stations'!$B$6:$AT$14,4,FALSE)</f>
        <v>65</v>
      </c>
      <c r="AD32" s="60">
        <f>HLOOKUP(AD20,'SDR Patient and Stations'!$B$6:$AT$14,4,FALSE)</f>
        <v>54</v>
      </c>
      <c r="AE32" s="68">
        <f>HLOOKUP(AE20,'SDR Patient and Stations'!$B$6:$AT$14,4,FALSE)</f>
        <v>57</v>
      </c>
      <c r="AF32" s="60">
        <f>HLOOKUP(AF20,'SDR Patient and Stations'!$B$6:$AT$14,4,FALSE)</f>
        <v>57</v>
      </c>
      <c r="AG32" s="68">
        <f>HLOOKUP(AG20,'SDR Patient and Stations'!$B$6:$AT$14,4,FALSE)</f>
        <v>58</v>
      </c>
      <c r="AH32" s="60">
        <f>HLOOKUP(AH20,'SDR Patient and Stations'!$B$6:$AT$14,4,FALSE)</f>
        <v>52</v>
      </c>
      <c r="AI32" s="68">
        <f>HLOOKUP(AI20,'SDR Patient and Stations'!$B$6:$AT$14,4,FALSE)</f>
        <v>60</v>
      </c>
      <c r="AJ32" s="60">
        <f>HLOOKUP(AJ20,'SDR Patient and Stations'!$B$6:$AT$14,4,FALSE)</f>
        <v>44</v>
      </c>
      <c r="AK32" s="68">
        <f>HLOOKUP(AK20,'SDR Patient and Stations'!$B$6:$AT$14,4,FALSE)</f>
        <v>42</v>
      </c>
      <c r="AL32" s="60">
        <f>HLOOKUP(AL20,'SDR Patient and Stations'!$B$6:$AT$14,4,FALSE)</f>
        <v>40</v>
      </c>
      <c r="AM32" s="68">
        <f>HLOOKUP(AM20,'SDR Patient and Stations'!$B$6:$AT$14,4,FALSE)</f>
        <v>43</v>
      </c>
      <c r="AN32" s="60">
        <f>HLOOKUP(AN20,'SDR Patient and Stations'!$B$6:$AT$14,4,FALSE)</f>
        <v>41</v>
      </c>
      <c r="AO32" s="68">
        <f>HLOOKUP(AO20,'SDR Patient and Stations'!$B$6:$AT$14,4,FALSE)</f>
        <v>39</v>
      </c>
      <c r="AP32" s="60">
        <f>HLOOKUP(AP20,'SDR Patient and Stations'!$B$6:$AT$14,4,FALSE)</f>
        <v>44</v>
      </c>
      <c r="AQ32" s="68">
        <f>HLOOKUP(AQ20,'SDR Patient and Stations'!$B$6:$AT$14,4,FALSE)</f>
        <v>44</v>
      </c>
      <c r="AR32" s="60">
        <f>HLOOKUP(AR20,'SDR Patient and Stations'!$B$6:$AT$14,4,FALSE)</f>
        <v>46</v>
      </c>
      <c r="AS32" s="68">
        <f>HLOOKUP(AS20,'SDR Patient and Stations'!$B$6:$AT$14,4,FALSE)</f>
        <v>49</v>
      </c>
      <c r="AT32" s="60">
        <f>HLOOKUP(AT20,'SDR Patient and Stations'!$B$6:$AT$14,4,FALSE)</f>
        <v>56</v>
      </c>
      <c r="AU32" s="68">
        <f>HLOOKUP(AU20,'SDR Patient and Stations'!$B$6:$AT$14,4,FALSE)</f>
        <v>47</v>
      </c>
      <c r="AV32" s="60">
        <f>HLOOKUP(AV20,'SDR Patient and Stations'!$B$6:$AT$14,4,FALSE)</f>
        <v>50</v>
      </c>
      <c r="AW32" s="68">
        <f>HLOOKUP(AW20,'SDR Patient and Stations'!$B$6:$AT$14,4,FALSE)</f>
        <v>41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13</v>
      </c>
      <c r="N34" s="61">
        <f t="shared" si="16"/>
        <v>34</v>
      </c>
      <c r="O34" s="69">
        <f t="shared" si="16"/>
        <v>42</v>
      </c>
      <c r="P34" s="61">
        <f t="shared" si="16"/>
        <v>29</v>
      </c>
      <c r="Q34" s="69">
        <f t="shared" si="16"/>
        <v>11</v>
      </c>
      <c r="R34" s="61">
        <f t="shared" si="16"/>
        <v>8</v>
      </c>
      <c r="S34" s="69">
        <f t="shared" si="16"/>
        <v>12</v>
      </c>
      <c r="T34" s="61">
        <f t="shared" si="16"/>
        <v>8</v>
      </c>
      <c r="U34" s="69">
        <f t="shared" si="16"/>
        <v>5</v>
      </c>
      <c r="V34" s="61">
        <f t="shared" si="16"/>
        <v>7</v>
      </c>
      <c r="W34" s="69">
        <f t="shared" si="16"/>
        <v>10</v>
      </c>
      <c r="X34" s="61">
        <f t="shared" si="16"/>
        <v>9</v>
      </c>
      <c r="Y34" s="69">
        <f t="shared" si="16"/>
        <v>3</v>
      </c>
      <c r="Z34" s="61">
        <f t="shared" si="16"/>
        <v>2</v>
      </c>
      <c r="AA34" s="69">
        <f t="shared" si="16"/>
        <v>-10</v>
      </c>
      <c r="AB34" s="61">
        <f t="shared" si="16"/>
        <v>-7</v>
      </c>
      <c r="AC34" s="69">
        <f t="shared" si="16"/>
        <v>-8</v>
      </c>
      <c r="AD34" s="61">
        <f t="shared" si="16"/>
        <v>4</v>
      </c>
      <c r="AE34" s="69">
        <f t="shared" si="16"/>
        <v>-5</v>
      </c>
      <c r="AF34" s="61">
        <f t="shared" si="16"/>
        <v>3</v>
      </c>
      <c r="AG34" s="69">
        <f t="shared" si="16"/>
        <v>-14</v>
      </c>
      <c r="AH34" s="61">
        <f t="shared" si="16"/>
        <v>-10</v>
      </c>
      <c r="AI34" s="69">
        <f t="shared" si="16"/>
        <v>-20</v>
      </c>
      <c r="AJ34" s="61">
        <f t="shared" si="16"/>
        <v>-1</v>
      </c>
      <c r="AK34" s="69">
        <f t="shared" si="16"/>
        <v>-1</v>
      </c>
      <c r="AL34" s="61">
        <f t="shared" si="16"/>
        <v>-1</v>
      </c>
      <c r="AM34" s="69">
        <f t="shared" si="16"/>
        <v>1</v>
      </c>
      <c r="AN34" s="61">
        <f t="shared" si="16"/>
        <v>3</v>
      </c>
      <c r="AO34" s="69">
        <f t="shared" si="16"/>
        <v>7</v>
      </c>
      <c r="AP34" s="61">
        <f t="shared" si="16"/>
        <v>5</v>
      </c>
      <c r="AQ34" s="69">
        <f t="shared" si="16"/>
        <v>12</v>
      </c>
      <c r="AR34" s="61">
        <f t="shared" si="16"/>
        <v>1</v>
      </c>
      <c r="AS34" s="69">
        <f t="shared" si="16"/>
        <v>1</v>
      </c>
      <c r="AT34" s="61">
        <f t="shared" si="16"/>
        <v>-15</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2.2307692307692308</v>
      </c>
      <c r="Q36" s="107">
        <f t="shared" si="18"/>
        <v>0.3235294117647059</v>
      </c>
      <c r="R36" s="108">
        <f t="shared" si="18"/>
        <v>0.19047619047619047</v>
      </c>
      <c r="S36" s="107">
        <f t="shared" si="18"/>
        <v>0.2857142857142857</v>
      </c>
      <c r="T36" s="108">
        <f t="shared" si="18"/>
        <v>0.17777777777777778</v>
      </c>
      <c r="U36" s="107">
        <f t="shared" si="18"/>
        <v>0.1</v>
      </c>
      <c r="V36" s="108">
        <f t="shared" si="18"/>
        <v>0.12962962962962962</v>
      </c>
      <c r="W36" s="107">
        <f t="shared" si="18"/>
        <v>0.18867924528301888</v>
      </c>
      <c r="X36" s="108">
        <f t="shared" si="18"/>
        <v>0.16363636363636364</v>
      </c>
      <c r="Y36" s="107">
        <f t="shared" si="18"/>
        <v>4.9180327868852458E-2</v>
      </c>
      <c r="Z36" s="108">
        <f t="shared" si="18"/>
        <v>3.1746031746031744E-2</v>
      </c>
      <c r="AA36" s="107">
        <f t="shared" si="18"/>
        <v>-0.15625</v>
      </c>
      <c r="AB36" s="108">
        <f t="shared" si="18"/>
        <v>-0.109375</v>
      </c>
      <c r="AC36" s="107">
        <f t="shared" si="18"/>
        <v>-0.12307692307692308</v>
      </c>
      <c r="AD36" s="108">
        <f t="shared" si="18"/>
        <v>7.407407407407407E-2</v>
      </c>
      <c r="AE36" s="107">
        <f t="shared" si="18"/>
        <v>-8.771929824561403E-2</v>
      </c>
      <c r="AF36" s="108">
        <f t="shared" si="18"/>
        <v>5.2631578947368418E-2</v>
      </c>
      <c r="AG36" s="107">
        <f t="shared" si="18"/>
        <v>-0.2413793103448276</v>
      </c>
      <c r="AH36" s="108">
        <f t="shared" si="18"/>
        <v>-0.19230769230769232</v>
      </c>
      <c r="AI36" s="107">
        <f t="shared" si="18"/>
        <v>-0.33333333333333331</v>
      </c>
      <c r="AJ36" s="108">
        <f t="shared" si="18"/>
        <v>-2.2727272727272728E-2</v>
      </c>
      <c r="AK36" s="107">
        <f t="shared" si="18"/>
        <v>-2.3809523809523808E-2</v>
      </c>
      <c r="AL36" s="108">
        <f t="shared" si="18"/>
        <v>-2.5000000000000001E-2</v>
      </c>
      <c r="AM36" s="107">
        <f t="shared" si="18"/>
        <v>2.3255813953488372E-2</v>
      </c>
      <c r="AN36" s="108">
        <f t="shared" si="18"/>
        <v>7.3170731707317069E-2</v>
      </c>
      <c r="AO36" s="107">
        <f t="shared" si="18"/>
        <v>0.17948717948717949</v>
      </c>
      <c r="AP36" s="108">
        <f t="shared" si="18"/>
        <v>0.11363636363636363</v>
      </c>
      <c r="AQ36" s="107">
        <f t="shared" si="18"/>
        <v>0.27272727272727271</v>
      </c>
      <c r="AR36" s="108">
        <f t="shared" si="18"/>
        <v>2.1739130434782608E-2</v>
      </c>
      <c r="AS36" s="107">
        <f t="shared" si="18"/>
        <v>2.0408163265306121E-2</v>
      </c>
      <c r="AT36" s="108">
        <f t="shared" si="18"/>
        <v>-0.26785714285714285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0.12393162393162394</v>
      </c>
      <c r="Q38" s="107">
        <f t="shared" si="20"/>
        <v>1.7973856209150329E-2</v>
      </c>
      <c r="R38" s="108">
        <f t="shared" si="20"/>
        <v>1.0582010582010581E-2</v>
      </c>
      <c r="S38" s="107">
        <f t="shared" si="20"/>
        <v>1.5873015873015872E-2</v>
      </c>
      <c r="T38" s="108">
        <f t="shared" si="20"/>
        <v>9.876543209876543E-3</v>
      </c>
      <c r="U38" s="107">
        <f t="shared" si="20"/>
        <v>5.5555555555555558E-3</v>
      </c>
      <c r="V38" s="108">
        <f t="shared" si="20"/>
        <v>7.2016460905349787E-3</v>
      </c>
      <c r="W38" s="107">
        <f t="shared" si="20"/>
        <v>1.0482180293501049E-2</v>
      </c>
      <c r="X38" s="108">
        <f t="shared" si="20"/>
        <v>9.0909090909090905E-3</v>
      </c>
      <c r="Y38" s="107">
        <f t="shared" si="20"/>
        <v>2.7322404371584699E-3</v>
      </c>
      <c r="Z38" s="108">
        <f t="shared" si="20"/>
        <v>1.7636684303350969E-3</v>
      </c>
      <c r="AA38" s="107">
        <f t="shared" si="20"/>
        <v>-8.6805555555555559E-3</v>
      </c>
      <c r="AB38" s="108">
        <f t="shared" si="20"/>
        <v>-6.076388888888889E-3</v>
      </c>
      <c r="AC38" s="107">
        <f t="shared" si="20"/>
        <v>-6.8376068376068376E-3</v>
      </c>
      <c r="AD38" s="108">
        <f t="shared" si="20"/>
        <v>4.1152263374485592E-3</v>
      </c>
      <c r="AE38" s="107">
        <f t="shared" si="20"/>
        <v>-4.8732943469785572E-3</v>
      </c>
      <c r="AF38" s="108">
        <f t="shared" si="20"/>
        <v>2.9239766081871343E-3</v>
      </c>
      <c r="AG38" s="107">
        <f t="shared" si="20"/>
        <v>-1.3409961685823755E-2</v>
      </c>
      <c r="AH38" s="108">
        <f t="shared" si="20"/>
        <v>-1.0683760683760684E-2</v>
      </c>
      <c r="AI38" s="107">
        <f t="shared" si="20"/>
        <v>-1.8518518518518517E-2</v>
      </c>
      <c r="AJ38" s="108">
        <f t="shared" si="20"/>
        <v>-1.2626262626262627E-3</v>
      </c>
      <c r="AK38" s="107">
        <f t="shared" si="20"/>
        <v>-1.3227513227513227E-3</v>
      </c>
      <c r="AL38" s="108">
        <f t="shared" si="20"/>
        <v>-1.3888888888888889E-3</v>
      </c>
      <c r="AM38" s="107">
        <f t="shared" si="20"/>
        <v>1.2919896640826874E-3</v>
      </c>
      <c r="AN38" s="108">
        <f t="shared" si="20"/>
        <v>4.0650406504065036E-3</v>
      </c>
      <c r="AO38" s="107">
        <f t="shared" si="20"/>
        <v>9.9715099715099714E-3</v>
      </c>
      <c r="AP38" s="108">
        <f t="shared" si="20"/>
        <v>6.313131313131313E-3</v>
      </c>
      <c r="AQ38" s="107">
        <f t="shared" si="20"/>
        <v>1.515151515151515E-2</v>
      </c>
      <c r="AR38" s="108">
        <f t="shared" si="20"/>
        <v>1.2077294685990338E-3</v>
      </c>
      <c r="AS38" s="107">
        <f t="shared" si="20"/>
        <v>1.1337868480725622E-3</v>
      </c>
      <c r="AT38" s="108">
        <f t="shared" si="20"/>
        <v>-1.488095238095238E-2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2.2307692307692308</v>
      </c>
      <c r="Q40" s="107">
        <f t="shared" si="21"/>
        <v>0.3235294117647059</v>
      </c>
      <c r="R40" s="108">
        <f t="shared" si="21"/>
        <v>0.19047619047619047</v>
      </c>
      <c r="S40" s="107">
        <f t="shared" si="21"/>
        <v>0.2857142857142857</v>
      </c>
      <c r="T40" s="108">
        <f t="shared" si="21"/>
        <v>0.17777777777777778</v>
      </c>
      <c r="U40" s="107">
        <f t="shared" si="21"/>
        <v>0.1</v>
      </c>
      <c r="V40" s="108">
        <f t="shared" si="21"/>
        <v>0.12962962962962962</v>
      </c>
      <c r="W40" s="107">
        <f t="shared" si="21"/>
        <v>0.18867924528301888</v>
      </c>
      <c r="X40" s="108">
        <f t="shared" si="21"/>
        <v>0.16363636363636364</v>
      </c>
      <c r="Y40" s="107">
        <f t="shared" si="21"/>
        <v>4.9180327868852458E-2</v>
      </c>
      <c r="Z40" s="108">
        <f t="shared" si="21"/>
        <v>3.1746031746031744E-2</v>
      </c>
      <c r="AA40" s="107">
        <f t="shared" si="21"/>
        <v>-0.15625</v>
      </c>
      <c r="AB40" s="108">
        <f t="shared" si="21"/>
        <v>-0.109375</v>
      </c>
      <c r="AC40" s="107">
        <f t="shared" si="21"/>
        <v>-0.12307692307692308</v>
      </c>
      <c r="AD40" s="108">
        <f t="shared" si="21"/>
        <v>7.407407407407407E-2</v>
      </c>
      <c r="AE40" s="107">
        <f t="shared" si="21"/>
        <v>-8.771929824561403E-2</v>
      </c>
      <c r="AF40" s="108">
        <f t="shared" si="21"/>
        <v>5.2631578947368418E-2</v>
      </c>
      <c r="AG40" s="107">
        <f t="shared" si="21"/>
        <v>-0.2413793103448276</v>
      </c>
      <c r="AH40" s="108">
        <f t="shared" si="21"/>
        <v>-0.19230769230769232</v>
      </c>
      <c r="AI40" s="107">
        <f t="shared" si="21"/>
        <v>-0.33333333333333331</v>
      </c>
      <c r="AJ40" s="108">
        <f t="shared" si="21"/>
        <v>-2.2727272727272728E-2</v>
      </c>
      <c r="AK40" s="107">
        <f t="shared" si="21"/>
        <v>-2.3809523809523808E-2</v>
      </c>
      <c r="AL40" s="108">
        <f t="shared" si="21"/>
        <v>-2.5000000000000001E-2</v>
      </c>
      <c r="AM40" s="107">
        <f t="shared" si="21"/>
        <v>2.3255813953488372E-2</v>
      </c>
      <c r="AN40" s="108">
        <f t="shared" si="21"/>
        <v>7.3170731707317069E-2</v>
      </c>
      <c r="AO40" s="107">
        <f t="shared" si="21"/>
        <v>0.17948717948717949</v>
      </c>
      <c r="AP40" s="108">
        <f t="shared" si="21"/>
        <v>0.11363636363636363</v>
      </c>
      <c r="AQ40" s="107">
        <f t="shared" si="21"/>
        <v>0.27272727272727271</v>
      </c>
      <c r="AR40" s="108">
        <f t="shared" si="21"/>
        <v>2.1739130434782608E-2</v>
      </c>
      <c r="AS40" s="107">
        <f t="shared" si="21"/>
        <v>2.0408163265306117E-2</v>
      </c>
      <c r="AT40" s="108">
        <f t="shared" si="21"/>
        <v>-0.26785714285714285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13</v>
      </c>
      <c r="N43" s="110">
        <f t="shared" si="22"/>
        <v>34</v>
      </c>
      <c r="O43" s="109">
        <f t="shared" si="22"/>
        <v>42</v>
      </c>
      <c r="P43" s="110">
        <f t="shared" si="22"/>
        <v>135.69230769230768</v>
      </c>
      <c r="Q43" s="109">
        <f t="shared" si="22"/>
        <v>59.558823529411768</v>
      </c>
      <c r="R43" s="110">
        <f t="shared" si="22"/>
        <v>59.523809523809526</v>
      </c>
      <c r="S43" s="109">
        <f t="shared" si="22"/>
        <v>69.428571428571431</v>
      </c>
      <c r="T43" s="110">
        <f t="shared" si="22"/>
        <v>62.422222222222224</v>
      </c>
      <c r="U43" s="109">
        <f t="shared" si="22"/>
        <v>60.5</v>
      </c>
      <c r="V43" s="110">
        <f t="shared" si="22"/>
        <v>68.907407407407405</v>
      </c>
      <c r="W43" s="109">
        <f t="shared" si="22"/>
        <v>74.886792452830193</v>
      </c>
      <c r="X43" s="110">
        <f t="shared" si="22"/>
        <v>74.472727272727269</v>
      </c>
      <c r="Y43" s="109">
        <f t="shared" si="22"/>
        <v>67.147540983606561</v>
      </c>
      <c r="Z43" s="110">
        <f t="shared" si="22"/>
        <v>67.063492063492063</v>
      </c>
      <c r="AA43" s="109">
        <f t="shared" si="22"/>
        <v>45.5625</v>
      </c>
      <c r="AB43" s="110">
        <f t="shared" si="22"/>
        <v>50.765625</v>
      </c>
      <c r="AC43" s="109">
        <f t="shared" si="22"/>
        <v>49.984615384615381</v>
      </c>
      <c r="AD43" s="110">
        <f t="shared" si="22"/>
        <v>62.296296296296298</v>
      </c>
      <c r="AE43" s="109">
        <f t="shared" si="22"/>
        <v>47.438596491228068</v>
      </c>
      <c r="AF43" s="110">
        <f t="shared" si="22"/>
        <v>63.157894736842103</v>
      </c>
      <c r="AG43" s="109">
        <f t="shared" si="22"/>
        <v>33.379310344827587</v>
      </c>
      <c r="AH43" s="110">
        <f t="shared" si="22"/>
        <v>33.92307692307692</v>
      </c>
      <c r="AI43" s="109">
        <f t="shared" si="22"/>
        <v>26.666666666666668</v>
      </c>
      <c r="AJ43" s="110">
        <f t="shared" si="22"/>
        <v>42.022727272727273</v>
      </c>
      <c r="AK43" s="109">
        <f t="shared" si="22"/>
        <v>40.023809523809526</v>
      </c>
      <c r="AL43" s="110">
        <f t="shared" si="22"/>
        <v>38.024999999999999</v>
      </c>
      <c r="AM43" s="109">
        <f t="shared" si="22"/>
        <v>45.02325581395349</v>
      </c>
      <c r="AN43" s="110">
        <f t="shared" si="22"/>
        <v>47.219512195121951</v>
      </c>
      <c r="AO43" s="109">
        <f t="shared" si="22"/>
        <v>54.256410256410255</v>
      </c>
      <c r="AP43" s="110">
        <f t="shared" si="22"/>
        <v>54.56818181818182</v>
      </c>
      <c r="AQ43" s="109">
        <f t="shared" si="22"/>
        <v>71.272727272727266</v>
      </c>
      <c r="AR43" s="110">
        <f t="shared" si="22"/>
        <v>48.021739130434781</v>
      </c>
      <c r="AS43" s="109">
        <f t="shared" si="22"/>
        <v>51.020408163265309</v>
      </c>
      <c r="AT43" s="110">
        <f t="shared" si="22"/>
        <v>30.017857142857142</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4.6428571428571432</v>
      </c>
      <c r="N45" s="61">
        <f t="shared" si="23"/>
        <v>12.142857142857144</v>
      </c>
      <c r="O45" s="69">
        <f t="shared" si="23"/>
        <v>15.000000000000002</v>
      </c>
      <c r="P45" s="61">
        <f t="shared" si="23"/>
        <v>48.46153846153846</v>
      </c>
      <c r="Q45" s="69">
        <f t="shared" si="23"/>
        <v>21.271008403361346</v>
      </c>
      <c r="R45" s="61">
        <f t="shared" si="23"/>
        <v>21.258503401360546</v>
      </c>
      <c r="S45" s="69">
        <f t="shared" si="23"/>
        <v>24.795918367346943</v>
      </c>
      <c r="T45" s="61">
        <f t="shared" si="23"/>
        <v>22.293650793650794</v>
      </c>
      <c r="U45" s="69">
        <f t="shared" si="23"/>
        <v>21.607142857142858</v>
      </c>
      <c r="V45" s="61">
        <f t="shared" si="23"/>
        <v>24.609788359788361</v>
      </c>
      <c r="W45" s="69">
        <f t="shared" si="23"/>
        <v>26.745283018867926</v>
      </c>
      <c r="X45" s="61">
        <f t="shared" si="23"/>
        <v>26.597402597402599</v>
      </c>
      <c r="Y45" s="69">
        <f t="shared" si="23"/>
        <v>23.981264637002344</v>
      </c>
      <c r="Z45" s="61">
        <f t="shared" si="23"/>
        <v>23.95124716553288</v>
      </c>
      <c r="AA45" s="69">
        <f t="shared" si="23"/>
        <v>16.272321428571431</v>
      </c>
      <c r="AB45" s="61">
        <f t="shared" si="23"/>
        <v>18.130580357142858</v>
      </c>
      <c r="AC45" s="69">
        <f t="shared" si="23"/>
        <v>17.85164835164835</v>
      </c>
      <c r="AD45" s="61">
        <f t="shared" si="23"/>
        <v>22.24867724867725</v>
      </c>
      <c r="AE45" s="69">
        <f t="shared" si="23"/>
        <v>16.942355889724311</v>
      </c>
      <c r="AF45" s="61">
        <f t="shared" si="23"/>
        <v>22.556390977443609</v>
      </c>
      <c r="AG45" s="69">
        <f t="shared" si="23"/>
        <v>11.921182266009854</v>
      </c>
      <c r="AH45" s="61">
        <f t="shared" si="23"/>
        <v>12.115384615384615</v>
      </c>
      <c r="AI45" s="69">
        <f t="shared" si="23"/>
        <v>9.5238095238095255</v>
      </c>
      <c r="AJ45" s="61">
        <f t="shared" si="23"/>
        <v>15.008116883116884</v>
      </c>
      <c r="AK45" s="69">
        <f t="shared" si="23"/>
        <v>14.294217687074832</v>
      </c>
      <c r="AL45" s="61">
        <f t="shared" si="23"/>
        <v>13.580357142857142</v>
      </c>
      <c r="AM45" s="69">
        <f t="shared" si="23"/>
        <v>16.079734219269106</v>
      </c>
      <c r="AN45" s="61">
        <f t="shared" si="23"/>
        <v>16.864111498257842</v>
      </c>
      <c r="AO45" s="69">
        <f t="shared" si="23"/>
        <v>19.37728937728938</v>
      </c>
      <c r="AP45" s="61">
        <f t="shared" si="23"/>
        <v>19.488636363636367</v>
      </c>
      <c r="AQ45" s="69">
        <f t="shared" si="23"/>
        <v>25.454545454545453</v>
      </c>
      <c r="AR45" s="61">
        <f t="shared" si="23"/>
        <v>17.150621118012424</v>
      </c>
      <c r="AS45" s="69">
        <f t="shared" si="23"/>
        <v>18.221574344023324</v>
      </c>
      <c r="AT45" s="61">
        <f t="shared" si="23"/>
        <v>10.720663265306124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-5.3571428571428568</v>
      </c>
      <c r="N47" s="118">
        <f t="shared" si="24"/>
        <v>2.1428571428571441</v>
      </c>
      <c r="O47" s="119">
        <f t="shared" si="24"/>
        <v>5.0000000000000018</v>
      </c>
      <c r="P47" s="118">
        <f t="shared" si="24"/>
        <v>38.46153846153846</v>
      </c>
      <c r="Q47" s="119">
        <f t="shared" si="24"/>
        <v>9.1281512605042021</v>
      </c>
      <c r="R47" s="118">
        <f t="shared" si="24"/>
        <v>4.1156462585033999</v>
      </c>
      <c r="S47" s="119">
        <f t="shared" si="24"/>
        <v>4.7959183673469425</v>
      </c>
      <c r="T47" s="118">
        <f t="shared" si="24"/>
        <v>2.2936507936507944</v>
      </c>
      <c r="U47" s="119">
        <f t="shared" si="24"/>
        <v>1.6071428571428577</v>
      </c>
      <c r="V47" s="118">
        <f t="shared" si="24"/>
        <v>4.6097883597883609</v>
      </c>
      <c r="W47" s="119">
        <f t="shared" si="24"/>
        <v>6.7452830188679265</v>
      </c>
      <c r="X47" s="118">
        <f t="shared" si="24"/>
        <v>6.5974025974025992</v>
      </c>
      <c r="Y47" s="119">
        <f t="shared" si="24"/>
        <v>3.9812646370023437</v>
      </c>
      <c r="Z47" s="118">
        <f t="shared" si="24"/>
        <v>3.9512471655328802</v>
      </c>
      <c r="AA47" s="119">
        <f t="shared" si="24"/>
        <v>-3.7276785714285694</v>
      </c>
      <c r="AB47" s="118">
        <f t="shared" si="24"/>
        <v>-1.8694196428571423</v>
      </c>
      <c r="AC47" s="119">
        <f t="shared" si="24"/>
        <v>-2.1483516483516496</v>
      </c>
      <c r="AD47" s="118">
        <f t="shared" si="24"/>
        <v>5.2486772486772502</v>
      </c>
      <c r="AE47" s="119">
        <f t="shared" si="24"/>
        <v>-5.7644110275688831E-2</v>
      </c>
      <c r="AF47" s="118">
        <f t="shared" si="24"/>
        <v>5.5563909774436091</v>
      </c>
      <c r="AG47" s="119">
        <f t="shared" si="24"/>
        <v>-8.0788177339901459</v>
      </c>
      <c r="AH47" s="118">
        <f t="shared" si="24"/>
        <v>-7.884615384615385</v>
      </c>
      <c r="AI47" s="119">
        <f t="shared" si="24"/>
        <v>-10.476190476190474</v>
      </c>
      <c r="AJ47" s="118">
        <f t="shared" si="24"/>
        <v>-4.9918831168831161</v>
      </c>
      <c r="AK47" s="119">
        <f t="shared" si="24"/>
        <v>-5.7057823129251677</v>
      </c>
      <c r="AL47" s="118">
        <f t="shared" si="24"/>
        <v>-6.4196428571428577</v>
      </c>
      <c r="AM47" s="119">
        <f t="shared" si="24"/>
        <v>-3.9202657807308938</v>
      </c>
      <c r="AN47" s="118">
        <f t="shared" si="24"/>
        <v>-3.1358885017421585</v>
      </c>
      <c r="AO47" s="119">
        <f t="shared" si="24"/>
        <v>-0.6227106227106205</v>
      </c>
      <c r="AP47" s="118">
        <f t="shared" si="24"/>
        <v>-0.51136363636363313</v>
      </c>
      <c r="AQ47" s="119">
        <f t="shared" si="24"/>
        <v>5.4545454545454533</v>
      </c>
      <c r="AR47" s="118">
        <f t="shared" si="24"/>
        <v>-2.8493788819875761</v>
      </c>
      <c r="AS47" s="119">
        <f t="shared" si="24"/>
        <v>-1.778425655976676</v>
      </c>
      <c r="AT47" s="118">
        <f t="shared" si="24"/>
        <v>-9.2793367346938762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2.1428571428571441</v>
      </c>
      <c r="O49" s="71">
        <f t="shared" si="25"/>
        <v>5.0000000000000018</v>
      </c>
      <c r="P49" s="63">
        <f t="shared" si="25"/>
        <v>10</v>
      </c>
      <c r="Q49" s="71">
        <f t="shared" si="25"/>
        <v>9.1281512605042021</v>
      </c>
      <c r="R49" s="63">
        <f t="shared" si="25"/>
        <v>4.1156462585033999</v>
      </c>
      <c r="S49" s="71">
        <f t="shared" si="25"/>
        <v>0</v>
      </c>
      <c r="T49" s="63">
        <f t="shared" si="25"/>
        <v>0</v>
      </c>
      <c r="U49" s="71">
        <f t="shared" si="25"/>
        <v>0</v>
      </c>
      <c r="V49" s="63">
        <f t="shared" si="25"/>
        <v>4.6097883597883609</v>
      </c>
      <c r="W49" s="71">
        <f t="shared" si="25"/>
        <v>6.7452830188679265</v>
      </c>
      <c r="X49" s="63">
        <f t="shared" si="25"/>
        <v>6.5974025974025992</v>
      </c>
      <c r="Y49" s="71">
        <f t="shared" si="25"/>
        <v>3.9812646370023437</v>
      </c>
      <c r="Z49" s="63">
        <f t="shared" si="25"/>
        <v>3.9512471655328802</v>
      </c>
      <c r="AA49" s="71">
        <f t="shared" si="25"/>
        <v>0</v>
      </c>
      <c r="AB49" s="63">
        <f t="shared" si="25"/>
        <v>0</v>
      </c>
      <c r="AC49" s="71">
        <f t="shared" si="25"/>
        <v>0</v>
      </c>
      <c r="AD49" s="63">
        <f t="shared" si="25"/>
        <v>5.2486772486772502</v>
      </c>
      <c r="AE49" s="71">
        <f t="shared" si="25"/>
        <v>0</v>
      </c>
      <c r="AF49" s="63">
        <f t="shared" si="25"/>
        <v>5.5563909774436091</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5.4545454545454533</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EDC</dc:title>
  <dc:creator>N.C. State Health Coordinating Council</dc:creator>
  <cp:lastModifiedBy>Glendening, Erin</cp:lastModifiedBy>
  <dcterms:created xsi:type="dcterms:W3CDTF">2018-12-19T17:30:34Z</dcterms:created>
  <dcterms:modified xsi:type="dcterms:W3CDTF">2019-01-28T21:17:27Z</dcterms:modified>
</cp:coreProperties>
</file>