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WEB\WEB Site\mfp\pdf\2019\esrd\"/>
    </mc:Choice>
  </mc:AlternateContent>
  <bookViews>
    <workbookView xWindow="0" yWindow="0" windowWidth="17970" windowHeight="6435" activeTab="1"/>
  </bookViews>
  <sheets>
    <sheet name="Instructions" sheetId="26" r:id="rId1"/>
    <sheet name="SDR Patient and Stations" sheetId="2" r:id="rId2"/>
    <sheet name="Overall Comparison" sheetId="13" r:id="rId3"/>
    <sheet name="Historic Facility Need SDR" sheetId="1" r:id="rId4"/>
    <sheet name="SMFP Facility Need 3.20 PPS" sheetId="27" r:id="rId5"/>
    <sheet name="SMFP Facility Need 3.16 PPS" sheetId="14" r:id="rId6"/>
    <sheet name="SMFP Facility Need 3.12 PPS" sheetId="17" r:id="rId7"/>
    <sheet name="SMFP Facility Need 3.08 PPS" sheetId="18" r:id="rId8"/>
    <sheet name="SMFP Facility Need 3.04 PPS" sheetId="19" r:id="rId9"/>
    <sheet name="SMFP Facility Need 3.00 PPS" sheetId="20" r:id="rId10"/>
    <sheet name="SMFP Facility Need 2.96 PPS" sheetId="21" r:id="rId11"/>
    <sheet name="SMFP Facility Need 2.92 PPS" sheetId="22" r:id="rId12"/>
    <sheet name="SMFP Facility Need 2.88 PPS" sheetId="23" r:id="rId13"/>
    <sheet name="SMFP Facility Need 2.84 PPS" sheetId="24" r:id="rId14"/>
    <sheet name="SMFP Facility Need 2.80 PPS" sheetId="25" r:id="rId15"/>
  </sheets>
  <externalReferences>
    <externalReference r:id="rId16"/>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2" i="17" l="1"/>
  <c r="G32" i="18"/>
  <c r="G32" i="19"/>
  <c r="G32" i="20"/>
  <c r="G32" i="21"/>
  <c r="G32" i="22"/>
  <c r="G32" i="23"/>
  <c r="G32" i="24"/>
  <c r="G32" i="25"/>
  <c r="G32" i="14"/>
  <c r="F32" i="17"/>
  <c r="F32" i="18"/>
  <c r="F32" i="19"/>
  <c r="F32" i="20"/>
  <c r="F32" i="21"/>
  <c r="F32" i="22"/>
  <c r="F32" i="23"/>
  <c r="F32" i="24"/>
  <c r="F32" i="25"/>
  <c r="F32" i="14"/>
  <c r="G32" i="27"/>
  <c r="F32" i="27"/>
  <c r="BD47" i="25" l="1"/>
  <c r="BC47" i="25"/>
  <c r="BB47" i="25"/>
  <c r="F47" i="25"/>
  <c r="G28" i="25"/>
  <c r="BD25" i="25"/>
  <c r="BC25" i="25"/>
  <c r="BB25" i="25"/>
  <c r="BD23" i="25"/>
  <c r="BC23" i="25"/>
  <c r="BB23" i="25"/>
  <c r="AZ23" i="25"/>
  <c r="AY23" i="25"/>
  <c r="AX23" i="25"/>
  <c r="AW23" i="25"/>
  <c r="AV23" i="25"/>
  <c r="AU23" i="25"/>
  <c r="AT23" i="25"/>
  <c r="AS23" i="25"/>
  <c r="AR23" i="25"/>
  <c r="AQ23" i="25"/>
  <c r="AP23" i="25"/>
  <c r="AO23" i="25"/>
  <c r="AN23" i="25"/>
  <c r="AM23" i="25"/>
  <c r="AL23" i="25"/>
  <c r="AK23" i="25"/>
  <c r="AJ23" i="25"/>
  <c r="AI23" i="25"/>
  <c r="AH23" i="25"/>
  <c r="AG23" i="25"/>
  <c r="AF23" i="25"/>
  <c r="AE23" i="25"/>
  <c r="AD23" i="25"/>
  <c r="AC23" i="25"/>
  <c r="AB23" i="25"/>
  <c r="AA23" i="25"/>
  <c r="Z23" i="25"/>
  <c r="Y23" i="25"/>
  <c r="X23" i="25"/>
  <c r="W23" i="25"/>
  <c r="V23" i="25"/>
  <c r="U23" i="25"/>
  <c r="T23" i="25"/>
  <c r="S23" i="25"/>
  <c r="R23" i="25"/>
  <c r="Q23" i="25"/>
  <c r="P23" i="25"/>
  <c r="O23" i="25"/>
  <c r="N23" i="25"/>
  <c r="M23" i="25"/>
  <c r="L23" i="25"/>
  <c r="K23" i="25"/>
  <c r="J23" i="25"/>
  <c r="I23" i="25"/>
  <c r="H23" i="25"/>
  <c r="G23" i="25"/>
  <c r="F23" i="25"/>
  <c r="E23" i="25"/>
  <c r="D23" i="25"/>
  <c r="C23" i="25"/>
  <c r="AZ22" i="25"/>
  <c r="AY22" i="25"/>
  <c r="AX22" i="25"/>
  <c r="AW22" i="25"/>
  <c r="AV22" i="25"/>
  <c r="AU22" i="25"/>
  <c r="BD21" i="25"/>
  <c r="BC21" i="25"/>
  <c r="BB21" i="25"/>
  <c r="AZ21" i="25"/>
  <c r="AY21" i="25"/>
  <c r="AX21" i="25"/>
  <c r="AW21" i="25"/>
  <c r="AV21" i="25"/>
  <c r="AU21" i="25"/>
  <c r="AT21" i="25"/>
  <c r="AS21" i="25"/>
  <c r="AR21" i="25"/>
  <c r="AQ21" i="25"/>
  <c r="AP21" i="25"/>
  <c r="AO21" i="25"/>
  <c r="AN21" i="25"/>
  <c r="AM21" i="25"/>
  <c r="AL21" i="25"/>
  <c r="AK21" i="25"/>
  <c r="AJ21" i="25"/>
  <c r="AI21" i="25"/>
  <c r="AH21" i="25"/>
  <c r="AG21" i="25"/>
  <c r="AF21" i="25"/>
  <c r="AE21" i="25"/>
  <c r="AD21" i="25"/>
  <c r="AC21" i="25"/>
  <c r="AB21" i="25"/>
  <c r="AA21" i="25"/>
  <c r="Z21" i="25"/>
  <c r="Y21" i="25"/>
  <c r="X21" i="25"/>
  <c r="W21" i="25"/>
  <c r="V21" i="25"/>
  <c r="U21" i="25"/>
  <c r="T21" i="25"/>
  <c r="S21" i="25"/>
  <c r="R21" i="25"/>
  <c r="Q21" i="25"/>
  <c r="P21" i="25"/>
  <c r="O21" i="25"/>
  <c r="N21" i="25"/>
  <c r="M21" i="25"/>
  <c r="L21" i="25"/>
  <c r="K21" i="25"/>
  <c r="J21" i="25"/>
  <c r="I21" i="25"/>
  <c r="H21" i="25"/>
  <c r="G21" i="25"/>
  <c r="F21" i="25"/>
  <c r="J20" i="25"/>
  <c r="I20" i="25"/>
  <c r="H20" i="25"/>
  <c r="BF19" i="25"/>
  <c r="BE19" i="25"/>
  <c r="BD19" i="25"/>
  <c r="BC19" i="25"/>
  <c r="BB19" i="25"/>
  <c r="F19" i="25"/>
  <c r="P18" i="25"/>
  <c r="R18" i="25" s="1"/>
  <c r="T18" i="25" s="1"/>
  <c r="V18" i="25" s="1"/>
  <c r="X18" i="25" s="1"/>
  <c r="Z18" i="25" s="1"/>
  <c r="AB18" i="25" s="1"/>
  <c r="AD18" i="25" s="1"/>
  <c r="AF18" i="25" s="1"/>
  <c r="AH18" i="25" s="1"/>
  <c r="AJ18" i="25" s="1"/>
  <c r="AL18" i="25" s="1"/>
  <c r="AN18" i="25" s="1"/>
  <c r="AP18" i="25" s="1"/>
  <c r="AR18" i="25" s="1"/>
  <c r="AT18" i="25" s="1"/>
  <c r="AV18" i="25" s="1"/>
  <c r="AX18" i="25" s="1"/>
  <c r="AZ18" i="25" s="1"/>
  <c r="BC18" i="25" s="1"/>
  <c r="N18" i="25"/>
  <c r="M18" i="25"/>
  <c r="O18" i="25" s="1"/>
  <c r="Q18" i="25" s="1"/>
  <c r="S18" i="25" s="1"/>
  <c r="U18" i="25" s="1"/>
  <c r="W18" i="25" s="1"/>
  <c r="Y18" i="25" s="1"/>
  <c r="AA18" i="25" s="1"/>
  <c r="AC18" i="25" s="1"/>
  <c r="AE18" i="25" s="1"/>
  <c r="AG18" i="25" s="1"/>
  <c r="AI18" i="25" s="1"/>
  <c r="AK18" i="25" s="1"/>
  <c r="AM18" i="25" s="1"/>
  <c r="AO18" i="25" s="1"/>
  <c r="AQ18" i="25" s="1"/>
  <c r="AS18" i="25" s="1"/>
  <c r="AU18" i="25" s="1"/>
  <c r="AW18" i="25" s="1"/>
  <c r="AY18" i="25" s="1"/>
  <c r="BB18" i="25" s="1"/>
  <c r="BD18" i="25" s="1"/>
  <c r="L18" i="25"/>
  <c r="K18" i="25"/>
  <c r="J18" i="25"/>
  <c r="I18" i="25"/>
  <c r="BA16" i="25"/>
  <c r="AZ16" i="25"/>
  <c r="AY16" i="25"/>
  <c r="AX16" i="25"/>
  <c r="AW16" i="25"/>
  <c r="AV16" i="25"/>
  <c r="G16" i="25"/>
  <c r="F16" i="25"/>
  <c r="E16" i="25"/>
  <c r="D16" i="25"/>
  <c r="BA15" i="25"/>
  <c r="AZ15" i="25"/>
  <c r="AY15" i="25"/>
  <c r="AX15" i="25"/>
  <c r="AW15" i="25"/>
  <c r="AV15" i="25"/>
  <c r="F15" i="25"/>
  <c r="E15" i="25"/>
  <c r="D15" i="25"/>
  <c r="BA14" i="25"/>
  <c r="AZ14" i="25"/>
  <c r="AY14" i="25"/>
  <c r="AX14" i="25"/>
  <c r="AW14" i="25"/>
  <c r="AV14" i="25"/>
  <c r="AU14" i="25"/>
  <c r="AT14" i="25"/>
  <c r="AO14" i="25"/>
  <c r="AN14" i="25"/>
  <c r="O14" i="25"/>
  <c r="K14" i="25"/>
  <c r="H14" i="25"/>
  <c r="BA13" i="25"/>
  <c r="AZ13" i="25"/>
  <c r="AY13" i="25"/>
  <c r="AX13" i="25"/>
  <c r="AW13" i="25"/>
  <c r="AV13" i="25"/>
  <c r="T12" i="25"/>
  <c r="V12" i="25" s="1"/>
  <c r="X12" i="25" s="1"/>
  <c r="Z12" i="25" s="1"/>
  <c r="AB12" i="25" s="1"/>
  <c r="AD12" i="25" s="1"/>
  <c r="AF12" i="25" s="1"/>
  <c r="AH12" i="25" s="1"/>
  <c r="AJ12" i="25" s="1"/>
  <c r="AL12" i="25" s="1"/>
  <c r="AN12" i="25" s="1"/>
  <c r="AP12" i="25" s="1"/>
  <c r="AR12" i="25" s="1"/>
  <c r="AT12" i="25" s="1"/>
  <c r="AV12" i="25" s="1"/>
  <c r="AX12" i="25" s="1"/>
  <c r="AZ12" i="25" s="1"/>
  <c r="R12" i="25"/>
  <c r="Q12" i="25"/>
  <c r="S12" i="25" s="1"/>
  <c r="U12" i="25" s="1"/>
  <c r="W12" i="25" s="1"/>
  <c r="Y12" i="25" s="1"/>
  <c r="AA12" i="25" s="1"/>
  <c r="AC12" i="25" s="1"/>
  <c r="AE12" i="25" s="1"/>
  <c r="AG12" i="25" s="1"/>
  <c r="AI12" i="25" s="1"/>
  <c r="AK12" i="25" s="1"/>
  <c r="AM12" i="25" s="1"/>
  <c r="AO12" i="25" s="1"/>
  <c r="AQ12" i="25" s="1"/>
  <c r="AS12" i="25" s="1"/>
  <c r="AU12" i="25" s="1"/>
  <c r="AW12" i="25" s="1"/>
  <c r="AY12" i="25" s="1"/>
  <c r="BA12" i="25" s="1"/>
  <c r="P12" i="25"/>
  <c r="F12" i="25"/>
  <c r="H12" i="25" s="1"/>
  <c r="E12" i="25"/>
  <c r="G12" i="25" s="1"/>
  <c r="I12" i="25" s="1"/>
  <c r="K12" i="25" s="1"/>
  <c r="V11" i="25"/>
  <c r="X11" i="25" s="1"/>
  <c r="Z11" i="25" s="1"/>
  <c r="AB11" i="25" s="1"/>
  <c r="AD11" i="25" s="1"/>
  <c r="AF11" i="25" s="1"/>
  <c r="AH11" i="25" s="1"/>
  <c r="AJ11" i="25" s="1"/>
  <c r="AL11" i="25" s="1"/>
  <c r="AN11" i="25" s="1"/>
  <c r="AP11" i="25" s="1"/>
  <c r="AR11" i="25" s="1"/>
  <c r="AT11" i="25" s="1"/>
  <c r="AV11" i="25" s="1"/>
  <c r="AX11" i="25" s="1"/>
  <c r="AZ11" i="25" s="1"/>
  <c r="U11" i="25"/>
  <c r="W11" i="25" s="1"/>
  <c r="Y11" i="25" s="1"/>
  <c r="AA11" i="25" s="1"/>
  <c r="AC11" i="25" s="1"/>
  <c r="AE11" i="25" s="1"/>
  <c r="AG11" i="25" s="1"/>
  <c r="AI11" i="25" s="1"/>
  <c r="AK11" i="25" s="1"/>
  <c r="AM11" i="25" s="1"/>
  <c r="AO11" i="25" s="1"/>
  <c r="AQ11" i="25" s="1"/>
  <c r="AS11" i="25" s="1"/>
  <c r="AU11" i="25" s="1"/>
  <c r="AW11" i="25" s="1"/>
  <c r="AY11" i="25" s="1"/>
  <c r="BA11" i="25" s="1"/>
  <c r="Q11" i="25"/>
  <c r="S11" i="25" s="1"/>
  <c r="P11" i="25"/>
  <c r="R11" i="25" s="1"/>
  <c r="T11" i="25" s="1"/>
  <c r="F11" i="25"/>
  <c r="H11" i="25" s="1"/>
  <c r="J11" i="25" s="1"/>
  <c r="E11" i="25"/>
  <c r="G11" i="25" s="1"/>
  <c r="I11" i="25" s="1"/>
  <c r="K11" i="25" s="1"/>
  <c r="U10" i="25"/>
  <c r="W10" i="25" s="1"/>
  <c r="Y10" i="25" s="1"/>
  <c r="AA10" i="25" s="1"/>
  <c r="AC10" i="25" s="1"/>
  <c r="AE10" i="25" s="1"/>
  <c r="AG10" i="25" s="1"/>
  <c r="AI10" i="25" s="1"/>
  <c r="AK10" i="25" s="1"/>
  <c r="AM10" i="25" s="1"/>
  <c r="AO10" i="25" s="1"/>
  <c r="AQ10" i="25" s="1"/>
  <c r="AS10" i="25" s="1"/>
  <c r="AU10" i="25" s="1"/>
  <c r="AW10" i="25" s="1"/>
  <c r="AY10" i="25" s="1"/>
  <c r="BA10" i="25" s="1"/>
  <c r="S10" i="25"/>
  <c r="R10" i="25"/>
  <c r="T10" i="25" s="1"/>
  <c r="V10" i="25" s="1"/>
  <c r="X10" i="25" s="1"/>
  <c r="Z10" i="25" s="1"/>
  <c r="AB10" i="25" s="1"/>
  <c r="AD10" i="25" s="1"/>
  <c r="AF10" i="25" s="1"/>
  <c r="AH10" i="25" s="1"/>
  <c r="AJ10" i="25" s="1"/>
  <c r="AL10" i="25" s="1"/>
  <c r="AN10" i="25" s="1"/>
  <c r="AP10" i="25" s="1"/>
  <c r="AR10" i="25" s="1"/>
  <c r="AT10" i="25" s="1"/>
  <c r="AV10" i="25" s="1"/>
  <c r="AX10" i="25" s="1"/>
  <c r="AZ10" i="25" s="1"/>
  <c r="Q10" i="25"/>
  <c r="P10" i="25"/>
  <c r="BD47" i="24"/>
  <c r="BC47" i="24"/>
  <c r="BB47" i="24"/>
  <c r="F47" i="24"/>
  <c r="G28" i="24"/>
  <c r="BD25" i="24"/>
  <c r="BC25" i="24"/>
  <c r="BB25" i="24"/>
  <c r="BD23" i="24"/>
  <c r="BC23" i="24"/>
  <c r="BB23" i="24"/>
  <c r="AZ23" i="24"/>
  <c r="AY23" i="24"/>
  <c r="AX23" i="24"/>
  <c r="AW23" i="24"/>
  <c r="AV23" i="24"/>
  <c r="AU23" i="24"/>
  <c r="AT23" i="24"/>
  <c r="AS23" i="24"/>
  <c r="AR23" i="24"/>
  <c r="AQ23" i="24"/>
  <c r="AP23" i="24"/>
  <c r="AO23" i="24"/>
  <c r="AN23" i="24"/>
  <c r="AM23" i="24"/>
  <c r="AL23" i="24"/>
  <c r="AK23" i="24"/>
  <c r="AJ23" i="24"/>
  <c r="AI23" i="24"/>
  <c r="AH23" i="24"/>
  <c r="AG23" i="24"/>
  <c r="AF23" i="24"/>
  <c r="AE23" i="24"/>
  <c r="AD23" i="24"/>
  <c r="AC23" i="24"/>
  <c r="AB23" i="24"/>
  <c r="AA23" i="24"/>
  <c r="Z23" i="24"/>
  <c r="Y23" i="24"/>
  <c r="X23" i="24"/>
  <c r="W23" i="24"/>
  <c r="V23" i="24"/>
  <c r="U23" i="24"/>
  <c r="T23" i="24"/>
  <c r="S23" i="24"/>
  <c r="R23" i="24"/>
  <c r="Q23" i="24"/>
  <c r="P23" i="24"/>
  <c r="O23" i="24"/>
  <c r="N23" i="24"/>
  <c r="M23" i="24"/>
  <c r="L23" i="24"/>
  <c r="K23" i="24"/>
  <c r="J23" i="24"/>
  <c r="I23" i="24"/>
  <c r="H23" i="24"/>
  <c r="G23" i="24"/>
  <c r="F23" i="24"/>
  <c r="E23" i="24"/>
  <c r="D23" i="24"/>
  <c r="C23" i="24"/>
  <c r="AZ22" i="24"/>
  <c r="AY22" i="24"/>
  <c r="AX22" i="24"/>
  <c r="AW22" i="24"/>
  <c r="AV22" i="24"/>
  <c r="AU22" i="24"/>
  <c r="BD21" i="24"/>
  <c r="BC21" i="24"/>
  <c r="BB21" i="24"/>
  <c r="AZ21" i="24"/>
  <c r="AY21" i="24"/>
  <c r="AX21" i="24"/>
  <c r="AW21" i="24"/>
  <c r="AV21" i="24"/>
  <c r="AU21" i="24"/>
  <c r="AT21" i="24"/>
  <c r="AS21" i="24"/>
  <c r="AR21" i="24"/>
  <c r="AQ21" i="24"/>
  <c r="AP21" i="24"/>
  <c r="AO21" i="24"/>
  <c r="AN21" i="24"/>
  <c r="AM21" i="24"/>
  <c r="AL21" i="24"/>
  <c r="AK21" i="24"/>
  <c r="AJ21" i="24"/>
  <c r="AI21" i="24"/>
  <c r="AH21" i="24"/>
  <c r="AG21" i="24"/>
  <c r="AF21" i="24"/>
  <c r="AE21" i="24"/>
  <c r="AD21" i="24"/>
  <c r="AC21" i="24"/>
  <c r="AB21" i="24"/>
  <c r="AA21" i="24"/>
  <c r="Z21" i="24"/>
  <c r="Y21" i="24"/>
  <c r="X21" i="24"/>
  <c r="W21" i="24"/>
  <c r="V21" i="24"/>
  <c r="U21" i="24"/>
  <c r="T21" i="24"/>
  <c r="S21" i="24"/>
  <c r="R21" i="24"/>
  <c r="Q21" i="24"/>
  <c r="P21" i="24"/>
  <c r="O21" i="24"/>
  <c r="N21" i="24"/>
  <c r="M21" i="24"/>
  <c r="L21" i="24"/>
  <c r="K21" i="24"/>
  <c r="J21" i="24"/>
  <c r="I21" i="24"/>
  <c r="H21" i="24"/>
  <c r="G21" i="24"/>
  <c r="F21" i="24"/>
  <c r="J20" i="24"/>
  <c r="L20" i="24" s="1"/>
  <c r="I20" i="24"/>
  <c r="H20" i="24"/>
  <c r="BF19" i="24"/>
  <c r="BE19" i="24"/>
  <c r="BD19" i="24"/>
  <c r="BC19" i="24"/>
  <c r="BB19" i="24"/>
  <c r="J18" i="24"/>
  <c r="L18" i="24" s="1"/>
  <c r="N18" i="24" s="1"/>
  <c r="P18" i="24" s="1"/>
  <c r="R18" i="24" s="1"/>
  <c r="T18" i="24" s="1"/>
  <c r="V18" i="24" s="1"/>
  <c r="X18" i="24" s="1"/>
  <c r="Z18" i="24" s="1"/>
  <c r="AB18" i="24" s="1"/>
  <c r="AD18" i="24" s="1"/>
  <c r="AF18" i="24" s="1"/>
  <c r="AH18" i="24" s="1"/>
  <c r="AJ18" i="24" s="1"/>
  <c r="AL18" i="24" s="1"/>
  <c r="AN18" i="24" s="1"/>
  <c r="AP18" i="24" s="1"/>
  <c r="AR18" i="24" s="1"/>
  <c r="AT18" i="24" s="1"/>
  <c r="AV18" i="24" s="1"/>
  <c r="AX18" i="24" s="1"/>
  <c r="AZ18" i="24" s="1"/>
  <c r="BC18" i="24" s="1"/>
  <c r="I18" i="24"/>
  <c r="K18" i="24" s="1"/>
  <c r="M18" i="24" s="1"/>
  <c r="O18" i="24" s="1"/>
  <c r="Q18" i="24" s="1"/>
  <c r="S18" i="24" s="1"/>
  <c r="U18" i="24" s="1"/>
  <c r="W18" i="24" s="1"/>
  <c r="Y18" i="24" s="1"/>
  <c r="AA18" i="24" s="1"/>
  <c r="AC18" i="24" s="1"/>
  <c r="AE18" i="24" s="1"/>
  <c r="AG18" i="24" s="1"/>
  <c r="AI18" i="24" s="1"/>
  <c r="AK18" i="24" s="1"/>
  <c r="AM18" i="24" s="1"/>
  <c r="AO18" i="24" s="1"/>
  <c r="AQ18" i="24" s="1"/>
  <c r="AS18" i="24" s="1"/>
  <c r="AU18" i="24" s="1"/>
  <c r="AW18" i="24" s="1"/>
  <c r="AY18" i="24" s="1"/>
  <c r="BB18" i="24" s="1"/>
  <c r="BD18" i="24" s="1"/>
  <c r="BA16" i="24"/>
  <c r="AZ16" i="24"/>
  <c r="AY16" i="24"/>
  <c r="AX16" i="24"/>
  <c r="AW16" i="24"/>
  <c r="AV16" i="24"/>
  <c r="G16" i="24"/>
  <c r="F16" i="24"/>
  <c r="E16" i="24"/>
  <c r="D16" i="24"/>
  <c r="BA15" i="24"/>
  <c r="AZ15" i="24"/>
  <c r="AY15" i="24"/>
  <c r="AX15" i="24"/>
  <c r="AW15" i="24"/>
  <c r="AV15" i="24"/>
  <c r="F15" i="24"/>
  <c r="E15" i="24"/>
  <c r="D15" i="24"/>
  <c r="BA14" i="24"/>
  <c r="AZ14" i="24"/>
  <c r="AY14" i="24"/>
  <c r="AX14" i="24"/>
  <c r="AW14" i="24"/>
  <c r="AV14" i="24"/>
  <c r="AU14" i="24"/>
  <c r="AT14" i="24"/>
  <c r="AO14" i="24"/>
  <c r="AN14" i="24"/>
  <c r="O14" i="24"/>
  <c r="K14" i="24"/>
  <c r="H14" i="24"/>
  <c r="BA13" i="24"/>
  <c r="AZ13" i="24"/>
  <c r="AY13" i="24"/>
  <c r="AX13" i="24"/>
  <c r="AW13" i="24"/>
  <c r="AV13" i="24"/>
  <c r="R12" i="24"/>
  <c r="T12" i="24" s="1"/>
  <c r="V12" i="24" s="1"/>
  <c r="X12" i="24" s="1"/>
  <c r="Z12" i="24" s="1"/>
  <c r="AB12" i="24" s="1"/>
  <c r="AD12" i="24" s="1"/>
  <c r="AF12" i="24" s="1"/>
  <c r="AH12" i="24" s="1"/>
  <c r="AJ12" i="24" s="1"/>
  <c r="AL12" i="24" s="1"/>
  <c r="AN12" i="24" s="1"/>
  <c r="AP12" i="24" s="1"/>
  <c r="AR12" i="24" s="1"/>
  <c r="AT12" i="24" s="1"/>
  <c r="AV12" i="24" s="1"/>
  <c r="AX12" i="24" s="1"/>
  <c r="AZ12" i="24" s="1"/>
  <c r="Q12" i="24"/>
  <c r="S12" i="24" s="1"/>
  <c r="U12" i="24" s="1"/>
  <c r="W12" i="24" s="1"/>
  <c r="Y12" i="24" s="1"/>
  <c r="AA12" i="24" s="1"/>
  <c r="AC12" i="24" s="1"/>
  <c r="AE12" i="24" s="1"/>
  <c r="AG12" i="24" s="1"/>
  <c r="AI12" i="24" s="1"/>
  <c r="AK12" i="24" s="1"/>
  <c r="AM12" i="24" s="1"/>
  <c r="AO12" i="24" s="1"/>
  <c r="AQ12" i="24" s="1"/>
  <c r="AS12" i="24" s="1"/>
  <c r="AU12" i="24" s="1"/>
  <c r="AW12" i="24" s="1"/>
  <c r="AY12" i="24" s="1"/>
  <c r="BA12" i="24" s="1"/>
  <c r="P12" i="24"/>
  <c r="F12" i="24"/>
  <c r="H12" i="24" s="1"/>
  <c r="E12" i="24"/>
  <c r="G12" i="24" s="1"/>
  <c r="I12" i="24" s="1"/>
  <c r="K12" i="24" s="1"/>
  <c r="T11" i="24"/>
  <c r="V11" i="24" s="1"/>
  <c r="X11" i="24" s="1"/>
  <c r="Z11" i="24" s="1"/>
  <c r="AB11" i="24" s="1"/>
  <c r="AD11" i="24" s="1"/>
  <c r="AF11" i="24" s="1"/>
  <c r="AH11" i="24" s="1"/>
  <c r="AJ11" i="24" s="1"/>
  <c r="AL11" i="24" s="1"/>
  <c r="AN11" i="24" s="1"/>
  <c r="AP11" i="24" s="1"/>
  <c r="AR11" i="24" s="1"/>
  <c r="AT11" i="24" s="1"/>
  <c r="AV11" i="24" s="1"/>
  <c r="AX11" i="24" s="1"/>
  <c r="AZ11" i="24" s="1"/>
  <c r="S11" i="24"/>
  <c r="U11" i="24" s="1"/>
  <c r="W11" i="24" s="1"/>
  <c r="Y11" i="24" s="1"/>
  <c r="AA11" i="24" s="1"/>
  <c r="AC11" i="24" s="1"/>
  <c r="AE11" i="24" s="1"/>
  <c r="AG11" i="24" s="1"/>
  <c r="AI11" i="24" s="1"/>
  <c r="AK11" i="24" s="1"/>
  <c r="AM11" i="24" s="1"/>
  <c r="AO11" i="24" s="1"/>
  <c r="AQ11" i="24" s="1"/>
  <c r="AS11" i="24" s="1"/>
  <c r="AU11" i="24" s="1"/>
  <c r="AW11" i="24" s="1"/>
  <c r="AY11" i="24" s="1"/>
  <c r="BA11" i="24" s="1"/>
  <c r="Q11" i="24"/>
  <c r="P11" i="24"/>
  <c r="R11" i="24" s="1"/>
  <c r="H11" i="24"/>
  <c r="J11" i="24" s="1"/>
  <c r="G11" i="24"/>
  <c r="I11" i="24" s="1"/>
  <c r="K11" i="24" s="1"/>
  <c r="F11" i="24"/>
  <c r="E11" i="24"/>
  <c r="S10" i="24"/>
  <c r="U10" i="24" s="1"/>
  <c r="W10" i="24" s="1"/>
  <c r="Y10" i="24" s="1"/>
  <c r="AA10" i="24" s="1"/>
  <c r="AC10" i="24" s="1"/>
  <c r="AE10" i="24" s="1"/>
  <c r="AG10" i="24" s="1"/>
  <c r="AI10" i="24" s="1"/>
  <c r="AK10" i="24" s="1"/>
  <c r="AM10" i="24" s="1"/>
  <c r="AO10" i="24" s="1"/>
  <c r="AQ10" i="24" s="1"/>
  <c r="AS10" i="24" s="1"/>
  <c r="AU10" i="24" s="1"/>
  <c r="AW10" i="24" s="1"/>
  <c r="AY10" i="24" s="1"/>
  <c r="BA10" i="24" s="1"/>
  <c r="Q10" i="24"/>
  <c r="P10" i="24"/>
  <c r="R10" i="24" s="1"/>
  <c r="T10" i="24" s="1"/>
  <c r="V10" i="24" s="1"/>
  <c r="X10" i="24" s="1"/>
  <c r="Z10" i="24" s="1"/>
  <c r="AB10" i="24" s="1"/>
  <c r="AD10" i="24" s="1"/>
  <c r="AF10" i="24" s="1"/>
  <c r="AH10" i="24" s="1"/>
  <c r="AJ10" i="24" s="1"/>
  <c r="AL10" i="24" s="1"/>
  <c r="AN10" i="24" s="1"/>
  <c r="AP10" i="24" s="1"/>
  <c r="AR10" i="24" s="1"/>
  <c r="AT10" i="24" s="1"/>
  <c r="AV10" i="24" s="1"/>
  <c r="AX10" i="24" s="1"/>
  <c r="AZ10" i="24" s="1"/>
  <c r="BD47" i="23"/>
  <c r="BC47" i="23"/>
  <c r="BB47" i="23"/>
  <c r="F47" i="23"/>
  <c r="G28" i="23"/>
  <c r="BD25" i="23"/>
  <c r="BC25" i="23"/>
  <c r="BB25" i="23"/>
  <c r="BD23" i="23"/>
  <c r="BC23" i="23"/>
  <c r="BB23" i="23"/>
  <c r="AZ23" i="23"/>
  <c r="AY23" i="23"/>
  <c r="AX23" i="23"/>
  <c r="AW23" i="23"/>
  <c r="AV23" i="23"/>
  <c r="AU23" i="23"/>
  <c r="AT23" i="23"/>
  <c r="AS23" i="23"/>
  <c r="AR23" i="23"/>
  <c r="AQ23" i="23"/>
  <c r="AP23" i="23"/>
  <c r="AO23" i="23"/>
  <c r="AN23" i="23"/>
  <c r="AM23" i="23"/>
  <c r="AL23" i="23"/>
  <c r="AK23" i="23"/>
  <c r="AJ23" i="23"/>
  <c r="AI23" i="23"/>
  <c r="AH23" i="23"/>
  <c r="AG23" i="23"/>
  <c r="AF23" i="23"/>
  <c r="AE23" i="23"/>
  <c r="AD23" i="23"/>
  <c r="AC23" i="23"/>
  <c r="AB23" i="23"/>
  <c r="AA23" i="23"/>
  <c r="Z23" i="23"/>
  <c r="Y23" i="23"/>
  <c r="X23" i="23"/>
  <c r="W23" i="23"/>
  <c r="V23" i="23"/>
  <c r="U23" i="23"/>
  <c r="T23" i="23"/>
  <c r="S23" i="23"/>
  <c r="R23" i="23"/>
  <c r="Q23" i="23"/>
  <c r="P23" i="23"/>
  <c r="O23" i="23"/>
  <c r="N23" i="23"/>
  <c r="M23" i="23"/>
  <c r="L23" i="23"/>
  <c r="K23" i="23"/>
  <c r="J23" i="23"/>
  <c r="I23" i="23"/>
  <c r="H23" i="23"/>
  <c r="G23" i="23"/>
  <c r="F23" i="23"/>
  <c r="E23" i="23"/>
  <c r="D23" i="23"/>
  <c r="C23" i="23"/>
  <c r="AZ22" i="23"/>
  <c r="AY22" i="23"/>
  <c r="AX22" i="23"/>
  <c r="AW22" i="23"/>
  <c r="AV22" i="23"/>
  <c r="AU22" i="23"/>
  <c r="BD21" i="23"/>
  <c r="BC21" i="23"/>
  <c r="BB21" i="23"/>
  <c r="AZ21" i="23"/>
  <c r="AY21" i="23"/>
  <c r="AX21" i="23"/>
  <c r="AW21" i="23"/>
  <c r="AV21" i="23"/>
  <c r="AU21" i="23"/>
  <c r="AT21" i="23"/>
  <c r="AS21" i="23"/>
  <c r="AR21" i="23"/>
  <c r="AQ21" i="23"/>
  <c r="AP21" i="23"/>
  <c r="AO21" i="23"/>
  <c r="AN21" i="23"/>
  <c r="AM21" i="23"/>
  <c r="AL21" i="23"/>
  <c r="AK21" i="23"/>
  <c r="AJ21" i="23"/>
  <c r="AI21" i="23"/>
  <c r="AH21" i="23"/>
  <c r="AG21" i="23"/>
  <c r="AF21" i="23"/>
  <c r="AE21" i="23"/>
  <c r="AD21" i="23"/>
  <c r="AC21" i="23"/>
  <c r="AB21" i="23"/>
  <c r="AA21" i="23"/>
  <c r="Z21" i="23"/>
  <c r="Y21" i="23"/>
  <c r="X21" i="23"/>
  <c r="W21" i="23"/>
  <c r="V21" i="23"/>
  <c r="U21" i="23"/>
  <c r="T21" i="23"/>
  <c r="S21" i="23"/>
  <c r="R21" i="23"/>
  <c r="Q21" i="23"/>
  <c r="P21" i="23"/>
  <c r="O21" i="23"/>
  <c r="N21" i="23"/>
  <c r="M21" i="23"/>
  <c r="L21" i="23"/>
  <c r="K21" i="23"/>
  <c r="J21" i="23"/>
  <c r="I21" i="23"/>
  <c r="H21" i="23"/>
  <c r="G21" i="23"/>
  <c r="F21" i="23"/>
  <c r="I20" i="23"/>
  <c r="H20" i="23"/>
  <c r="BF19" i="23"/>
  <c r="BE19" i="23"/>
  <c r="BD19" i="23"/>
  <c r="BC19" i="23"/>
  <c r="BB19" i="23"/>
  <c r="F19" i="23"/>
  <c r="J18" i="23"/>
  <c r="L18" i="23" s="1"/>
  <c r="N18" i="23" s="1"/>
  <c r="P18" i="23" s="1"/>
  <c r="R18" i="23" s="1"/>
  <c r="T18" i="23" s="1"/>
  <c r="V18" i="23" s="1"/>
  <c r="X18" i="23" s="1"/>
  <c r="Z18" i="23" s="1"/>
  <c r="AB18" i="23" s="1"/>
  <c r="AD18" i="23" s="1"/>
  <c r="AF18" i="23" s="1"/>
  <c r="AH18" i="23" s="1"/>
  <c r="AJ18" i="23" s="1"/>
  <c r="AL18" i="23" s="1"/>
  <c r="AN18" i="23" s="1"/>
  <c r="AP18" i="23" s="1"/>
  <c r="AR18" i="23" s="1"/>
  <c r="AT18" i="23" s="1"/>
  <c r="AV18" i="23" s="1"/>
  <c r="AX18" i="23" s="1"/>
  <c r="AZ18" i="23" s="1"/>
  <c r="BC18" i="23" s="1"/>
  <c r="I18" i="23"/>
  <c r="K18" i="23" s="1"/>
  <c r="M18" i="23" s="1"/>
  <c r="O18" i="23" s="1"/>
  <c r="Q18" i="23" s="1"/>
  <c r="S18" i="23" s="1"/>
  <c r="U18" i="23" s="1"/>
  <c r="W18" i="23" s="1"/>
  <c r="Y18" i="23" s="1"/>
  <c r="AA18" i="23" s="1"/>
  <c r="AC18" i="23" s="1"/>
  <c r="AE18" i="23" s="1"/>
  <c r="AG18" i="23" s="1"/>
  <c r="AI18" i="23" s="1"/>
  <c r="AK18" i="23" s="1"/>
  <c r="AM18" i="23" s="1"/>
  <c r="AO18" i="23" s="1"/>
  <c r="AQ18" i="23" s="1"/>
  <c r="AS18" i="23" s="1"/>
  <c r="AU18" i="23" s="1"/>
  <c r="AW18" i="23" s="1"/>
  <c r="AY18" i="23" s="1"/>
  <c r="BB18" i="23" s="1"/>
  <c r="BD18" i="23" s="1"/>
  <c r="BA16" i="23"/>
  <c r="AZ16" i="23"/>
  <c r="AY16" i="23"/>
  <c r="AX16" i="23"/>
  <c r="AW16" i="23"/>
  <c r="AV16" i="23"/>
  <c r="G16" i="23"/>
  <c r="F16" i="23"/>
  <c r="E16" i="23"/>
  <c r="D16" i="23"/>
  <c r="BA15" i="23"/>
  <c r="AZ15" i="23"/>
  <c r="AY15" i="23"/>
  <c r="AX15" i="23"/>
  <c r="AW15" i="23"/>
  <c r="AV15" i="23"/>
  <c r="F15" i="23"/>
  <c r="E15" i="23"/>
  <c r="D15" i="23"/>
  <c r="BA14" i="23"/>
  <c r="AZ14" i="23"/>
  <c r="AY14" i="23"/>
  <c r="AX14" i="23"/>
  <c r="AW14" i="23"/>
  <c r="AV14" i="23"/>
  <c r="AU14" i="23"/>
  <c r="AT14" i="23"/>
  <c r="AO14" i="23"/>
  <c r="AN14" i="23"/>
  <c r="O14" i="23"/>
  <c r="K14" i="23"/>
  <c r="H14" i="23"/>
  <c r="BA13" i="23"/>
  <c r="AZ13" i="23"/>
  <c r="AY13" i="23"/>
  <c r="AX13" i="23"/>
  <c r="AW13" i="23"/>
  <c r="AV13" i="23"/>
  <c r="W12" i="23"/>
  <c r="Y12" i="23" s="1"/>
  <c r="AA12" i="23" s="1"/>
  <c r="AC12" i="23" s="1"/>
  <c r="AE12" i="23" s="1"/>
  <c r="AG12" i="23" s="1"/>
  <c r="AI12" i="23" s="1"/>
  <c r="AK12" i="23" s="1"/>
  <c r="AM12" i="23" s="1"/>
  <c r="AO12" i="23" s="1"/>
  <c r="AQ12" i="23" s="1"/>
  <c r="AS12" i="23" s="1"/>
  <c r="AU12" i="23" s="1"/>
  <c r="AW12" i="23" s="1"/>
  <c r="AY12" i="23" s="1"/>
  <c r="BA12" i="23" s="1"/>
  <c r="S12" i="23"/>
  <c r="U12" i="23" s="1"/>
  <c r="Q12" i="23"/>
  <c r="P12" i="23"/>
  <c r="R12" i="23" s="1"/>
  <c r="T12" i="23" s="1"/>
  <c r="V12" i="23" s="1"/>
  <c r="X12" i="23" s="1"/>
  <c r="Z12" i="23" s="1"/>
  <c r="AB12" i="23" s="1"/>
  <c r="AD12" i="23" s="1"/>
  <c r="AF12" i="23" s="1"/>
  <c r="AH12" i="23" s="1"/>
  <c r="AJ12" i="23" s="1"/>
  <c r="AL12" i="23" s="1"/>
  <c r="AN12" i="23" s="1"/>
  <c r="AP12" i="23" s="1"/>
  <c r="AR12" i="23" s="1"/>
  <c r="AT12" i="23" s="1"/>
  <c r="AV12" i="23" s="1"/>
  <c r="AX12" i="23" s="1"/>
  <c r="AZ12" i="23" s="1"/>
  <c r="F12" i="23"/>
  <c r="H12" i="23" s="1"/>
  <c r="E12" i="23"/>
  <c r="G12" i="23" s="1"/>
  <c r="I12" i="23" s="1"/>
  <c r="K12" i="23" s="1"/>
  <c r="R11" i="23"/>
  <c r="T11" i="23" s="1"/>
  <c r="V11" i="23" s="1"/>
  <c r="X11" i="23" s="1"/>
  <c r="Z11" i="23" s="1"/>
  <c r="AB11" i="23" s="1"/>
  <c r="AD11" i="23" s="1"/>
  <c r="AF11" i="23" s="1"/>
  <c r="AH11" i="23" s="1"/>
  <c r="AJ11" i="23" s="1"/>
  <c r="AL11" i="23" s="1"/>
  <c r="AN11" i="23" s="1"/>
  <c r="AP11" i="23" s="1"/>
  <c r="AR11" i="23" s="1"/>
  <c r="AT11" i="23" s="1"/>
  <c r="AV11" i="23" s="1"/>
  <c r="AX11" i="23" s="1"/>
  <c r="AZ11" i="23" s="1"/>
  <c r="Q11" i="23"/>
  <c r="S11" i="23" s="1"/>
  <c r="U11" i="23" s="1"/>
  <c r="W11" i="23" s="1"/>
  <c r="Y11" i="23" s="1"/>
  <c r="AA11" i="23" s="1"/>
  <c r="AC11" i="23" s="1"/>
  <c r="AE11" i="23" s="1"/>
  <c r="AG11" i="23" s="1"/>
  <c r="AI11" i="23" s="1"/>
  <c r="AK11" i="23" s="1"/>
  <c r="AM11" i="23" s="1"/>
  <c r="AO11" i="23" s="1"/>
  <c r="AQ11" i="23" s="1"/>
  <c r="AS11" i="23" s="1"/>
  <c r="AU11" i="23" s="1"/>
  <c r="AW11" i="23" s="1"/>
  <c r="AY11" i="23" s="1"/>
  <c r="BA11" i="23" s="1"/>
  <c r="P11" i="23"/>
  <c r="F11" i="23"/>
  <c r="H11" i="23" s="1"/>
  <c r="J11" i="23" s="1"/>
  <c r="E11" i="23"/>
  <c r="G11" i="23" s="1"/>
  <c r="I11" i="23" s="1"/>
  <c r="K11" i="23" s="1"/>
  <c r="Q10" i="23"/>
  <c r="S10" i="23" s="1"/>
  <c r="U10" i="23" s="1"/>
  <c r="W10" i="23" s="1"/>
  <c r="Y10" i="23" s="1"/>
  <c r="AA10" i="23" s="1"/>
  <c r="AC10" i="23" s="1"/>
  <c r="AE10" i="23" s="1"/>
  <c r="AG10" i="23" s="1"/>
  <c r="AI10" i="23" s="1"/>
  <c r="AK10" i="23" s="1"/>
  <c r="AM10" i="23" s="1"/>
  <c r="AO10" i="23" s="1"/>
  <c r="AQ10" i="23" s="1"/>
  <c r="AS10" i="23" s="1"/>
  <c r="AU10" i="23" s="1"/>
  <c r="AW10" i="23" s="1"/>
  <c r="AY10" i="23" s="1"/>
  <c r="BA10" i="23" s="1"/>
  <c r="P10" i="23"/>
  <c r="R10" i="23" s="1"/>
  <c r="T10" i="23" s="1"/>
  <c r="V10" i="23" s="1"/>
  <c r="X10" i="23" s="1"/>
  <c r="Z10" i="23" s="1"/>
  <c r="AB10" i="23" s="1"/>
  <c r="AD10" i="23" s="1"/>
  <c r="AF10" i="23" s="1"/>
  <c r="AH10" i="23" s="1"/>
  <c r="AJ10" i="23" s="1"/>
  <c r="AL10" i="23" s="1"/>
  <c r="AN10" i="23" s="1"/>
  <c r="AP10" i="23" s="1"/>
  <c r="AR10" i="23" s="1"/>
  <c r="AT10" i="23" s="1"/>
  <c r="AV10" i="23" s="1"/>
  <c r="AX10" i="23" s="1"/>
  <c r="AZ10" i="23" s="1"/>
  <c r="BD47" i="22"/>
  <c r="BC47" i="22"/>
  <c r="BB47" i="22"/>
  <c r="F47" i="22"/>
  <c r="G28" i="22"/>
  <c r="BD25" i="22"/>
  <c r="BC25" i="22"/>
  <c r="BB25" i="22"/>
  <c r="BD23" i="22"/>
  <c r="BC23" i="22"/>
  <c r="BB23" i="22"/>
  <c r="AZ23" i="22"/>
  <c r="AY23" i="22"/>
  <c r="AX23" i="22"/>
  <c r="AW23" i="22"/>
  <c r="AV23" i="22"/>
  <c r="AU23" i="22"/>
  <c r="AT23" i="22"/>
  <c r="AS23" i="22"/>
  <c r="AR23" i="22"/>
  <c r="AQ23" i="22"/>
  <c r="AP23" i="22"/>
  <c r="AO23" i="22"/>
  <c r="AN23" i="22"/>
  <c r="AM23" i="22"/>
  <c r="AL23" i="22"/>
  <c r="AK23" i="22"/>
  <c r="AJ23" i="22"/>
  <c r="AI23" i="22"/>
  <c r="AH23" i="22"/>
  <c r="AG23" i="22"/>
  <c r="AF23" i="22"/>
  <c r="AE23" i="22"/>
  <c r="AD23" i="22"/>
  <c r="AC23" i="22"/>
  <c r="AB23" i="22"/>
  <c r="AA23" i="22"/>
  <c r="Z23" i="22"/>
  <c r="Y23" i="22"/>
  <c r="X23" i="22"/>
  <c r="W23" i="22"/>
  <c r="V23" i="22"/>
  <c r="U23" i="22"/>
  <c r="T23" i="22"/>
  <c r="S23" i="22"/>
  <c r="R23" i="22"/>
  <c r="Q23" i="22"/>
  <c r="P23" i="22"/>
  <c r="O23" i="22"/>
  <c r="N23" i="22"/>
  <c r="M23" i="22"/>
  <c r="L23" i="22"/>
  <c r="K23" i="22"/>
  <c r="J23" i="22"/>
  <c r="I23" i="22"/>
  <c r="H23" i="22"/>
  <c r="G23" i="22"/>
  <c r="F23" i="22"/>
  <c r="E23" i="22"/>
  <c r="D23" i="22"/>
  <c r="C23" i="22"/>
  <c r="AZ22" i="22"/>
  <c r="AY22" i="22"/>
  <c r="AX22" i="22"/>
  <c r="AW22" i="22"/>
  <c r="AV22" i="22"/>
  <c r="AU22" i="22"/>
  <c r="BD21" i="22"/>
  <c r="BC21" i="22"/>
  <c r="BB21" i="22"/>
  <c r="AZ21" i="22"/>
  <c r="AY21" i="22"/>
  <c r="AX21" i="22"/>
  <c r="AW21" i="22"/>
  <c r="AV21" i="22"/>
  <c r="AU21" i="22"/>
  <c r="AT21" i="22"/>
  <c r="AS21" i="22"/>
  <c r="AR21" i="22"/>
  <c r="AQ21" i="22"/>
  <c r="AP21" i="22"/>
  <c r="AO21" i="22"/>
  <c r="AN21" i="22"/>
  <c r="AM21" i="22"/>
  <c r="AL21" i="22"/>
  <c r="AK21" i="22"/>
  <c r="AJ21" i="22"/>
  <c r="AI21" i="22"/>
  <c r="AH21" i="22"/>
  <c r="AG21" i="22"/>
  <c r="AF21" i="22"/>
  <c r="AE21" i="22"/>
  <c r="AD21" i="22"/>
  <c r="AC21" i="22"/>
  <c r="AB21" i="22"/>
  <c r="AA21" i="22"/>
  <c r="Z21" i="22"/>
  <c r="Y21" i="22"/>
  <c r="X21" i="22"/>
  <c r="W21" i="22"/>
  <c r="V21" i="22"/>
  <c r="U21" i="22"/>
  <c r="T21" i="22"/>
  <c r="S21" i="22"/>
  <c r="R21" i="22"/>
  <c r="Q21" i="22"/>
  <c r="P21" i="22"/>
  <c r="O21" i="22"/>
  <c r="N21" i="22"/>
  <c r="M21" i="22"/>
  <c r="L21" i="22"/>
  <c r="K21" i="22"/>
  <c r="J21" i="22"/>
  <c r="I21" i="22"/>
  <c r="H21" i="22"/>
  <c r="G21" i="22"/>
  <c r="F21" i="22"/>
  <c r="J20" i="22"/>
  <c r="L20" i="22" s="1"/>
  <c r="I20" i="22"/>
  <c r="H20" i="22"/>
  <c r="BE19" i="22"/>
  <c r="BD19" i="22"/>
  <c r="BC19" i="22"/>
  <c r="BB19" i="22"/>
  <c r="G19" i="22"/>
  <c r="F19" i="22"/>
  <c r="V18" i="22"/>
  <c r="X18" i="22" s="1"/>
  <c r="Z18" i="22" s="1"/>
  <c r="AB18" i="22" s="1"/>
  <c r="AD18" i="22" s="1"/>
  <c r="AF18" i="22" s="1"/>
  <c r="AH18" i="22" s="1"/>
  <c r="AJ18" i="22" s="1"/>
  <c r="AL18" i="22" s="1"/>
  <c r="AN18" i="22" s="1"/>
  <c r="AP18" i="22" s="1"/>
  <c r="AR18" i="22" s="1"/>
  <c r="AT18" i="22" s="1"/>
  <c r="AV18" i="22" s="1"/>
  <c r="AX18" i="22" s="1"/>
  <c r="AZ18" i="22" s="1"/>
  <c r="BC18" i="22" s="1"/>
  <c r="P18" i="22"/>
  <c r="R18" i="22" s="1"/>
  <c r="T18" i="22" s="1"/>
  <c r="J18" i="22"/>
  <c r="L18" i="22" s="1"/>
  <c r="N18" i="22" s="1"/>
  <c r="I18" i="22"/>
  <c r="K18" i="22" s="1"/>
  <c r="M18" i="22" s="1"/>
  <c r="O18" i="22" s="1"/>
  <c r="Q18" i="22" s="1"/>
  <c r="S18" i="22" s="1"/>
  <c r="U18" i="22" s="1"/>
  <c r="W18" i="22" s="1"/>
  <c r="Y18" i="22" s="1"/>
  <c r="AA18" i="22" s="1"/>
  <c r="AC18" i="22" s="1"/>
  <c r="AE18" i="22" s="1"/>
  <c r="AG18" i="22" s="1"/>
  <c r="AI18" i="22" s="1"/>
  <c r="AK18" i="22" s="1"/>
  <c r="AM18" i="22" s="1"/>
  <c r="AO18" i="22" s="1"/>
  <c r="AQ18" i="22" s="1"/>
  <c r="AS18" i="22" s="1"/>
  <c r="AU18" i="22" s="1"/>
  <c r="AW18" i="22" s="1"/>
  <c r="AY18" i="22" s="1"/>
  <c r="BB18" i="22" s="1"/>
  <c r="BD18" i="22" s="1"/>
  <c r="BA16" i="22"/>
  <c r="AZ16" i="22"/>
  <c r="AY16" i="22"/>
  <c r="AX16" i="22"/>
  <c r="AW16" i="22"/>
  <c r="AV16" i="22"/>
  <c r="G16" i="22"/>
  <c r="F16" i="22"/>
  <c r="E16" i="22"/>
  <c r="D16" i="22"/>
  <c r="BA15" i="22"/>
  <c r="AZ15" i="22"/>
  <c r="AY15" i="22"/>
  <c r="AX15" i="22"/>
  <c r="AW15" i="22"/>
  <c r="AV15" i="22"/>
  <c r="F15" i="22"/>
  <c r="E15" i="22"/>
  <c r="D15" i="22"/>
  <c r="BA14" i="22"/>
  <c r="AZ14" i="22"/>
  <c r="AY14" i="22"/>
  <c r="AX14" i="22"/>
  <c r="AW14" i="22"/>
  <c r="AV14" i="22"/>
  <c r="AU14" i="22"/>
  <c r="AT14" i="22"/>
  <c r="AO14" i="22"/>
  <c r="AN14" i="22"/>
  <c r="O14" i="22"/>
  <c r="K14" i="22"/>
  <c r="H14" i="22"/>
  <c r="BA13" i="22"/>
  <c r="AZ13" i="22"/>
  <c r="AY13" i="22"/>
  <c r="AX13" i="22"/>
  <c r="AW13" i="22"/>
  <c r="AV13" i="22"/>
  <c r="W12" i="22"/>
  <c r="Y12" i="22" s="1"/>
  <c r="AA12" i="22" s="1"/>
  <c r="AC12" i="22" s="1"/>
  <c r="AE12" i="22" s="1"/>
  <c r="AG12" i="22" s="1"/>
  <c r="AI12" i="22" s="1"/>
  <c r="AK12" i="22" s="1"/>
  <c r="AM12" i="22" s="1"/>
  <c r="AO12" i="22" s="1"/>
  <c r="AQ12" i="22" s="1"/>
  <c r="AS12" i="22" s="1"/>
  <c r="AU12" i="22" s="1"/>
  <c r="AW12" i="22" s="1"/>
  <c r="AY12" i="22" s="1"/>
  <c r="BA12" i="22" s="1"/>
  <c r="U12" i="22"/>
  <c r="T12" i="22"/>
  <c r="V12" i="22" s="1"/>
  <c r="X12" i="22" s="1"/>
  <c r="Z12" i="22" s="1"/>
  <c r="AB12" i="22" s="1"/>
  <c r="AD12" i="22" s="1"/>
  <c r="AF12" i="22" s="1"/>
  <c r="AH12" i="22" s="1"/>
  <c r="AJ12" i="22" s="1"/>
  <c r="AL12" i="22" s="1"/>
  <c r="AN12" i="22" s="1"/>
  <c r="AP12" i="22" s="1"/>
  <c r="AR12" i="22" s="1"/>
  <c r="AT12" i="22" s="1"/>
  <c r="AV12" i="22" s="1"/>
  <c r="AX12" i="22" s="1"/>
  <c r="AZ12" i="22" s="1"/>
  <c r="S12" i="22"/>
  <c r="Q12" i="22"/>
  <c r="P12" i="22"/>
  <c r="R12" i="22" s="1"/>
  <c r="I12" i="22"/>
  <c r="K12" i="22" s="1"/>
  <c r="H12" i="22"/>
  <c r="G12" i="22"/>
  <c r="F12" i="22"/>
  <c r="E12" i="22"/>
  <c r="X11" i="22"/>
  <c r="Z11" i="22" s="1"/>
  <c r="AB11" i="22" s="1"/>
  <c r="AD11" i="22" s="1"/>
  <c r="AF11" i="22" s="1"/>
  <c r="AH11" i="22" s="1"/>
  <c r="AJ11" i="22" s="1"/>
  <c r="AL11" i="22" s="1"/>
  <c r="AN11" i="22" s="1"/>
  <c r="AP11" i="22" s="1"/>
  <c r="AR11" i="22" s="1"/>
  <c r="AT11" i="22" s="1"/>
  <c r="AV11" i="22" s="1"/>
  <c r="AX11" i="22" s="1"/>
  <c r="AZ11" i="22" s="1"/>
  <c r="Q11" i="22"/>
  <c r="S11" i="22" s="1"/>
  <c r="U11" i="22" s="1"/>
  <c r="W11" i="22" s="1"/>
  <c r="Y11" i="22" s="1"/>
  <c r="AA11" i="22" s="1"/>
  <c r="AC11" i="22" s="1"/>
  <c r="AE11" i="22" s="1"/>
  <c r="AG11" i="22" s="1"/>
  <c r="AI11" i="22" s="1"/>
  <c r="AK11" i="22" s="1"/>
  <c r="AM11" i="22" s="1"/>
  <c r="AO11" i="22" s="1"/>
  <c r="AQ11" i="22" s="1"/>
  <c r="AS11" i="22" s="1"/>
  <c r="AU11" i="22" s="1"/>
  <c r="AW11" i="22" s="1"/>
  <c r="AY11" i="22" s="1"/>
  <c r="BA11" i="22" s="1"/>
  <c r="P11" i="22"/>
  <c r="R11" i="22" s="1"/>
  <c r="T11" i="22" s="1"/>
  <c r="V11" i="22" s="1"/>
  <c r="H11" i="22"/>
  <c r="J11" i="22" s="1"/>
  <c r="F11" i="22"/>
  <c r="E11" i="22"/>
  <c r="G11" i="22" s="1"/>
  <c r="I11" i="22" s="1"/>
  <c r="K11" i="22" s="1"/>
  <c r="Q10" i="22"/>
  <c r="S10" i="22" s="1"/>
  <c r="U10" i="22" s="1"/>
  <c r="W10" i="22" s="1"/>
  <c r="Y10" i="22" s="1"/>
  <c r="AA10" i="22" s="1"/>
  <c r="AC10" i="22" s="1"/>
  <c r="AE10" i="22" s="1"/>
  <c r="AG10" i="22" s="1"/>
  <c r="AI10" i="22" s="1"/>
  <c r="AK10" i="22" s="1"/>
  <c r="AM10" i="22" s="1"/>
  <c r="AO10" i="22" s="1"/>
  <c r="AQ10" i="22" s="1"/>
  <c r="AS10" i="22" s="1"/>
  <c r="AU10" i="22" s="1"/>
  <c r="AW10" i="22" s="1"/>
  <c r="AY10" i="22" s="1"/>
  <c r="BA10" i="22" s="1"/>
  <c r="P10" i="22"/>
  <c r="R10" i="22" s="1"/>
  <c r="T10" i="22" s="1"/>
  <c r="V10" i="22" s="1"/>
  <c r="X10" i="22" s="1"/>
  <c r="Z10" i="22" s="1"/>
  <c r="AB10" i="22" s="1"/>
  <c r="AD10" i="22" s="1"/>
  <c r="AF10" i="22" s="1"/>
  <c r="AH10" i="22" s="1"/>
  <c r="AJ10" i="22" s="1"/>
  <c r="AL10" i="22" s="1"/>
  <c r="AN10" i="22" s="1"/>
  <c r="AP10" i="22" s="1"/>
  <c r="AR10" i="22" s="1"/>
  <c r="AT10" i="22" s="1"/>
  <c r="AV10" i="22" s="1"/>
  <c r="AX10" i="22" s="1"/>
  <c r="AZ10" i="22" s="1"/>
  <c r="BD47" i="21"/>
  <c r="BC47" i="21"/>
  <c r="BB47" i="21"/>
  <c r="F47" i="21"/>
  <c r="G28" i="21"/>
  <c r="BD25" i="21"/>
  <c r="BC25" i="21"/>
  <c r="BB25" i="21"/>
  <c r="BD23" i="21"/>
  <c r="BC23" i="21"/>
  <c r="BB23" i="21"/>
  <c r="AZ23" i="21"/>
  <c r="AY23" i="21"/>
  <c r="AX23" i="21"/>
  <c r="AW23" i="21"/>
  <c r="AV23" i="21"/>
  <c r="AU23" i="21"/>
  <c r="AT23" i="21"/>
  <c r="AS23" i="21"/>
  <c r="AR23" i="21"/>
  <c r="AQ23" i="21"/>
  <c r="AP23" i="21"/>
  <c r="AO23" i="21"/>
  <c r="AN23" i="21"/>
  <c r="AM23" i="21"/>
  <c r="AL23" i="21"/>
  <c r="AK23" i="21"/>
  <c r="AJ23" i="21"/>
  <c r="AI23" i="21"/>
  <c r="AH23" i="21"/>
  <c r="AG23" i="21"/>
  <c r="AF23" i="21"/>
  <c r="AE23" i="21"/>
  <c r="AD23" i="21"/>
  <c r="AC23" i="21"/>
  <c r="AB23" i="21"/>
  <c r="AA23" i="21"/>
  <c r="Z23" i="21"/>
  <c r="Y23" i="21"/>
  <c r="X23" i="21"/>
  <c r="W23" i="21"/>
  <c r="V23" i="21"/>
  <c r="U23" i="21"/>
  <c r="T23" i="21"/>
  <c r="S23" i="21"/>
  <c r="R23" i="21"/>
  <c r="Q23" i="21"/>
  <c r="P23" i="21"/>
  <c r="O23" i="21"/>
  <c r="N23" i="21"/>
  <c r="M23" i="21"/>
  <c r="L23" i="21"/>
  <c r="K23" i="21"/>
  <c r="J23" i="21"/>
  <c r="I23" i="21"/>
  <c r="H23" i="21"/>
  <c r="G23" i="21"/>
  <c r="F23" i="21"/>
  <c r="E23" i="21"/>
  <c r="D23" i="21"/>
  <c r="C23" i="21"/>
  <c r="AZ22" i="21"/>
  <c r="AY22" i="21"/>
  <c r="AX22" i="21"/>
  <c r="AW22" i="21"/>
  <c r="AV22" i="21"/>
  <c r="AU22" i="21"/>
  <c r="BD21" i="21"/>
  <c r="BC21" i="21"/>
  <c r="BB21" i="21"/>
  <c r="AZ21" i="21"/>
  <c r="AY21" i="21"/>
  <c r="AX21" i="21"/>
  <c r="AW21" i="21"/>
  <c r="AV21" i="21"/>
  <c r="AU21" i="21"/>
  <c r="AT21" i="21"/>
  <c r="AS21" i="21"/>
  <c r="AR21" i="21"/>
  <c r="AQ21" i="21"/>
  <c r="AP21" i="21"/>
  <c r="AO21" i="21"/>
  <c r="AN21" i="21"/>
  <c r="AM21" i="21"/>
  <c r="AL21" i="21"/>
  <c r="AK21" i="21"/>
  <c r="AJ21" i="21"/>
  <c r="AI21" i="21"/>
  <c r="AH21" i="21"/>
  <c r="AG21" i="21"/>
  <c r="AF21" i="21"/>
  <c r="AE21" i="21"/>
  <c r="AD21" i="21"/>
  <c r="AC21" i="21"/>
  <c r="AB21" i="21"/>
  <c r="AA21" i="21"/>
  <c r="Z21" i="21"/>
  <c r="Y21" i="21"/>
  <c r="X21" i="21"/>
  <c r="W21" i="21"/>
  <c r="V21" i="21"/>
  <c r="U21" i="21"/>
  <c r="T21" i="21"/>
  <c r="S21" i="21"/>
  <c r="R21" i="21"/>
  <c r="Q21" i="21"/>
  <c r="P21" i="21"/>
  <c r="O21" i="21"/>
  <c r="N21" i="21"/>
  <c r="M21" i="21"/>
  <c r="L21" i="21"/>
  <c r="K21" i="21"/>
  <c r="J21" i="21"/>
  <c r="I21" i="21"/>
  <c r="H21" i="21"/>
  <c r="G21" i="21"/>
  <c r="F21" i="21"/>
  <c r="I20" i="21"/>
  <c r="H20" i="21"/>
  <c r="J20" i="21" s="1"/>
  <c r="BF19" i="21"/>
  <c r="BE19" i="21"/>
  <c r="BD19" i="21"/>
  <c r="BC19" i="21"/>
  <c r="BB19" i="21"/>
  <c r="O18" i="21"/>
  <c r="Q18" i="21" s="1"/>
  <c r="S18" i="21" s="1"/>
  <c r="U18" i="21" s="1"/>
  <c r="W18" i="21" s="1"/>
  <c r="Y18" i="21" s="1"/>
  <c r="AA18" i="21" s="1"/>
  <c r="AC18" i="21" s="1"/>
  <c r="AE18" i="21" s="1"/>
  <c r="AG18" i="21" s="1"/>
  <c r="AI18" i="21" s="1"/>
  <c r="AK18" i="21" s="1"/>
  <c r="AM18" i="21" s="1"/>
  <c r="AO18" i="21" s="1"/>
  <c r="AQ18" i="21" s="1"/>
  <c r="AS18" i="21" s="1"/>
  <c r="AU18" i="21" s="1"/>
  <c r="AW18" i="21" s="1"/>
  <c r="AY18" i="21" s="1"/>
  <c r="BB18" i="21" s="1"/>
  <c r="BD18" i="21" s="1"/>
  <c r="M18" i="21"/>
  <c r="K18" i="21"/>
  <c r="J18" i="21"/>
  <c r="L18" i="21" s="1"/>
  <c r="N18" i="21" s="1"/>
  <c r="P18" i="21" s="1"/>
  <c r="R18" i="21" s="1"/>
  <c r="T18" i="21" s="1"/>
  <c r="V18" i="21" s="1"/>
  <c r="X18" i="21" s="1"/>
  <c r="Z18" i="21" s="1"/>
  <c r="AB18" i="21" s="1"/>
  <c r="AD18" i="21" s="1"/>
  <c r="AF18" i="21" s="1"/>
  <c r="AH18" i="21" s="1"/>
  <c r="AJ18" i="21" s="1"/>
  <c r="AL18" i="21" s="1"/>
  <c r="AN18" i="21" s="1"/>
  <c r="AP18" i="21" s="1"/>
  <c r="AR18" i="21" s="1"/>
  <c r="AT18" i="21" s="1"/>
  <c r="AV18" i="21" s="1"/>
  <c r="AX18" i="21" s="1"/>
  <c r="AZ18" i="21" s="1"/>
  <c r="BC18" i="21" s="1"/>
  <c r="I18" i="21"/>
  <c r="BA16" i="21"/>
  <c r="AZ16" i="21"/>
  <c r="AY16" i="21"/>
  <c r="AX16" i="21"/>
  <c r="AW16" i="21"/>
  <c r="AV16" i="21"/>
  <c r="G16" i="21"/>
  <c r="F16" i="21"/>
  <c r="E16" i="21"/>
  <c r="D16" i="21"/>
  <c r="BA15" i="21"/>
  <c r="AZ15" i="21"/>
  <c r="AY15" i="21"/>
  <c r="AX15" i="21"/>
  <c r="AW15" i="21"/>
  <c r="AV15" i="21"/>
  <c r="F15" i="21"/>
  <c r="E15" i="21"/>
  <c r="D15" i="21"/>
  <c r="BA14" i="21"/>
  <c r="AZ14" i="21"/>
  <c r="AY14" i="21"/>
  <c r="AX14" i="21"/>
  <c r="AW14" i="21"/>
  <c r="AV14" i="21"/>
  <c r="AU14" i="21"/>
  <c r="AT14" i="21"/>
  <c r="AO14" i="21"/>
  <c r="AN14" i="21"/>
  <c r="O14" i="21"/>
  <c r="K14" i="21"/>
  <c r="H14" i="21"/>
  <c r="BA13" i="21"/>
  <c r="AZ13" i="21"/>
  <c r="AY13" i="21"/>
  <c r="AX13" i="21"/>
  <c r="AW13" i="21"/>
  <c r="AV13" i="21"/>
  <c r="T12" i="21"/>
  <c r="V12" i="21" s="1"/>
  <c r="X12" i="21" s="1"/>
  <c r="Z12" i="21" s="1"/>
  <c r="AB12" i="21" s="1"/>
  <c r="AD12" i="21" s="1"/>
  <c r="AF12" i="21" s="1"/>
  <c r="AH12" i="21" s="1"/>
  <c r="AJ12" i="21" s="1"/>
  <c r="AL12" i="21" s="1"/>
  <c r="AN12" i="21" s="1"/>
  <c r="AP12" i="21" s="1"/>
  <c r="AR12" i="21" s="1"/>
  <c r="AT12" i="21" s="1"/>
  <c r="AV12" i="21" s="1"/>
  <c r="AX12" i="21" s="1"/>
  <c r="AZ12" i="21" s="1"/>
  <c r="S12" i="21"/>
  <c r="U12" i="21" s="1"/>
  <c r="W12" i="21" s="1"/>
  <c r="Y12" i="21" s="1"/>
  <c r="AA12" i="21" s="1"/>
  <c r="AC12" i="21" s="1"/>
  <c r="AE12" i="21" s="1"/>
  <c r="AG12" i="21" s="1"/>
  <c r="AI12" i="21" s="1"/>
  <c r="AK12" i="21" s="1"/>
  <c r="AM12" i="21" s="1"/>
  <c r="AO12" i="21" s="1"/>
  <c r="AQ12" i="21" s="1"/>
  <c r="AS12" i="21" s="1"/>
  <c r="AU12" i="21" s="1"/>
  <c r="AW12" i="21" s="1"/>
  <c r="AY12" i="21" s="1"/>
  <c r="BA12" i="21" s="1"/>
  <c r="R12" i="21"/>
  <c r="Q12" i="21"/>
  <c r="P12" i="21"/>
  <c r="F12" i="21"/>
  <c r="H12" i="21" s="1"/>
  <c r="E12" i="21"/>
  <c r="G12" i="21" s="1"/>
  <c r="I12" i="21" s="1"/>
  <c r="K12" i="21" s="1"/>
  <c r="V11" i="21"/>
  <c r="X11" i="21" s="1"/>
  <c r="Z11" i="21" s="1"/>
  <c r="AB11" i="21" s="1"/>
  <c r="AD11" i="21" s="1"/>
  <c r="AF11" i="21" s="1"/>
  <c r="AH11" i="21" s="1"/>
  <c r="AJ11" i="21" s="1"/>
  <c r="AL11" i="21" s="1"/>
  <c r="AN11" i="21" s="1"/>
  <c r="AP11" i="21" s="1"/>
  <c r="AR11" i="21" s="1"/>
  <c r="AT11" i="21" s="1"/>
  <c r="AV11" i="21" s="1"/>
  <c r="AX11" i="21" s="1"/>
  <c r="AZ11" i="21" s="1"/>
  <c r="Q11" i="21"/>
  <c r="S11" i="21" s="1"/>
  <c r="U11" i="21" s="1"/>
  <c r="W11" i="21" s="1"/>
  <c r="Y11" i="21" s="1"/>
  <c r="AA11" i="21" s="1"/>
  <c r="AC11" i="21" s="1"/>
  <c r="AE11" i="21" s="1"/>
  <c r="AG11" i="21" s="1"/>
  <c r="AI11" i="21" s="1"/>
  <c r="AK11" i="21" s="1"/>
  <c r="AM11" i="21" s="1"/>
  <c r="AO11" i="21" s="1"/>
  <c r="AQ11" i="21" s="1"/>
  <c r="AS11" i="21" s="1"/>
  <c r="AU11" i="21" s="1"/>
  <c r="AW11" i="21" s="1"/>
  <c r="AY11" i="21" s="1"/>
  <c r="BA11" i="21" s="1"/>
  <c r="P11" i="21"/>
  <c r="R11" i="21" s="1"/>
  <c r="T11" i="21" s="1"/>
  <c r="F11" i="21"/>
  <c r="H11" i="21" s="1"/>
  <c r="J11" i="21" s="1"/>
  <c r="E11" i="21"/>
  <c r="G11" i="21" s="1"/>
  <c r="I11" i="21" s="1"/>
  <c r="K11" i="21" s="1"/>
  <c r="T10" i="21"/>
  <c r="V10" i="21" s="1"/>
  <c r="X10" i="21" s="1"/>
  <c r="Z10" i="21" s="1"/>
  <c r="AB10" i="21" s="1"/>
  <c r="AD10" i="21" s="1"/>
  <c r="AF10" i="21" s="1"/>
  <c r="AH10" i="21" s="1"/>
  <c r="AJ10" i="21" s="1"/>
  <c r="AL10" i="21" s="1"/>
  <c r="AN10" i="21" s="1"/>
  <c r="AP10" i="21" s="1"/>
  <c r="AR10" i="21" s="1"/>
  <c r="AT10" i="21" s="1"/>
  <c r="AV10" i="21" s="1"/>
  <c r="AX10" i="21" s="1"/>
  <c r="AZ10" i="21" s="1"/>
  <c r="S10" i="21"/>
  <c r="U10" i="21" s="1"/>
  <c r="W10" i="21" s="1"/>
  <c r="Y10" i="21" s="1"/>
  <c r="AA10" i="21" s="1"/>
  <c r="AC10" i="21" s="1"/>
  <c r="AE10" i="21" s="1"/>
  <c r="AG10" i="21" s="1"/>
  <c r="AI10" i="21" s="1"/>
  <c r="AK10" i="21" s="1"/>
  <c r="AM10" i="21" s="1"/>
  <c r="AO10" i="21" s="1"/>
  <c r="AQ10" i="21" s="1"/>
  <c r="AS10" i="21" s="1"/>
  <c r="AU10" i="21" s="1"/>
  <c r="AW10" i="21" s="1"/>
  <c r="AY10" i="21" s="1"/>
  <c r="BA10" i="21" s="1"/>
  <c r="Q10" i="21"/>
  <c r="P10" i="21"/>
  <c r="R10" i="21" s="1"/>
  <c r="BD47" i="20"/>
  <c r="BC47" i="20"/>
  <c r="BB47" i="20"/>
  <c r="F47" i="20"/>
  <c r="G28" i="20"/>
  <c r="BD25" i="20"/>
  <c r="BC25" i="20"/>
  <c r="BB25" i="20"/>
  <c r="BD23" i="20"/>
  <c r="BC23" i="20"/>
  <c r="BB23" i="20"/>
  <c r="AZ23" i="20"/>
  <c r="AY23" i="20"/>
  <c r="AX23" i="20"/>
  <c r="AW23" i="20"/>
  <c r="AV23" i="20"/>
  <c r="AU23" i="20"/>
  <c r="AT23" i="20"/>
  <c r="AS23" i="20"/>
  <c r="AR23" i="20"/>
  <c r="AQ23" i="20"/>
  <c r="AP23" i="20"/>
  <c r="AO23" i="20"/>
  <c r="AN23" i="20"/>
  <c r="AM23" i="20"/>
  <c r="AL23" i="20"/>
  <c r="AK23" i="20"/>
  <c r="AJ23" i="20"/>
  <c r="AI23" i="20"/>
  <c r="AH23" i="20"/>
  <c r="AG23" i="20"/>
  <c r="AF23" i="20"/>
  <c r="AE23" i="20"/>
  <c r="AD23" i="20"/>
  <c r="AC23" i="20"/>
  <c r="AB23" i="20"/>
  <c r="AA23" i="20"/>
  <c r="Z23" i="20"/>
  <c r="Y23" i="20"/>
  <c r="X23" i="20"/>
  <c r="W23" i="20"/>
  <c r="V23" i="20"/>
  <c r="U23" i="20"/>
  <c r="T23" i="20"/>
  <c r="S23" i="20"/>
  <c r="R23" i="20"/>
  <c r="Q23" i="20"/>
  <c r="P23" i="20"/>
  <c r="O23" i="20"/>
  <c r="N23" i="20"/>
  <c r="M23" i="20"/>
  <c r="L23" i="20"/>
  <c r="K23" i="20"/>
  <c r="J23" i="20"/>
  <c r="I23" i="20"/>
  <c r="H23" i="20"/>
  <c r="G23" i="20"/>
  <c r="F23" i="20"/>
  <c r="E23" i="20"/>
  <c r="D23" i="20"/>
  <c r="C23" i="20"/>
  <c r="AZ22" i="20"/>
  <c r="AY22" i="20"/>
  <c r="AX22" i="20"/>
  <c r="AW22" i="20"/>
  <c r="AV22" i="20"/>
  <c r="AU22" i="20"/>
  <c r="BD21" i="20"/>
  <c r="BC21" i="20"/>
  <c r="BB21" i="20"/>
  <c r="AZ21" i="20"/>
  <c r="AY21" i="20"/>
  <c r="AX21" i="20"/>
  <c r="AW21" i="20"/>
  <c r="AV21" i="20"/>
  <c r="AU21" i="20"/>
  <c r="AT21" i="20"/>
  <c r="AS21" i="20"/>
  <c r="AR21" i="20"/>
  <c r="AQ21" i="20"/>
  <c r="AP21" i="20"/>
  <c r="AO21" i="20"/>
  <c r="AN21" i="20"/>
  <c r="AM21" i="20"/>
  <c r="AL21" i="20"/>
  <c r="AK21" i="20"/>
  <c r="AJ21" i="20"/>
  <c r="AI21" i="20"/>
  <c r="AH21" i="20"/>
  <c r="AG21" i="20"/>
  <c r="AF21" i="20"/>
  <c r="AE21" i="20"/>
  <c r="AD21" i="20"/>
  <c r="AC21" i="20"/>
  <c r="AB21" i="20"/>
  <c r="AA21" i="20"/>
  <c r="Z21" i="20"/>
  <c r="Y21" i="20"/>
  <c r="X21" i="20"/>
  <c r="W21" i="20"/>
  <c r="V21" i="20"/>
  <c r="U21" i="20"/>
  <c r="T21" i="20"/>
  <c r="S21" i="20"/>
  <c r="R21" i="20"/>
  <c r="Q21" i="20"/>
  <c r="P21" i="20"/>
  <c r="O21" i="20"/>
  <c r="N21" i="20"/>
  <c r="M21" i="20"/>
  <c r="L21" i="20"/>
  <c r="K21" i="20"/>
  <c r="J21" i="20"/>
  <c r="I21" i="20"/>
  <c r="H21" i="20"/>
  <c r="G21" i="20"/>
  <c r="F21" i="20"/>
  <c r="I20" i="20"/>
  <c r="H20" i="20"/>
  <c r="BF19" i="20"/>
  <c r="BE19" i="20"/>
  <c r="BD19" i="20"/>
  <c r="BC19" i="20"/>
  <c r="BB19" i="20"/>
  <c r="L18" i="20"/>
  <c r="N18" i="20" s="1"/>
  <c r="P18" i="20" s="1"/>
  <c r="R18" i="20" s="1"/>
  <c r="T18" i="20" s="1"/>
  <c r="V18" i="20" s="1"/>
  <c r="X18" i="20" s="1"/>
  <c r="Z18" i="20" s="1"/>
  <c r="AB18" i="20" s="1"/>
  <c r="AD18" i="20" s="1"/>
  <c r="AF18" i="20" s="1"/>
  <c r="AH18" i="20" s="1"/>
  <c r="AJ18" i="20" s="1"/>
  <c r="AL18" i="20" s="1"/>
  <c r="AN18" i="20" s="1"/>
  <c r="AP18" i="20" s="1"/>
  <c r="AR18" i="20" s="1"/>
  <c r="AT18" i="20" s="1"/>
  <c r="AV18" i="20" s="1"/>
  <c r="AX18" i="20" s="1"/>
  <c r="AZ18" i="20" s="1"/>
  <c r="BC18" i="20" s="1"/>
  <c r="K18" i="20"/>
  <c r="M18" i="20" s="1"/>
  <c r="O18" i="20" s="1"/>
  <c r="Q18" i="20" s="1"/>
  <c r="S18" i="20" s="1"/>
  <c r="U18" i="20" s="1"/>
  <c r="W18" i="20" s="1"/>
  <c r="Y18" i="20" s="1"/>
  <c r="AA18" i="20" s="1"/>
  <c r="AC18" i="20" s="1"/>
  <c r="AE18" i="20" s="1"/>
  <c r="AG18" i="20" s="1"/>
  <c r="AI18" i="20" s="1"/>
  <c r="AK18" i="20" s="1"/>
  <c r="AM18" i="20" s="1"/>
  <c r="AO18" i="20" s="1"/>
  <c r="AQ18" i="20" s="1"/>
  <c r="AS18" i="20" s="1"/>
  <c r="AU18" i="20" s="1"/>
  <c r="AW18" i="20" s="1"/>
  <c r="AY18" i="20" s="1"/>
  <c r="BB18" i="20" s="1"/>
  <c r="BD18" i="20" s="1"/>
  <c r="J18" i="20"/>
  <c r="I18" i="20"/>
  <c r="BA16" i="20"/>
  <c r="AZ16" i="20"/>
  <c r="AY16" i="20"/>
  <c r="AX16" i="20"/>
  <c r="AW16" i="20"/>
  <c r="AV16" i="20"/>
  <c r="G16" i="20"/>
  <c r="F16" i="20"/>
  <c r="E16" i="20"/>
  <c r="D16" i="20"/>
  <c r="BA15" i="20"/>
  <c r="AZ15" i="20"/>
  <c r="AY15" i="20"/>
  <c r="AX15" i="20"/>
  <c r="AW15" i="20"/>
  <c r="AV15" i="20"/>
  <c r="F15" i="20"/>
  <c r="E15" i="20"/>
  <c r="D15" i="20"/>
  <c r="BA14" i="20"/>
  <c r="AZ14" i="20"/>
  <c r="AY14" i="20"/>
  <c r="AX14" i="20"/>
  <c r="AW14" i="20"/>
  <c r="AV14" i="20"/>
  <c r="AU14" i="20"/>
  <c r="AT14" i="20"/>
  <c r="AO14" i="20"/>
  <c r="AN14" i="20"/>
  <c r="O14" i="20"/>
  <c r="K14" i="20"/>
  <c r="H14" i="20"/>
  <c r="BA13" i="20"/>
  <c r="AZ13" i="20"/>
  <c r="AY13" i="20"/>
  <c r="AX13" i="20"/>
  <c r="AW13" i="20"/>
  <c r="AV13" i="20"/>
  <c r="T12" i="20"/>
  <c r="V12" i="20" s="1"/>
  <c r="X12" i="20" s="1"/>
  <c r="Z12" i="20" s="1"/>
  <c r="AB12" i="20" s="1"/>
  <c r="AD12" i="20" s="1"/>
  <c r="AF12" i="20" s="1"/>
  <c r="AH12" i="20" s="1"/>
  <c r="AJ12" i="20" s="1"/>
  <c r="AL12" i="20" s="1"/>
  <c r="AN12" i="20" s="1"/>
  <c r="AP12" i="20" s="1"/>
  <c r="AR12" i="20" s="1"/>
  <c r="AT12" i="20" s="1"/>
  <c r="AV12" i="20" s="1"/>
  <c r="AX12" i="20" s="1"/>
  <c r="AZ12" i="20" s="1"/>
  <c r="R12" i="20"/>
  <c r="Q12" i="20"/>
  <c r="S12" i="20" s="1"/>
  <c r="U12" i="20" s="1"/>
  <c r="W12" i="20" s="1"/>
  <c r="Y12" i="20" s="1"/>
  <c r="AA12" i="20" s="1"/>
  <c r="AC12" i="20" s="1"/>
  <c r="AE12" i="20" s="1"/>
  <c r="AG12" i="20" s="1"/>
  <c r="AI12" i="20" s="1"/>
  <c r="AK12" i="20" s="1"/>
  <c r="AM12" i="20" s="1"/>
  <c r="AO12" i="20" s="1"/>
  <c r="AQ12" i="20" s="1"/>
  <c r="AS12" i="20" s="1"/>
  <c r="AU12" i="20" s="1"/>
  <c r="AW12" i="20" s="1"/>
  <c r="AY12" i="20" s="1"/>
  <c r="BA12" i="20" s="1"/>
  <c r="P12" i="20"/>
  <c r="F12" i="20"/>
  <c r="H12" i="20" s="1"/>
  <c r="E12" i="20"/>
  <c r="G12" i="20" s="1"/>
  <c r="I12" i="20" s="1"/>
  <c r="K12" i="20" s="1"/>
  <c r="U11" i="20"/>
  <c r="W11" i="20" s="1"/>
  <c r="Y11" i="20" s="1"/>
  <c r="AA11" i="20" s="1"/>
  <c r="AC11" i="20" s="1"/>
  <c r="AE11" i="20" s="1"/>
  <c r="AG11" i="20" s="1"/>
  <c r="AI11" i="20" s="1"/>
  <c r="AK11" i="20" s="1"/>
  <c r="AM11" i="20" s="1"/>
  <c r="AO11" i="20" s="1"/>
  <c r="AQ11" i="20" s="1"/>
  <c r="AS11" i="20" s="1"/>
  <c r="AU11" i="20" s="1"/>
  <c r="AW11" i="20" s="1"/>
  <c r="AY11" i="20" s="1"/>
  <c r="BA11" i="20" s="1"/>
  <c r="S11" i="20"/>
  <c r="R11" i="20"/>
  <c r="T11" i="20" s="1"/>
  <c r="V11" i="20" s="1"/>
  <c r="X11" i="20" s="1"/>
  <c r="Z11" i="20" s="1"/>
  <c r="AB11" i="20" s="1"/>
  <c r="AD11" i="20" s="1"/>
  <c r="AF11" i="20" s="1"/>
  <c r="AH11" i="20" s="1"/>
  <c r="AJ11" i="20" s="1"/>
  <c r="AL11" i="20" s="1"/>
  <c r="AN11" i="20" s="1"/>
  <c r="AP11" i="20" s="1"/>
  <c r="AR11" i="20" s="1"/>
  <c r="AT11" i="20" s="1"/>
  <c r="AV11" i="20" s="1"/>
  <c r="AX11" i="20" s="1"/>
  <c r="AZ11" i="20" s="1"/>
  <c r="Q11" i="20"/>
  <c r="P11" i="20"/>
  <c r="K11" i="20"/>
  <c r="I11" i="20"/>
  <c r="G11" i="20"/>
  <c r="F11" i="20"/>
  <c r="H11" i="20" s="1"/>
  <c r="J11" i="20" s="1"/>
  <c r="E11" i="20"/>
  <c r="S10" i="20"/>
  <c r="U10" i="20" s="1"/>
  <c r="W10" i="20" s="1"/>
  <c r="Y10" i="20" s="1"/>
  <c r="AA10" i="20" s="1"/>
  <c r="AC10" i="20" s="1"/>
  <c r="AE10" i="20" s="1"/>
  <c r="AG10" i="20" s="1"/>
  <c r="AI10" i="20" s="1"/>
  <c r="AK10" i="20" s="1"/>
  <c r="AM10" i="20" s="1"/>
  <c r="AO10" i="20" s="1"/>
  <c r="AQ10" i="20" s="1"/>
  <c r="AS10" i="20" s="1"/>
  <c r="AU10" i="20" s="1"/>
  <c r="AW10" i="20" s="1"/>
  <c r="AY10" i="20" s="1"/>
  <c r="BA10" i="20" s="1"/>
  <c r="R10" i="20"/>
  <c r="T10" i="20" s="1"/>
  <c r="V10" i="20" s="1"/>
  <c r="X10" i="20" s="1"/>
  <c r="Z10" i="20" s="1"/>
  <c r="AB10" i="20" s="1"/>
  <c r="AD10" i="20" s="1"/>
  <c r="AF10" i="20" s="1"/>
  <c r="AH10" i="20" s="1"/>
  <c r="AJ10" i="20" s="1"/>
  <c r="AL10" i="20" s="1"/>
  <c r="AN10" i="20" s="1"/>
  <c r="AP10" i="20" s="1"/>
  <c r="AR10" i="20" s="1"/>
  <c r="AT10" i="20" s="1"/>
  <c r="AV10" i="20" s="1"/>
  <c r="AX10" i="20" s="1"/>
  <c r="AZ10" i="20" s="1"/>
  <c r="Q10" i="20"/>
  <c r="P10" i="20"/>
  <c r="BD47" i="19"/>
  <c r="BC47" i="19"/>
  <c r="BB47" i="19"/>
  <c r="F47" i="19"/>
  <c r="G28" i="19"/>
  <c r="BD25" i="19"/>
  <c r="BC25" i="19"/>
  <c r="BB25" i="19"/>
  <c r="BD23" i="19"/>
  <c r="BC23" i="19"/>
  <c r="BB23" i="19"/>
  <c r="AZ23" i="19"/>
  <c r="AY23" i="19"/>
  <c r="AX23" i="19"/>
  <c r="AW23" i="19"/>
  <c r="AV23" i="19"/>
  <c r="AU23" i="19"/>
  <c r="AT23" i="19"/>
  <c r="AS23" i="19"/>
  <c r="AR23" i="19"/>
  <c r="AQ23" i="19"/>
  <c r="AP23" i="19"/>
  <c r="AO23" i="19"/>
  <c r="AN23" i="19"/>
  <c r="AM23" i="19"/>
  <c r="AL23" i="19"/>
  <c r="AK23" i="19"/>
  <c r="AJ23" i="19"/>
  <c r="AI23" i="19"/>
  <c r="AH23" i="19"/>
  <c r="AG23" i="19"/>
  <c r="AF23" i="19"/>
  <c r="AE23" i="19"/>
  <c r="AD23" i="19"/>
  <c r="AC23" i="19"/>
  <c r="AB23" i="19"/>
  <c r="AA23" i="19"/>
  <c r="Z23" i="19"/>
  <c r="Y23" i="19"/>
  <c r="X23" i="19"/>
  <c r="W23" i="19"/>
  <c r="V23" i="19"/>
  <c r="U23" i="19"/>
  <c r="T23" i="19"/>
  <c r="S23" i="19"/>
  <c r="R23" i="19"/>
  <c r="Q23" i="19"/>
  <c r="P23" i="19"/>
  <c r="O23" i="19"/>
  <c r="N23" i="19"/>
  <c r="M23" i="19"/>
  <c r="L23" i="19"/>
  <c r="K23" i="19"/>
  <c r="J23" i="19"/>
  <c r="I23" i="19"/>
  <c r="H23" i="19"/>
  <c r="G23" i="19"/>
  <c r="F23" i="19"/>
  <c r="E23" i="19"/>
  <c r="D23" i="19"/>
  <c r="C23" i="19"/>
  <c r="AZ22" i="19"/>
  <c r="AY22" i="19"/>
  <c r="AX22" i="19"/>
  <c r="AW22" i="19"/>
  <c r="AV22" i="19"/>
  <c r="AU22" i="19"/>
  <c r="BD21" i="19"/>
  <c r="BC21" i="19"/>
  <c r="BB21" i="19"/>
  <c r="AZ21" i="19"/>
  <c r="AY21" i="19"/>
  <c r="AX21" i="19"/>
  <c r="AW21" i="19"/>
  <c r="AV21" i="19"/>
  <c r="AU21" i="19"/>
  <c r="AT21" i="19"/>
  <c r="AS21" i="19"/>
  <c r="AR21" i="19"/>
  <c r="AQ21" i="19"/>
  <c r="AP21" i="19"/>
  <c r="AO21" i="19"/>
  <c r="AN21" i="19"/>
  <c r="AM21" i="19"/>
  <c r="AL21" i="19"/>
  <c r="AK21" i="19"/>
  <c r="AJ21" i="19"/>
  <c r="AI21" i="19"/>
  <c r="AH21" i="19"/>
  <c r="AG21" i="19"/>
  <c r="AF21" i="19"/>
  <c r="AE21" i="19"/>
  <c r="AD21" i="19"/>
  <c r="AC21" i="19"/>
  <c r="AB21" i="19"/>
  <c r="AA21" i="19"/>
  <c r="Z21" i="19"/>
  <c r="Y21" i="19"/>
  <c r="X21" i="19"/>
  <c r="W21" i="19"/>
  <c r="V21" i="19"/>
  <c r="U21" i="19"/>
  <c r="T21" i="19"/>
  <c r="S21" i="19"/>
  <c r="R21" i="19"/>
  <c r="Q21" i="19"/>
  <c r="P21" i="19"/>
  <c r="O21" i="19"/>
  <c r="N21" i="19"/>
  <c r="M21" i="19"/>
  <c r="L21" i="19"/>
  <c r="K21" i="19"/>
  <c r="J21" i="19"/>
  <c r="I21" i="19"/>
  <c r="H21" i="19"/>
  <c r="G21" i="19"/>
  <c r="F21" i="19"/>
  <c r="J20" i="19"/>
  <c r="I20" i="19"/>
  <c r="H20" i="19"/>
  <c r="BF19" i="19"/>
  <c r="BE19" i="19"/>
  <c r="BD19" i="19"/>
  <c r="BC19" i="19"/>
  <c r="BB19" i="19"/>
  <c r="O18" i="19"/>
  <c r="Q18" i="19" s="1"/>
  <c r="S18" i="19" s="1"/>
  <c r="U18" i="19" s="1"/>
  <c r="W18" i="19" s="1"/>
  <c r="Y18" i="19" s="1"/>
  <c r="AA18" i="19" s="1"/>
  <c r="AC18" i="19" s="1"/>
  <c r="AE18" i="19" s="1"/>
  <c r="AG18" i="19" s="1"/>
  <c r="AI18" i="19" s="1"/>
  <c r="AK18" i="19" s="1"/>
  <c r="AM18" i="19" s="1"/>
  <c r="AO18" i="19" s="1"/>
  <c r="AQ18" i="19" s="1"/>
  <c r="AS18" i="19" s="1"/>
  <c r="AU18" i="19" s="1"/>
  <c r="AW18" i="19" s="1"/>
  <c r="AY18" i="19" s="1"/>
  <c r="BB18" i="19" s="1"/>
  <c r="BD18" i="19" s="1"/>
  <c r="M18" i="19"/>
  <c r="L18" i="19"/>
  <c r="N18" i="19" s="1"/>
  <c r="P18" i="19" s="1"/>
  <c r="R18" i="19" s="1"/>
  <c r="T18" i="19" s="1"/>
  <c r="V18" i="19" s="1"/>
  <c r="X18" i="19" s="1"/>
  <c r="Z18" i="19" s="1"/>
  <c r="AB18" i="19" s="1"/>
  <c r="AD18" i="19" s="1"/>
  <c r="AF18" i="19" s="1"/>
  <c r="AH18" i="19" s="1"/>
  <c r="AJ18" i="19" s="1"/>
  <c r="AL18" i="19" s="1"/>
  <c r="AN18" i="19" s="1"/>
  <c r="AP18" i="19" s="1"/>
  <c r="AR18" i="19" s="1"/>
  <c r="AT18" i="19" s="1"/>
  <c r="AV18" i="19" s="1"/>
  <c r="AX18" i="19" s="1"/>
  <c r="AZ18" i="19" s="1"/>
  <c r="BC18" i="19" s="1"/>
  <c r="K18" i="19"/>
  <c r="J18" i="19"/>
  <c r="I18" i="19"/>
  <c r="BA16" i="19"/>
  <c r="AZ16" i="19"/>
  <c r="AY16" i="19"/>
  <c r="AX16" i="19"/>
  <c r="AW16" i="19"/>
  <c r="AV16" i="19"/>
  <c r="G16" i="19"/>
  <c r="F16" i="19"/>
  <c r="E16" i="19"/>
  <c r="D16" i="19"/>
  <c r="BA15" i="19"/>
  <c r="AZ15" i="19"/>
  <c r="AY15" i="19"/>
  <c r="AX15" i="19"/>
  <c r="AW15" i="19"/>
  <c r="AV15" i="19"/>
  <c r="F15" i="19"/>
  <c r="E15" i="19"/>
  <c r="D15" i="19"/>
  <c r="BA14" i="19"/>
  <c r="AZ14" i="19"/>
  <c r="AY14" i="19"/>
  <c r="AX14" i="19"/>
  <c r="AW14" i="19"/>
  <c r="AV14" i="19"/>
  <c r="AU14" i="19"/>
  <c r="AT14" i="19"/>
  <c r="AO14" i="19"/>
  <c r="AN14" i="19"/>
  <c r="O14" i="19"/>
  <c r="K14" i="19"/>
  <c r="H14" i="19"/>
  <c r="BA13" i="19"/>
  <c r="AZ13" i="19"/>
  <c r="AY13" i="19"/>
  <c r="AX13" i="19"/>
  <c r="AW13" i="19"/>
  <c r="AV13" i="19"/>
  <c r="Q12" i="19"/>
  <c r="S12" i="19" s="1"/>
  <c r="U12" i="19" s="1"/>
  <c r="W12" i="19" s="1"/>
  <c r="Y12" i="19" s="1"/>
  <c r="AA12" i="19" s="1"/>
  <c r="AC12" i="19" s="1"/>
  <c r="AE12" i="19" s="1"/>
  <c r="AG12" i="19" s="1"/>
  <c r="AI12" i="19" s="1"/>
  <c r="AK12" i="19" s="1"/>
  <c r="AM12" i="19" s="1"/>
  <c r="AO12" i="19" s="1"/>
  <c r="AQ12" i="19" s="1"/>
  <c r="AS12" i="19" s="1"/>
  <c r="AU12" i="19" s="1"/>
  <c r="AW12" i="19" s="1"/>
  <c r="AY12" i="19" s="1"/>
  <c r="BA12" i="19" s="1"/>
  <c r="P12" i="19"/>
  <c r="R12" i="19" s="1"/>
  <c r="T12" i="19" s="1"/>
  <c r="V12" i="19" s="1"/>
  <c r="X12" i="19" s="1"/>
  <c r="Z12" i="19" s="1"/>
  <c r="AB12" i="19" s="1"/>
  <c r="AD12" i="19" s="1"/>
  <c r="AF12" i="19" s="1"/>
  <c r="AH12" i="19" s="1"/>
  <c r="AJ12" i="19" s="1"/>
  <c r="AL12" i="19" s="1"/>
  <c r="AN12" i="19" s="1"/>
  <c r="AP12" i="19" s="1"/>
  <c r="AR12" i="19" s="1"/>
  <c r="AT12" i="19" s="1"/>
  <c r="AV12" i="19" s="1"/>
  <c r="AX12" i="19" s="1"/>
  <c r="AZ12" i="19" s="1"/>
  <c r="K12" i="19"/>
  <c r="F12" i="19"/>
  <c r="H12" i="19" s="1"/>
  <c r="E12" i="19"/>
  <c r="G12" i="19" s="1"/>
  <c r="I12" i="19" s="1"/>
  <c r="T11" i="19"/>
  <c r="V11" i="19" s="1"/>
  <c r="X11" i="19" s="1"/>
  <c r="Z11" i="19" s="1"/>
  <c r="AB11" i="19" s="1"/>
  <c r="AD11" i="19" s="1"/>
  <c r="AF11" i="19" s="1"/>
  <c r="AH11" i="19" s="1"/>
  <c r="AJ11" i="19" s="1"/>
  <c r="AL11" i="19" s="1"/>
  <c r="AN11" i="19" s="1"/>
  <c r="AP11" i="19" s="1"/>
  <c r="AR11" i="19" s="1"/>
  <c r="AT11" i="19" s="1"/>
  <c r="AV11" i="19" s="1"/>
  <c r="AX11" i="19" s="1"/>
  <c r="AZ11" i="19" s="1"/>
  <c r="S11" i="19"/>
  <c r="U11" i="19" s="1"/>
  <c r="W11" i="19" s="1"/>
  <c r="Y11" i="19" s="1"/>
  <c r="AA11" i="19" s="1"/>
  <c r="AC11" i="19" s="1"/>
  <c r="AE11" i="19" s="1"/>
  <c r="AG11" i="19" s="1"/>
  <c r="AI11" i="19" s="1"/>
  <c r="AK11" i="19" s="1"/>
  <c r="AM11" i="19" s="1"/>
  <c r="AO11" i="19" s="1"/>
  <c r="AQ11" i="19" s="1"/>
  <c r="AS11" i="19" s="1"/>
  <c r="AU11" i="19" s="1"/>
  <c r="AW11" i="19" s="1"/>
  <c r="AY11" i="19" s="1"/>
  <c r="BA11" i="19" s="1"/>
  <c r="R11" i="19"/>
  <c r="Q11" i="19"/>
  <c r="P11" i="19"/>
  <c r="H11" i="19"/>
  <c r="J11" i="19" s="1"/>
  <c r="G11" i="19"/>
  <c r="I11" i="19" s="1"/>
  <c r="K11" i="19" s="1"/>
  <c r="F11" i="19"/>
  <c r="E11" i="19"/>
  <c r="AR10" i="19"/>
  <c r="AT10" i="19" s="1"/>
  <c r="AV10" i="19" s="1"/>
  <c r="AX10" i="19" s="1"/>
  <c r="AZ10" i="19" s="1"/>
  <c r="S10" i="19"/>
  <c r="U10" i="19" s="1"/>
  <c r="W10" i="19" s="1"/>
  <c r="Y10" i="19" s="1"/>
  <c r="AA10" i="19" s="1"/>
  <c r="AC10" i="19" s="1"/>
  <c r="AE10" i="19" s="1"/>
  <c r="AG10" i="19" s="1"/>
  <c r="AI10" i="19" s="1"/>
  <c r="AK10" i="19" s="1"/>
  <c r="AM10" i="19" s="1"/>
  <c r="AO10" i="19" s="1"/>
  <c r="AQ10" i="19" s="1"/>
  <c r="AS10" i="19" s="1"/>
  <c r="AU10" i="19" s="1"/>
  <c r="AW10" i="19" s="1"/>
  <c r="AY10" i="19" s="1"/>
  <c r="BA10" i="19" s="1"/>
  <c r="Q10" i="19"/>
  <c r="P10" i="19"/>
  <c r="R10" i="19" s="1"/>
  <c r="T10" i="19" s="1"/>
  <c r="V10" i="19" s="1"/>
  <c r="X10" i="19" s="1"/>
  <c r="Z10" i="19" s="1"/>
  <c r="AB10" i="19" s="1"/>
  <c r="AD10" i="19" s="1"/>
  <c r="AF10" i="19" s="1"/>
  <c r="AH10" i="19" s="1"/>
  <c r="AJ10" i="19" s="1"/>
  <c r="AL10" i="19" s="1"/>
  <c r="AN10" i="19" s="1"/>
  <c r="AP10" i="19" s="1"/>
  <c r="BD47" i="18"/>
  <c r="BC47" i="18"/>
  <c r="BB47" i="18"/>
  <c r="F47" i="18"/>
  <c r="G28" i="18"/>
  <c r="BD25" i="18"/>
  <c r="BC25" i="18"/>
  <c r="BB25" i="18"/>
  <c r="BD23" i="18"/>
  <c r="BC23" i="18"/>
  <c r="BB23" i="18"/>
  <c r="AZ23" i="18"/>
  <c r="AY23" i="18"/>
  <c r="AX23" i="18"/>
  <c r="AW23" i="18"/>
  <c r="AV23" i="18"/>
  <c r="AU23" i="18"/>
  <c r="AT23" i="18"/>
  <c r="AS23" i="18"/>
  <c r="AR23" i="18"/>
  <c r="AQ23" i="18"/>
  <c r="AP23" i="18"/>
  <c r="AO23" i="18"/>
  <c r="AN23" i="18"/>
  <c r="AM23" i="18"/>
  <c r="AL23" i="18"/>
  <c r="AK23" i="18"/>
  <c r="AJ23" i="18"/>
  <c r="AI23" i="18"/>
  <c r="AH23" i="18"/>
  <c r="AG23" i="18"/>
  <c r="AF23" i="18"/>
  <c r="AE23" i="18"/>
  <c r="AD23" i="18"/>
  <c r="AC23" i="18"/>
  <c r="AB23" i="18"/>
  <c r="AA23" i="18"/>
  <c r="Z23" i="18"/>
  <c r="Y23" i="18"/>
  <c r="X23" i="18"/>
  <c r="W23" i="18"/>
  <c r="V23" i="18"/>
  <c r="U23" i="18"/>
  <c r="T23" i="18"/>
  <c r="S23" i="18"/>
  <c r="R23" i="18"/>
  <c r="Q23" i="18"/>
  <c r="P23" i="18"/>
  <c r="O23" i="18"/>
  <c r="N23" i="18"/>
  <c r="M23" i="18"/>
  <c r="L23" i="18"/>
  <c r="K23" i="18"/>
  <c r="J23" i="18"/>
  <c r="I23" i="18"/>
  <c r="H23" i="18"/>
  <c r="G23" i="18"/>
  <c r="F23" i="18"/>
  <c r="E23" i="18"/>
  <c r="D23" i="18"/>
  <c r="C23" i="18"/>
  <c r="AZ22" i="18"/>
  <c r="AY22" i="18"/>
  <c r="AX22" i="18"/>
  <c r="AW22" i="18"/>
  <c r="AV22" i="18"/>
  <c r="AU22" i="18"/>
  <c r="BD21" i="18"/>
  <c r="BC21" i="18"/>
  <c r="BB21" i="18"/>
  <c r="AZ21" i="18"/>
  <c r="AY21" i="18"/>
  <c r="AX21" i="18"/>
  <c r="AW21" i="18"/>
  <c r="AV21" i="18"/>
  <c r="AU21" i="18"/>
  <c r="AT21" i="18"/>
  <c r="AS21" i="18"/>
  <c r="AR21" i="18"/>
  <c r="AQ21" i="18"/>
  <c r="AP21" i="18"/>
  <c r="AO21" i="18"/>
  <c r="AN21" i="18"/>
  <c r="AM21" i="18"/>
  <c r="AL21" i="18"/>
  <c r="AK21" i="18"/>
  <c r="AJ21" i="18"/>
  <c r="AI21" i="18"/>
  <c r="AH21" i="18"/>
  <c r="AG21" i="18"/>
  <c r="AF21" i="18"/>
  <c r="AE21" i="18"/>
  <c r="AD21" i="18"/>
  <c r="AC21" i="18"/>
  <c r="AB21" i="18"/>
  <c r="AA21" i="18"/>
  <c r="Z21" i="18"/>
  <c r="Y21" i="18"/>
  <c r="X21" i="18"/>
  <c r="W21" i="18"/>
  <c r="V21" i="18"/>
  <c r="U21" i="18"/>
  <c r="T21" i="18"/>
  <c r="S21" i="18"/>
  <c r="R21" i="18"/>
  <c r="Q21" i="18"/>
  <c r="P21" i="18"/>
  <c r="O21" i="18"/>
  <c r="N21" i="18"/>
  <c r="M21" i="18"/>
  <c r="L21" i="18"/>
  <c r="K21" i="18"/>
  <c r="J21" i="18"/>
  <c r="I21" i="18"/>
  <c r="H21" i="18"/>
  <c r="G21" i="18"/>
  <c r="F21" i="18"/>
  <c r="L20" i="18"/>
  <c r="J20" i="18"/>
  <c r="I20" i="18"/>
  <c r="H20" i="18"/>
  <c r="BE19" i="18"/>
  <c r="BD19" i="18"/>
  <c r="BC19" i="18"/>
  <c r="BB19" i="18"/>
  <c r="G19" i="18"/>
  <c r="F19" i="18"/>
  <c r="Q18" i="18"/>
  <c r="S18" i="18" s="1"/>
  <c r="U18" i="18" s="1"/>
  <c r="W18" i="18" s="1"/>
  <c r="Y18" i="18" s="1"/>
  <c r="AA18" i="18" s="1"/>
  <c r="AC18" i="18" s="1"/>
  <c r="AE18" i="18" s="1"/>
  <c r="AG18" i="18" s="1"/>
  <c r="AI18" i="18" s="1"/>
  <c r="AK18" i="18" s="1"/>
  <c r="AM18" i="18" s="1"/>
  <c r="AO18" i="18" s="1"/>
  <c r="AQ18" i="18" s="1"/>
  <c r="AS18" i="18" s="1"/>
  <c r="AU18" i="18" s="1"/>
  <c r="AW18" i="18" s="1"/>
  <c r="AY18" i="18" s="1"/>
  <c r="BB18" i="18" s="1"/>
  <c r="BD18" i="18" s="1"/>
  <c r="N18" i="18"/>
  <c r="P18" i="18" s="1"/>
  <c r="R18" i="18" s="1"/>
  <c r="T18" i="18" s="1"/>
  <c r="V18" i="18" s="1"/>
  <c r="X18" i="18" s="1"/>
  <c r="Z18" i="18" s="1"/>
  <c r="AB18" i="18" s="1"/>
  <c r="AD18" i="18" s="1"/>
  <c r="AF18" i="18" s="1"/>
  <c r="AH18" i="18" s="1"/>
  <c r="AJ18" i="18" s="1"/>
  <c r="AL18" i="18" s="1"/>
  <c r="AN18" i="18" s="1"/>
  <c r="AP18" i="18" s="1"/>
  <c r="AR18" i="18" s="1"/>
  <c r="AT18" i="18" s="1"/>
  <c r="AV18" i="18" s="1"/>
  <c r="AX18" i="18" s="1"/>
  <c r="AZ18" i="18" s="1"/>
  <c r="BC18" i="18" s="1"/>
  <c r="M18" i="18"/>
  <c r="O18" i="18" s="1"/>
  <c r="J18" i="18"/>
  <c r="L18" i="18" s="1"/>
  <c r="I18" i="18"/>
  <c r="K18" i="18" s="1"/>
  <c r="BA16" i="18"/>
  <c r="AZ16" i="18"/>
  <c r="AY16" i="18"/>
  <c r="AX16" i="18"/>
  <c r="AW16" i="18"/>
  <c r="AV16" i="18"/>
  <c r="G16" i="18"/>
  <c r="F16" i="18"/>
  <c r="E16" i="18"/>
  <c r="D16" i="18"/>
  <c r="BA15" i="18"/>
  <c r="AZ15" i="18"/>
  <c r="AY15" i="18"/>
  <c r="AX15" i="18"/>
  <c r="AW15" i="18"/>
  <c r="AV15" i="18"/>
  <c r="F15" i="18"/>
  <c r="E15" i="18"/>
  <c r="D15" i="18"/>
  <c r="BA14" i="18"/>
  <c r="AZ14" i="18"/>
  <c r="AY14" i="18"/>
  <c r="AX14" i="18"/>
  <c r="AW14" i="18"/>
  <c r="AV14" i="18"/>
  <c r="AU14" i="18"/>
  <c r="AT14" i="18"/>
  <c r="AO14" i="18"/>
  <c r="AN14" i="18"/>
  <c r="O14" i="18"/>
  <c r="K14" i="18"/>
  <c r="H14" i="18"/>
  <c r="BA13" i="18"/>
  <c r="AZ13" i="18"/>
  <c r="AY13" i="18"/>
  <c r="AX13" i="18"/>
  <c r="AW13" i="18"/>
  <c r="AV13" i="18"/>
  <c r="AA12" i="18"/>
  <c r="AC12" i="18" s="1"/>
  <c r="AE12" i="18" s="1"/>
  <c r="AG12" i="18" s="1"/>
  <c r="AI12" i="18" s="1"/>
  <c r="AK12" i="18" s="1"/>
  <c r="AM12" i="18" s="1"/>
  <c r="AO12" i="18" s="1"/>
  <c r="AQ12" i="18" s="1"/>
  <c r="AS12" i="18" s="1"/>
  <c r="AU12" i="18" s="1"/>
  <c r="AW12" i="18" s="1"/>
  <c r="AY12" i="18" s="1"/>
  <c r="BA12" i="18" s="1"/>
  <c r="Q12" i="18"/>
  <c r="S12" i="18" s="1"/>
  <c r="U12" i="18" s="1"/>
  <c r="W12" i="18" s="1"/>
  <c r="Y12" i="18" s="1"/>
  <c r="P12" i="18"/>
  <c r="R12" i="18" s="1"/>
  <c r="T12" i="18" s="1"/>
  <c r="V12" i="18" s="1"/>
  <c r="X12" i="18" s="1"/>
  <c r="Z12" i="18" s="1"/>
  <c r="AB12" i="18" s="1"/>
  <c r="AD12" i="18" s="1"/>
  <c r="AF12" i="18" s="1"/>
  <c r="AH12" i="18" s="1"/>
  <c r="AJ12" i="18" s="1"/>
  <c r="AL12" i="18" s="1"/>
  <c r="AN12" i="18" s="1"/>
  <c r="AP12" i="18" s="1"/>
  <c r="AR12" i="18" s="1"/>
  <c r="AT12" i="18" s="1"/>
  <c r="AV12" i="18" s="1"/>
  <c r="AX12" i="18" s="1"/>
  <c r="AZ12" i="18" s="1"/>
  <c r="F12" i="18"/>
  <c r="H12" i="18" s="1"/>
  <c r="E12" i="18"/>
  <c r="G12" i="18" s="1"/>
  <c r="I12" i="18" s="1"/>
  <c r="K12" i="18" s="1"/>
  <c r="V11" i="18"/>
  <c r="X11" i="18" s="1"/>
  <c r="Z11" i="18" s="1"/>
  <c r="AB11" i="18" s="1"/>
  <c r="AD11" i="18" s="1"/>
  <c r="AF11" i="18" s="1"/>
  <c r="AH11" i="18" s="1"/>
  <c r="AJ11" i="18" s="1"/>
  <c r="AL11" i="18" s="1"/>
  <c r="AN11" i="18" s="1"/>
  <c r="AP11" i="18" s="1"/>
  <c r="AR11" i="18" s="1"/>
  <c r="AT11" i="18" s="1"/>
  <c r="AV11" i="18" s="1"/>
  <c r="AX11" i="18" s="1"/>
  <c r="AZ11" i="18" s="1"/>
  <c r="U11" i="18"/>
  <c r="W11" i="18" s="1"/>
  <c r="Y11" i="18" s="1"/>
  <c r="AA11" i="18" s="1"/>
  <c r="AC11" i="18" s="1"/>
  <c r="AE11" i="18" s="1"/>
  <c r="AG11" i="18" s="1"/>
  <c r="AI11" i="18" s="1"/>
  <c r="AK11" i="18" s="1"/>
  <c r="AM11" i="18" s="1"/>
  <c r="AO11" i="18" s="1"/>
  <c r="AQ11" i="18" s="1"/>
  <c r="AS11" i="18" s="1"/>
  <c r="AU11" i="18" s="1"/>
  <c r="AW11" i="18" s="1"/>
  <c r="AY11" i="18" s="1"/>
  <c r="BA11" i="18" s="1"/>
  <c r="S11" i="18"/>
  <c r="Q11" i="18"/>
  <c r="P11" i="18"/>
  <c r="R11" i="18" s="1"/>
  <c r="T11" i="18" s="1"/>
  <c r="I11" i="18"/>
  <c r="K11" i="18" s="1"/>
  <c r="H11" i="18"/>
  <c r="J11" i="18" s="1"/>
  <c r="G11" i="18"/>
  <c r="F11" i="18"/>
  <c r="E11" i="18"/>
  <c r="R10" i="18"/>
  <c r="T10" i="18" s="1"/>
  <c r="V10" i="18" s="1"/>
  <c r="X10" i="18" s="1"/>
  <c r="Z10" i="18" s="1"/>
  <c r="AB10" i="18" s="1"/>
  <c r="AD10" i="18" s="1"/>
  <c r="AF10" i="18" s="1"/>
  <c r="AH10" i="18" s="1"/>
  <c r="AJ10" i="18" s="1"/>
  <c r="AL10" i="18" s="1"/>
  <c r="AN10" i="18" s="1"/>
  <c r="AP10" i="18" s="1"/>
  <c r="AR10" i="18" s="1"/>
  <c r="AT10" i="18" s="1"/>
  <c r="AV10" i="18" s="1"/>
  <c r="AX10" i="18" s="1"/>
  <c r="AZ10" i="18" s="1"/>
  <c r="Q10" i="18"/>
  <c r="S10" i="18" s="1"/>
  <c r="U10" i="18" s="1"/>
  <c r="W10" i="18" s="1"/>
  <c r="Y10" i="18" s="1"/>
  <c r="AA10" i="18" s="1"/>
  <c r="AC10" i="18" s="1"/>
  <c r="AE10" i="18" s="1"/>
  <c r="AG10" i="18" s="1"/>
  <c r="AI10" i="18" s="1"/>
  <c r="AK10" i="18" s="1"/>
  <c r="AM10" i="18" s="1"/>
  <c r="AO10" i="18" s="1"/>
  <c r="AQ10" i="18" s="1"/>
  <c r="AS10" i="18" s="1"/>
  <c r="AU10" i="18" s="1"/>
  <c r="AW10" i="18" s="1"/>
  <c r="AY10" i="18" s="1"/>
  <c r="BA10" i="18" s="1"/>
  <c r="P10" i="18"/>
  <c r="BD47" i="17"/>
  <c r="BC47" i="17"/>
  <c r="BB47" i="17"/>
  <c r="F47" i="17"/>
  <c r="G28" i="17"/>
  <c r="BD25" i="17"/>
  <c r="BC25" i="17"/>
  <c r="BB25" i="17"/>
  <c r="BD23" i="17"/>
  <c r="BC23" i="17"/>
  <c r="BB23" i="17"/>
  <c r="AZ23" i="17"/>
  <c r="AY23" i="17"/>
  <c r="AX23" i="17"/>
  <c r="AW23" i="17"/>
  <c r="AV23" i="17"/>
  <c r="AU23" i="17"/>
  <c r="AT23" i="17"/>
  <c r="AS23" i="17"/>
  <c r="AR23" i="17"/>
  <c r="AQ23" i="17"/>
  <c r="AP23" i="17"/>
  <c r="AO23" i="17"/>
  <c r="AN23" i="17"/>
  <c r="AM23" i="17"/>
  <c r="AL23" i="17"/>
  <c r="AK23" i="17"/>
  <c r="AJ23" i="17"/>
  <c r="AI23" i="17"/>
  <c r="AH23" i="17"/>
  <c r="AG23" i="17"/>
  <c r="AF23" i="17"/>
  <c r="AE23" i="17"/>
  <c r="AD23" i="17"/>
  <c r="AC23" i="17"/>
  <c r="AB23" i="17"/>
  <c r="AA23" i="17"/>
  <c r="Z23" i="17"/>
  <c r="Y23" i="17"/>
  <c r="X23" i="17"/>
  <c r="W23" i="17"/>
  <c r="V23" i="17"/>
  <c r="U23" i="17"/>
  <c r="T23" i="17"/>
  <c r="S23" i="17"/>
  <c r="R23" i="17"/>
  <c r="Q23" i="17"/>
  <c r="P23" i="17"/>
  <c r="O23" i="17"/>
  <c r="N23" i="17"/>
  <c r="M23" i="17"/>
  <c r="L23" i="17"/>
  <c r="K23" i="17"/>
  <c r="J23" i="17"/>
  <c r="I23" i="17"/>
  <c r="H23" i="17"/>
  <c r="G23" i="17"/>
  <c r="F23" i="17"/>
  <c r="E23" i="17"/>
  <c r="D23" i="17"/>
  <c r="C23" i="17"/>
  <c r="AZ22" i="17"/>
  <c r="AY22" i="17"/>
  <c r="AX22" i="17"/>
  <c r="AW22" i="17"/>
  <c r="AV22" i="17"/>
  <c r="AU22" i="17"/>
  <c r="BD21" i="17"/>
  <c r="BC21" i="17"/>
  <c r="BB21" i="17"/>
  <c r="AZ21" i="17"/>
  <c r="AY21" i="17"/>
  <c r="AX21" i="17"/>
  <c r="AW21" i="17"/>
  <c r="AV21" i="17"/>
  <c r="AU21" i="17"/>
  <c r="AT21" i="17"/>
  <c r="AS21" i="17"/>
  <c r="AR21" i="17"/>
  <c r="AQ21" i="17"/>
  <c r="AP21" i="17"/>
  <c r="AO21" i="17"/>
  <c r="AN21" i="17"/>
  <c r="AM21" i="17"/>
  <c r="AL21" i="17"/>
  <c r="AK21" i="17"/>
  <c r="AJ21" i="17"/>
  <c r="AI21" i="17"/>
  <c r="AH21" i="17"/>
  <c r="AG21" i="17"/>
  <c r="AF21" i="17"/>
  <c r="AE21" i="17"/>
  <c r="AD21" i="17"/>
  <c r="AC21" i="17"/>
  <c r="AB21" i="17"/>
  <c r="AA21" i="17"/>
  <c r="Z21" i="17"/>
  <c r="Y21" i="17"/>
  <c r="X21" i="17"/>
  <c r="W21" i="17"/>
  <c r="V21" i="17"/>
  <c r="U21" i="17"/>
  <c r="T21" i="17"/>
  <c r="S21" i="17"/>
  <c r="R21" i="17"/>
  <c r="Q21" i="17"/>
  <c r="P21" i="17"/>
  <c r="O21" i="17"/>
  <c r="N21" i="17"/>
  <c r="M21" i="17"/>
  <c r="L21" i="17"/>
  <c r="K21" i="17"/>
  <c r="J21" i="17"/>
  <c r="I21" i="17"/>
  <c r="H21" i="17"/>
  <c r="G21" i="17"/>
  <c r="F21" i="17"/>
  <c r="K20" i="17"/>
  <c r="M20" i="17" s="1"/>
  <c r="J20" i="17"/>
  <c r="G19" i="17" s="1"/>
  <c r="I20" i="17"/>
  <c r="H20" i="17"/>
  <c r="BE19" i="17"/>
  <c r="BD19" i="17"/>
  <c r="BC19" i="17"/>
  <c r="BB19" i="17"/>
  <c r="H19" i="17"/>
  <c r="F19" i="17"/>
  <c r="L18" i="17"/>
  <c r="N18" i="17" s="1"/>
  <c r="P18" i="17" s="1"/>
  <c r="R18" i="17" s="1"/>
  <c r="T18" i="17" s="1"/>
  <c r="V18" i="17" s="1"/>
  <c r="X18" i="17" s="1"/>
  <c r="Z18" i="17" s="1"/>
  <c r="AB18" i="17" s="1"/>
  <c r="AD18" i="17" s="1"/>
  <c r="AF18" i="17" s="1"/>
  <c r="AH18" i="17" s="1"/>
  <c r="AJ18" i="17" s="1"/>
  <c r="AL18" i="17" s="1"/>
  <c r="AN18" i="17" s="1"/>
  <c r="AP18" i="17" s="1"/>
  <c r="AR18" i="17" s="1"/>
  <c r="AT18" i="17" s="1"/>
  <c r="AV18" i="17" s="1"/>
  <c r="AX18" i="17" s="1"/>
  <c r="AZ18" i="17" s="1"/>
  <c r="BC18" i="17" s="1"/>
  <c r="J18" i="17"/>
  <c r="I18" i="17"/>
  <c r="K18" i="17" s="1"/>
  <c r="M18" i="17" s="1"/>
  <c r="O18" i="17" s="1"/>
  <c r="Q18" i="17" s="1"/>
  <c r="S18" i="17" s="1"/>
  <c r="U18" i="17" s="1"/>
  <c r="W18" i="17" s="1"/>
  <c r="Y18" i="17" s="1"/>
  <c r="AA18" i="17" s="1"/>
  <c r="AC18" i="17" s="1"/>
  <c r="AE18" i="17" s="1"/>
  <c r="AG18" i="17" s="1"/>
  <c r="AI18" i="17" s="1"/>
  <c r="AK18" i="17" s="1"/>
  <c r="AM18" i="17" s="1"/>
  <c r="AO18" i="17" s="1"/>
  <c r="AQ18" i="17" s="1"/>
  <c r="AS18" i="17" s="1"/>
  <c r="AU18" i="17" s="1"/>
  <c r="AW18" i="17" s="1"/>
  <c r="AY18" i="17" s="1"/>
  <c r="BB18" i="17" s="1"/>
  <c r="BD18" i="17" s="1"/>
  <c r="BA16" i="17"/>
  <c r="AZ16" i="17"/>
  <c r="AY16" i="17"/>
  <c r="AX16" i="17"/>
  <c r="AW16" i="17"/>
  <c r="AV16" i="17"/>
  <c r="G16" i="17"/>
  <c r="F16" i="17"/>
  <c r="E16" i="17"/>
  <c r="D16" i="17"/>
  <c r="BA15" i="17"/>
  <c r="AZ15" i="17"/>
  <c r="AY15" i="17"/>
  <c r="AX15" i="17"/>
  <c r="AW15" i="17"/>
  <c r="AV15" i="17"/>
  <c r="F15" i="17"/>
  <c r="E15" i="17"/>
  <c r="D15" i="17"/>
  <c r="BA14" i="17"/>
  <c r="AZ14" i="17"/>
  <c r="AY14" i="17"/>
  <c r="AX14" i="17"/>
  <c r="AW14" i="17"/>
  <c r="AV14" i="17"/>
  <c r="AU14" i="17"/>
  <c r="AT14" i="17"/>
  <c r="AO14" i="17"/>
  <c r="AN14" i="17"/>
  <c r="O14" i="17"/>
  <c r="K14" i="17"/>
  <c r="H14" i="17"/>
  <c r="BA13" i="17"/>
  <c r="AZ13" i="17"/>
  <c r="AY13" i="17"/>
  <c r="AX13" i="17"/>
  <c r="AW13" i="17"/>
  <c r="AV13" i="17"/>
  <c r="Q12" i="17"/>
  <c r="S12" i="17" s="1"/>
  <c r="U12" i="17" s="1"/>
  <c r="W12" i="17" s="1"/>
  <c r="Y12" i="17" s="1"/>
  <c r="AA12" i="17" s="1"/>
  <c r="AC12" i="17" s="1"/>
  <c r="AE12" i="17" s="1"/>
  <c r="AG12" i="17" s="1"/>
  <c r="AI12" i="17" s="1"/>
  <c r="AK12" i="17" s="1"/>
  <c r="AM12" i="17" s="1"/>
  <c r="AO12" i="17" s="1"/>
  <c r="AQ12" i="17" s="1"/>
  <c r="AS12" i="17" s="1"/>
  <c r="AU12" i="17" s="1"/>
  <c r="AW12" i="17" s="1"/>
  <c r="AY12" i="17" s="1"/>
  <c r="BA12" i="17" s="1"/>
  <c r="P12" i="17"/>
  <c r="R12" i="17" s="1"/>
  <c r="T12" i="17" s="1"/>
  <c r="V12" i="17" s="1"/>
  <c r="X12" i="17" s="1"/>
  <c r="Z12" i="17" s="1"/>
  <c r="AB12" i="17" s="1"/>
  <c r="AD12" i="17" s="1"/>
  <c r="AF12" i="17" s="1"/>
  <c r="AH12" i="17" s="1"/>
  <c r="AJ12" i="17" s="1"/>
  <c r="AL12" i="17" s="1"/>
  <c r="AN12" i="17" s="1"/>
  <c r="AP12" i="17" s="1"/>
  <c r="AR12" i="17" s="1"/>
  <c r="AT12" i="17" s="1"/>
  <c r="AV12" i="17" s="1"/>
  <c r="AX12" i="17" s="1"/>
  <c r="AZ12" i="17" s="1"/>
  <c r="G12" i="17"/>
  <c r="I12" i="17" s="1"/>
  <c r="K12" i="17" s="1"/>
  <c r="F12" i="17"/>
  <c r="H12" i="17" s="1"/>
  <c r="E12" i="17"/>
  <c r="U11" i="17"/>
  <c r="W11" i="17" s="1"/>
  <c r="Y11" i="17" s="1"/>
  <c r="AA11" i="17" s="1"/>
  <c r="AC11" i="17" s="1"/>
  <c r="AE11" i="17" s="1"/>
  <c r="AG11" i="17" s="1"/>
  <c r="AI11" i="17" s="1"/>
  <c r="AK11" i="17" s="1"/>
  <c r="AM11" i="17" s="1"/>
  <c r="AO11" i="17" s="1"/>
  <c r="AQ11" i="17" s="1"/>
  <c r="AS11" i="17" s="1"/>
  <c r="AU11" i="17" s="1"/>
  <c r="AW11" i="17" s="1"/>
  <c r="AY11" i="17" s="1"/>
  <c r="BA11" i="17" s="1"/>
  <c r="S11" i="17"/>
  <c r="Q11" i="17"/>
  <c r="P11" i="17"/>
  <c r="R11" i="17" s="1"/>
  <c r="T11" i="17" s="1"/>
  <c r="V11" i="17" s="1"/>
  <c r="X11" i="17" s="1"/>
  <c r="Z11" i="17" s="1"/>
  <c r="AB11" i="17" s="1"/>
  <c r="AD11" i="17" s="1"/>
  <c r="AF11" i="17" s="1"/>
  <c r="AH11" i="17" s="1"/>
  <c r="AJ11" i="17" s="1"/>
  <c r="AL11" i="17" s="1"/>
  <c r="AN11" i="17" s="1"/>
  <c r="AP11" i="17" s="1"/>
  <c r="AR11" i="17" s="1"/>
  <c r="AT11" i="17" s="1"/>
  <c r="AV11" i="17" s="1"/>
  <c r="AX11" i="17" s="1"/>
  <c r="AZ11" i="17" s="1"/>
  <c r="I11" i="17"/>
  <c r="K11" i="17" s="1"/>
  <c r="H11" i="17"/>
  <c r="J11" i="17" s="1"/>
  <c r="G11" i="17"/>
  <c r="F11" i="17"/>
  <c r="E11" i="17"/>
  <c r="X10" i="17"/>
  <c r="Z10" i="17" s="1"/>
  <c r="AB10" i="17" s="1"/>
  <c r="AD10" i="17" s="1"/>
  <c r="AF10" i="17" s="1"/>
  <c r="AH10" i="17" s="1"/>
  <c r="AJ10" i="17" s="1"/>
  <c r="AL10" i="17" s="1"/>
  <c r="AN10" i="17" s="1"/>
  <c r="AP10" i="17" s="1"/>
  <c r="AR10" i="17" s="1"/>
  <c r="AT10" i="17" s="1"/>
  <c r="AV10" i="17" s="1"/>
  <c r="AX10" i="17" s="1"/>
  <c r="AZ10" i="17" s="1"/>
  <c r="Q10" i="17"/>
  <c r="S10" i="17" s="1"/>
  <c r="U10" i="17" s="1"/>
  <c r="W10" i="17" s="1"/>
  <c r="Y10" i="17" s="1"/>
  <c r="AA10" i="17" s="1"/>
  <c r="AC10" i="17" s="1"/>
  <c r="AE10" i="17" s="1"/>
  <c r="AG10" i="17" s="1"/>
  <c r="AI10" i="17" s="1"/>
  <c r="AK10" i="17" s="1"/>
  <c r="AM10" i="17" s="1"/>
  <c r="AO10" i="17" s="1"/>
  <c r="AQ10" i="17" s="1"/>
  <c r="AS10" i="17" s="1"/>
  <c r="AU10" i="17" s="1"/>
  <c r="AW10" i="17" s="1"/>
  <c r="AY10" i="17" s="1"/>
  <c r="BA10" i="17" s="1"/>
  <c r="P10" i="17"/>
  <c r="R10" i="17" s="1"/>
  <c r="T10" i="17" s="1"/>
  <c r="V10" i="17" s="1"/>
  <c r="BD47" i="27"/>
  <c r="BC47" i="27"/>
  <c r="BB47" i="27"/>
  <c r="F47" i="27"/>
  <c r="G28" i="27"/>
  <c r="BD25" i="27"/>
  <c r="BC25" i="27"/>
  <c r="BB25" i="27"/>
  <c r="BD23" i="27"/>
  <c r="BC23" i="27"/>
  <c r="BB23" i="27"/>
  <c r="AZ23" i="27"/>
  <c r="AY23" i="27"/>
  <c r="AX23" i="27"/>
  <c r="AW23" i="27"/>
  <c r="AV23" i="27"/>
  <c r="AU23" i="27"/>
  <c r="AT23" i="27"/>
  <c r="AS23" i="27"/>
  <c r="AR23" i="27"/>
  <c r="AQ23" i="27"/>
  <c r="AP23" i="27"/>
  <c r="AO23" i="27"/>
  <c r="AN23" i="27"/>
  <c r="AM23" i="27"/>
  <c r="AL23" i="27"/>
  <c r="AK23" i="27"/>
  <c r="AJ23" i="27"/>
  <c r="AI23" i="27"/>
  <c r="AH23" i="27"/>
  <c r="AG23" i="27"/>
  <c r="AF23" i="27"/>
  <c r="AE23" i="27"/>
  <c r="AD23" i="27"/>
  <c r="AC23" i="27"/>
  <c r="AB23" i="27"/>
  <c r="AA23" i="27"/>
  <c r="Z23" i="27"/>
  <c r="Y23" i="27"/>
  <c r="X23" i="27"/>
  <c r="W23" i="27"/>
  <c r="V23" i="27"/>
  <c r="U23" i="27"/>
  <c r="T23" i="27"/>
  <c r="S23" i="27"/>
  <c r="R23" i="27"/>
  <c r="Q23" i="27"/>
  <c r="P23" i="27"/>
  <c r="O23" i="27"/>
  <c r="N23" i="27"/>
  <c r="M23" i="27"/>
  <c r="L23" i="27"/>
  <c r="K23" i="27"/>
  <c r="J23" i="27"/>
  <c r="I23" i="27"/>
  <c r="H23" i="27"/>
  <c r="G23" i="27"/>
  <c r="F23" i="27"/>
  <c r="E23" i="27"/>
  <c r="D23" i="27"/>
  <c r="C23" i="27"/>
  <c r="AZ22" i="27"/>
  <c r="AY22" i="27"/>
  <c r="AX22" i="27"/>
  <c r="AW22" i="27"/>
  <c r="AV22" i="27"/>
  <c r="AU22" i="27"/>
  <c r="BD21" i="27"/>
  <c r="BC21" i="27"/>
  <c r="BB21" i="27"/>
  <c r="AZ21" i="27"/>
  <c r="AY21" i="27"/>
  <c r="AX21" i="27"/>
  <c r="AW21" i="27"/>
  <c r="AV21" i="27"/>
  <c r="AU21" i="27"/>
  <c r="AT21" i="27"/>
  <c r="AS21" i="27"/>
  <c r="AR21" i="27"/>
  <c r="AQ21" i="27"/>
  <c r="AP21" i="27"/>
  <c r="AO21" i="27"/>
  <c r="AN21" i="27"/>
  <c r="AM21" i="27"/>
  <c r="AL21" i="27"/>
  <c r="AK21" i="27"/>
  <c r="AJ21" i="27"/>
  <c r="AI21" i="27"/>
  <c r="AH21" i="27"/>
  <c r="AG21" i="27"/>
  <c r="AF21" i="27"/>
  <c r="AE21" i="27"/>
  <c r="AD21" i="27"/>
  <c r="AC21" i="27"/>
  <c r="AB21" i="27"/>
  <c r="AA21" i="27"/>
  <c r="Z21" i="27"/>
  <c r="Y21" i="27"/>
  <c r="X21" i="27"/>
  <c r="W21" i="27"/>
  <c r="V21" i="27"/>
  <c r="U21" i="27"/>
  <c r="T21" i="27"/>
  <c r="S21" i="27"/>
  <c r="R21" i="27"/>
  <c r="Q21" i="27"/>
  <c r="P21" i="27"/>
  <c r="O21" i="27"/>
  <c r="N21" i="27"/>
  <c r="M21" i="27"/>
  <c r="L21" i="27"/>
  <c r="K21" i="27"/>
  <c r="J21" i="27"/>
  <c r="I21" i="27"/>
  <c r="H21" i="27"/>
  <c r="G21" i="27"/>
  <c r="F21" i="27"/>
  <c r="I20" i="27"/>
  <c r="H20" i="27"/>
  <c r="BE19" i="27"/>
  <c r="BD19" i="27"/>
  <c r="BC19" i="27"/>
  <c r="BB19" i="27"/>
  <c r="T18" i="27"/>
  <c r="V18" i="27" s="1"/>
  <c r="X18" i="27" s="1"/>
  <c r="Z18" i="27" s="1"/>
  <c r="AB18" i="27" s="1"/>
  <c r="AD18" i="27" s="1"/>
  <c r="AF18" i="27" s="1"/>
  <c r="AH18" i="27" s="1"/>
  <c r="AJ18" i="27" s="1"/>
  <c r="AL18" i="27" s="1"/>
  <c r="AN18" i="27" s="1"/>
  <c r="AP18" i="27" s="1"/>
  <c r="AR18" i="27" s="1"/>
  <c r="AT18" i="27" s="1"/>
  <c r="AV18" i="27" s="1"/>
  <c r="AX18" i="27" s="1"/>
  <c r="AZ18" i="27" s="1"/>
  <c r="BC18" i="27" s="1"/>
  <c r="L18" i="27"/>
  <c r="N18" i="27" s="1"/>
  <c r="P18" i="27" s="1"/>
  <c r="R18" i="27" s="1"/>
  <c r="J18" i="27"/>
  <c r="I18" i="27"/>
  <c r="K18" i="27" s="1"/>
  <c r="M18" i="27" s="1"/>
  <c r="O18" i="27" s="1"/>
  <c r="Q18" i="27" s="1"/>
  <c r="S18" i="27" s="1"/>
  <c r="U18" i="27" s="1"/>
  <c r="W18" i="27" s="1"/>
  <c r="Y18" i="27" s="1"/>
  <c r="AA18" i="27" s="1"/>
  <c r="AC18" i="27" s="1"/>
  <c r="AE18" i="27" s="1"/>
  <c r="AG18" i="27" s="1"/>
  <c r="AI18" i="27" s="1"/>
  <c r="AK18" i="27" s="1"/>
  <c r="AM18" i="27" s="1"/>
  <c r="AO18" i="27" s="1"/>
  <c r="AQ18" i="27" s="1"/>
  <c r="AS18" i="27" s="1"/>
  <c r="AU18" i="27" s="1"/>
  <c r="AW18" i="27" s="1"/>
  <c r="AY18" i="27" s="1"/>
  <c r="BB18" i="27" s="1"/>
  <c r="BD18" i="27" s="1"/>
  <c r="BA16" i="27"/>
  <c r="AZ16" i="27"/>
  <c r="AY16" i="27"/>
  <c r="AX16" i="27"/>
  <c r="AW16" i="27"/>
  <c r="AV16" i="27"/>
  <c r="G16" i="27"/>
  <c r="F16" i="27"/>
  <c r="E16" i="27"/>
  <c r="D16" i="27"/>
  <c r="BA15" i="27"/>
  <c r="AZ15" i="27"/>
  <c r="AY15" i="27"/>
  <c r="AX15" i="27"/>
  <c r="AW15" i="27"/>
  <c r="AV15" i="27"/>
  <c r="F15" i="27"/>
  <c r="E15" i="27"/>
  <c r="D15" i="27"/>
  <c r="BA14" i="27"/>
  <c r="AZ14" i="27"/>
  <c r="AY14" i="27"/>
  <c r="AX14" i="27"/>
  <c r="AW14" i="27"/>
  <c r="AV14" i="27"/>
  <c r="AU14" i="27"/>
  <c r="AT14" i="27"/>
  <c r="AO14" i="27"/>
  <c r="AN14" i="27"/>
  <c r="O14" i="27"/>
  <c r="K14" i="27"/>
  <c r="H14" i="27"/>
  <c r="BA13" i="27"/>
  <c r="AZ13" i="27"/>
  <c r="AY13" i="27"/>
  <c r="AX13" i="27"/>
  <c r="AW13" i="27"/>
  <c r="AV13" i="27"/>
  <c r="Z12" i="27"/>
  <c r="AB12" i="27" s="1"/>
  <c r="AD12" i="27" s="1"/>
  <c r="AF12" i="27" s="1"/>
  <c r="AH12" i="27" s="1"/>
  <c r="AJ12" i="27" s="1"/>
  <c r="AL12" i="27" s="1"/>
  <c r="AN12" i="27" s="1"/>
  <c r="AP12" i="27" s="1"/>
  <c r="AR12" i="27" s="1"/>
  <c r="AT12" i="27" s="1"/>
  <c r="AV12" i="27" s="1"/>
  <c r="AX12" i="27" s="1"/>
  <c r="AZ12" i="27" s="1"/>
  <c r="R12" i="27"/>
  <c r="T12" i="27" s="1"/>
  <c r="V12" i="27" s="1"/>
  <c r="X12" i="27" s="1"/>
  <c r="Q12" i="27"/>
  <c r="S12" i="27" s="1"/>
  <c r="U12" i="27" s="1"/>
  <c r="W12" i="27" s="1"/>
  <c r="Y12" i="27" s="1"/>
  <c r="AA12" i="27" s="1"/>
  <c r="AC12" i="27" s="1"/>
  <c r="AE12" i="27" s="1"/>
  <c r="AG12" i="27" s="1"/>
  <c r="AI12" i="27" s="1"/>
  <c r="AK12" i="27" s="1"/>
  <c r="AM12" i="27" s="1"/>
  <c r="AO12" i="27" s="1"/>
  <c r="AQ12" i="27" s="1"/>
  <c r="AS12" i="27" s="1"/>
  <c r="AU12" i="27" s="1"/>
  <c r="AW12" i="27" s="1"/>
  <c r="AY12" i="27" s="1"/>
  <c r="BA12" i="27" s="1"/>
  <c r="P12" i="27"/>
  <c r="K12" i="27"/>
  <c r="H12" i="27"/>
  <c r="F12" i="27"/>
  <c r="E12" i="27"/>
  <c r="G12" i="27" s="1"/>
  <c r="I12" i="27" s="1"/>
  <c r="V11" i="27"/>
  <c r="X11" i="27" s="1"/>
  <c r="Z11" i="27" s="1"/>
  <c r="AB11" i="27" s="1"/>
  <c r="AD11" i="27" s="1"/>
  <c r="AF11" i="27" s="1"/>
  <c r="AH11" i="27" s="1"/>
  <c r="AJ11" i="27" s="1"/>
  <c r="AL11" i="27" s="1"/>
  <c r="AN11" i="27" s="1"/>
  <c r="AP11" i="27" s="1"/>
  <c r="AR11" i="27" s="1"/>
  <c r="AT11" i="27" s="1"/>
  <c r="AV11" i="27" s="1"/>
  <c r="AX11" i="27" s="1"/>
  <c r="AZ11" i="27" s="1"/>
  <c r="U11" i="27"/>
  <c r="W11" i="27" s="1"/>
  <c r="Y11" i="27" s="1"/>
  <c r="AA11" i="27" s="1"/>
  <c r="AC11" i="27" s="1"/>
  <c r="AE11" i="27" s="1"/>
  <c r="AG11" i="27" s="1"/>
  <c r="AI11" i="27" s="1"/>
  <c r="AK11" i="27" s="1"/>
  <c r="AM11" i="27" s="1"/>
  <c r="AO11" i="27" s="1"/>
  <c r="AQ11" i="27" s="1"/>
  <c r="AS11" i="27" s="1"/>
  <c r="AU11" i="27" s="1"/>
  <c r="AW11" i="27" s="1"/>
  <c r="AY11" i="27" s="1"/>
  <c r="BA11" i="27" s="1"/>
  <c r="S11" i="27"/>
  <c r="R11" i="27"/>
  <c r="T11" i="27" s="1"/>
  <c r="Q11" i="27"/>
  <c r="P11" i="27"/>
  <c r="G11" i="27"/>
  <c r="I11" i="27" s="1"/>
  <c r="K11" i="27" s="1"/>
  <c r="F11" i="27"/>
  <c r="H11" i="27" s="1"/>
  <c r="J11" i="27" s="1"/>
  <c r="E11" i="27"/>
  <c r="S10" i="27"/>
  <c r="U10" i="27" s="1"/>
  <c r="W10" i="27" s="1"/>
  <c r="Y10" i="27" s="1"/>
  <c r="AA10" i="27" s="1"/>
  <c r="AC10" i="27" s="1"/>
  <c r="AE10" i="27" s="1"/>
  <c r="AG10" i="27" s="1"/>
  <c r="AI10" i="27" s="1"/>
  <c r="AK10" i="27" s="1"/>
  <c r="AM10" i="27" s="1"/>
  <c r="AO10" i="27" s="1"/>
  <c r="AQ10" i="27" s="1"/>
  <c r="AS10" i="27" s="1"/>
  <c r="AU10" i="27" s="1"/>
  <c r="AW10" i="27" s="1"/>
  <c r="AY10" i="27" s="1"/>
  <c r="BA10" i="27" s="1"/>
  <c r="R10" i="27"/>
  <c r="T10" i="27" s="1"/>
  <c r="V10" i="27" s="1"/>
  <c r="X10" i="27" s="1"/>
  <c r="Z10" i="27" s="1"/>
  <c r="AB10" i="27" s="1"/>
  <c r="AD10" i="27" s="1"/>
  <c r="AF10" i="27" s="1"/>
  <c r="AH10" i="27" s="1"/>
  <c r="AJ10" i="27" s="1"/>
  <c r="AL10" i="27" s="1"/>
  <c r="AN10" i="27" s="1"/>
  <c r="AP10" i="27" s="1"/>
  <c r="AR10" i="27" s="1"/>
  <c r="AT10" i="27" s="1"/>
  <c r="AV10" i="27" s="1"/>
  <c r="AX10" i="27" s="1"/>
  <c r="AZ10" i="27" s="1"/>
  <c r="Q10" i="27"/>
  <c r="P10" i="27"/>
  <c r="G19" i="25" l="1"/>
  <c r="L20" i="25"/>
  <c r="K20" i="25"/>
  <c r="F19" i="24"/>
  <c r="I19" i="24"/>
  <c r="N20" i="24"/>
  <c r="G19" i="24"/>
  <c r="K20" i="24"/>
  <c r="J20" i="23"/>
  <c r="K20" i="23"/>
  <c r="I19" i="22"/>
  <c r="N20" i="22"/>
  <c r="BF19" i="22"/>
  <c r="K20" i="22"/>
  <c r="F19" i="21"/>
  <c r="K20" i="21"/>
  <c r="G19" i="21"/>
  <c r="L20" i="21"/>
  <c r="K20" i="20"/>
  <c r="J20" i="20"/>
  <c r="F19" i="20"/>
  <c r="F19" i="19"/>
  <c r="K20" i="19"/>
  <c r="G19" i="19"/>
  <c r="L20" i="19"/>
  <c r="I19" i="18"/>
  <c r="N20" i="18"/>
  <c r="K20" i="18"/>
  <c r="BF19" i="18"/>
  <c r="O20" i="17"/>
  <c r="J19" i="17"/>
  <c r="L20" i="17"/>
  <c r="BF19" i="17"/>
  <c r="J20" i="27"/>
  <c r="F19" i="27"/>
  <c r="K20" i="27"/>
  <c r="BF19" i="27"/>
  <c r="H19" i="25" l="1"/>
  <c r="M20" i="25"/>
  <c r="N20" i="25"/>
  <c r="I19" i="25"/>
  <c r="M20" i="24"/>
  <c r="H19" i="24"/>
  <c r="P20" i="24"/>
  <c r="K19" i="24"/>
  <c r="L20" i="23"/>
  <c r="G19" i="23"/>
  <c r="M20" i="23"/>
  <c r="H19" i="23"/>
  <c r="P20" i="22"/>
  <c r="K19" i="22"/>
  <c r="H19" i="22"/>
  <c r="M20" i="22"/>
  <c r="M20" i="21"/>
  <c r="H19" i="21"/>
  <c r="N20" i="21"/>
  <c r="I19" i="21"/>
  <c r="G19" i="20"/>
  <c r="L20" i="20"/>
  <c r="H19" i="20"/>
  <c r="M20" i="20"/>
  <c r="N20" i="19"/>
  <c r="I19" i="19"/>
  <c r="M20" i="19"/>
  <c r="H19" i="19"/>
  <c r="M20" i="18"/>
  <c r="H19" i="18"/>
  <c r="P20" i="18"/>
  <c r="K19" i="18"/>
  <c r="N20" i="17"/>
  <c r="I19" i="17"/>
  <c r="Q20" i="17"/>
  <c r="L19" i="17"/>
  <c r="H19" i="27"/>
  <c r="M20" i="27"/>
  <c r="G19" i="27"/>
  <c r="L20" i="27"/>
  <c r="O20" i="25" l="1"/>
  <c r="J19" i="25"/>
  <c r="P20" i="25"/>
  <c r="K19" i="25"/>
  <c r="O20" i="24"/>
  <c r="J19" i="24"/>
  <c r="R20" i="24"/>
  <c r="M19" i="24"/>
  <c r="O20" i="23"/>
  <c r="J19" i="23"/>
  <c r="N20" i="23"/>
  <c r="I19" i="23"/>
  <c r="M19" i="22"/>
  <c r="R20" i="22"/>
  <c r="J19" i="22"/>
  <c r="O20" i="22"/>
  <c r="O20" i="21"/>
  <c r="J19" i="21"/>
  <c r="K19" i="21"/>
  <c r="P20" i="21"/>
  <c r="N20" i="20"/>
  <c r="I19" i="20"/>
  <c r="J19" i="20"/>
  <c r="O20" i="20"/>
  <c r="O20" i="19"/>
  <c r="J19" i="19"/>
  <c r="K19" i="19"/>
  <c r="P20" i="19"/>
  <c r="M19" i="18"/>
  <c r="R20" i="18"/>
  <c r="J19" i="18"/>
  <c r="O20" i="18"/>
  <c r="S20" i="17"/>
  <c r="N19" i="17"/>
  <c r="P20" i="17"/>
  <c r="K19" i="17"/>
  <c r="O20" i="27"/>
  <c r="J19" i="27"/>
  <c r="I19" i="27"/>
  <c r="N20" i="27"/>
  <c r="M19" i="25" l="1"/>
  <c r="R20" i="25"/>
  <c r="L19" i="25"/>
  <c r="Q20" i="25"/>
  <c r="L19" i="24"/>
  <c r="Q20" i="24"/>
  <c r="O19" i="24"/>
  <c r="T20" i="24"/>
  <c r="L19" i="23"/>
  <c r="Q20" i="23"/>
  <c r="K19" i="23"/>
  <c r="P20" i="23"/>
  <c r="L19" i="22"/>
  <c r="Q20" i="22"/>
  <c r="O19" i="22"/>
  <c r="T20" i="22"/>
  <c r="M19" i="21"/>
  <c r="R20" i="21"/>
  <c r="L19" i="21"/>
  <c r="Q20" i="21"/>
  <c r="P20" i="20"/>
  <c r="K19" i="20"/>
  <c r="L19" i="20"/>
  <c r="Q20" i="20"/>
  <c r="M19" i="19"/>
  <c r="R20" i="19"/>
  <c r="L19" i="19"/>
  <c r="Q20" i="19"/>
  <c r="Q20" i="18"/>
  <c r="L19" i="18"/>
  <c r="O19" i="18"/>
  <c r="T20" i="18"/>
  <c r="P19" i="17"/>
  <c r="U20" i="17"/>
  <c r="M19" i="17"/>
  <c r="R20" i="17"/>
  <c r="P20" i="27"/>
  <c r="K19" i="27"/>
  <c r="L19" i="27"/>
  <c r="Q20" i="27"/>
  <c r="N19" i="25" l="1"/>
  <c r="S20" i="25"/>
  <c r="O19" i="25"/>
  <c r="T20" i="25"/>
  <c r="N19" i="24"/>
  <c r="S20" i="24"/>
  <c r="Q19" i="24"/>
  <c r="V20" i="24"/>
  <c r="M19" i="23"/>
  <c r="R20" i="23"/>
  <c r="S20" i="23"/>
  <c r="N19" i="23"/>
  <c r="N19" i="22"/>
  <c r="S20" i="22"/>
  <c r="Q19" i="22"/>
  <c r="V20" i="22"/>
  <c r="N19" i="21"/>
  <c r="S20" i="21"/>
  <c r="O19" i="21"/>
  <c r="T20" i="21"/>
  <c r="M19" i="20"/>
  <c r="R20" i="20"/>
  <c r="S20" i="20"/>
  <c r="N19" i="20"/>
  <c r="O19" i="19"/>
  <c r="T20" i="19"/>
  <c r="N19" i="19"/>
  <c r="S20" i="19"/>
  <c r="N19" i="18"/>
  <c r="S20" i="18"/>
  <c r="Q19" i="18"/>
  <c r="V20" i="18"/>
  <c r="W20" i="17"/>
  <c r="R19" i="17"/>
  <c r="T20" i="17"/>
  <c r="O19" i="17"/>
  <c r="R20" i="27"/>
  <c r="M19" i="27"/>
  <c r="N19" i="27"/>
  <c r="S20" i="27"/>
  <c r="P19" i="25" l="1"/>
  <c r="U20" i="25"/>
  <c r="V20" i="25"/>
  <c r="Q19" i="25"/>
  <c r="U20" i="24"/>
  <c r="P19" i="24"/>
  <c r="S19" i="24"/>
  <c r="X20" i="24"/>
  <c r="P19" i="23"/>
  <c r="U20" i="23"/>
  <c r="O19" i="23"/>
  <c r="T20" i="23"/>
  <c r="X20" i="22"/>
  <c r="S19" i="22"/>
  <c r="P19" i="22"/>
  <c r="U20" i="22"/>
  <c r="V20" i="21"/>
  <c r="Q19" i="21"/>
  <c r="U20" i="21"/>
  <c r="P19" i="21"/>
  <c r="P19" i="20"/>
  <c r="U20" i="20"/>
  <c r="O19" i="20"/>
  <c r="T20" i="20"/>
  <c r="U20" i="19"/>
  <c r="P19" i="19"/>
  <c r="Q19" i="19"/>
  <c r="V20" i="19"/>
  <c r="U20" i="18"/>
  <c r="P19" i="18"/>
  <c r="X20" i="18"/>
  <c r="S19" i="18"/>
  <c r="Y20" i="17"/>
  <c r="T19" i="17"/>
  <c r="V20" i="17"/>
  <c r="Q19" i="17"/>
  <c r="O19" i="27"/>
  <c r="T20" i="27"/>
  <c r="P19" i="27"/>
  <c r="U20" i="27"/>
  <c r="W20" i="25" l="1"/>
  <c r="R19" i="25"/>
  <c r="X20" i="25"/>
  <c r="S19" i="25"/>
  <c r="W20" i="24"/>
  <c r="R19" i="24"/>
  <c r="U19" i="24"/>
  <c r="Z20" i="24"/>
  <c r="Q19" i="23"/>
  <c r="V20" i="23"/>
  <c r="W20" i="23"/>
  <c r="R19" i="23"/>
  <c r="Z20" i="22"/>
  <c r="U19" i="22"/>
  <c r="R19" i="22"/>
  <c r="W20" i="22"/>
  <c r="X20" i="21"/>
  <c r="S19" i="21"/>
  <c r="W20" i="21"/>
  <c r="R19" i="21"/>
  <c r="W20" i="20"/>
  <c r="R19" i="20"/>
  <c r="V20" i="20"/>
  <c r="Q19" i="20"/>
  <c r="X20" i="19"/>
  <c r="S19" i="19"/>
  <c r="W20" i="19"/>
  <c r="R19" i="19"/>
  <c r="Z20" i="18"/>
  <c r="U19" i="18"/>
  <c r="R19" i="18"/>
  <c r="W20" i="18"/>
  <c r="X20" i="17"/>
  <c r="S19" i="17"/>
  <c r="V19" i="17"/>
  <c r="AA20" i="17"/>
  <c r="W20" i="27"/>
  <c r="R19" i="27"/>
  <c r="Q19" i="27"/>
  <c r="V20" i="27"/>
  <c r="Y20" i="25" l="1"/>
  <c r="T19" i="25"/>
  <c r="Z20" i="25"/>
  <c r="U19" i="25"/>
  <c r="Y20" i="24"/>
  <c r="T19" i="24"/>
  <c r="W19" i="24"/>
  <c r="AB20" i="24"/>
  <c r="S19" i="23"/>
  <c r="X20" i="23"/>
  <c r="T19" i="23"/>
  <c r="Y20" i="23"/>
  <c r="Y20" i="22"/>
  <c r="T19" i="22"/>
  <c r="W19" i="22"/>
  <c r="AB20" i="22"/>
  <c r="U19" i="21"/>
  <c r="Z20" i="21"/>
  <c r="Y20" i="21"/>
  <c r="T19" i="21"/>
  <c r="S19" i="20"/>
  <c r="X20" i="20"/>
  <c r="T19" i="20"/>
  <c r="Y20" i="20"/>
  <c r="Y20" i="19"/>
  <c r="T19" i="19"/>
  <c r="U19" i="19"/>
  <c r="Z20" i="19"/>
  <c r="W19" i="18"/>
  <c r="AB20" i="18"/>
  <c r="Y20" i="18"/>
  <c r="T19" i="18"/>
  <c r="U19" i="17"/>
  <c r="Z20" i="17"/>
  <c r="X19" i="17"/>
  <c r="AC20" i="17"/>
  <c r="T19" i="27"/>
  <c r="Y20" i="27"/>
  <c r="S19" i="27"/>
  <c r="X20" i="27"/>
  <c r="W19" i="25" l="1"/>
  <c r="AB20" i="25"/>
  <c r="V19" i="25"/>
  <c r="AA20" i="25"/>
  <c r="AA20" i="24"/>
  <c r="V19" i="24"/>
  <c r="Y19" i="24"/>
  <c r="AD20" i="24"/>
  <c r="U19" i="23"/>
  <c r="Z20" i="23"/>
  <c r="AA20" i="23"/>
  <c r="V19" i="23"/>
  <c r="AA20" i="22"/>
  <c r="V19" i="22"/>
  <c r="Y19" i="22"/>
  <c r="AD20" i="22"/>
  <c r="V19" i="21"/>
  <c r="AA20" i="21"/>
  <c r="W19" i="21"/>
  <c r="AB20" i="21"/>
  <c r="AA20" i="20"/>
  <c r="V19" i="20"/>
  <c r="U19" i="20"/>
  <c r="Z20" i="20"/>
  <c r="W19" i="19"/>
  <c r="AB20" i="19"/>
  <c r="V19" i="19"/>
  <c r="AA20" i="19"/>
  <c r="Y19" i="18"/>
  <c r="AD20" i="18"/>
  <c r="AA20" i="18"/>
  <c r="V19" i="18"/>
  <c r="W19" i="17"/>
  <c r="AB20" i="17"/>
  <c r="Z19" i="17"/>
  <c r="AE20" i="17"/>
  <c r="V19" i="27"/>
  <c r="AA20" i="27"/>
  <c r="Z20" i="27"/>
  <c r="U19" i="27"/>
  <c r="AD20" i="25" l="1"/>
  <c r="Y19" i="25"/>
  <c r="X19" i="25"/>
  <c r="AC20" i="25"/>
  <c r="AF20" i="24"/>
  <c r="AA19" i="24"/>
  <c r="X19" i="24"/>
  <c r="AC20" i="24"/>
  <c r="AC20" i="23"/>
  <c r="X19" i="23"/>
  <c r="AB20" i="23"/>
  <c r="W19" i="23"/>
  <c r="AF20" i="22"/>
  <c r="AA19" i="22"/>
  <c r="X19" i="22"/>
  <c r="AC20" i="22"/>
  <c r="Y19" i="21"/>
  <c r="AD20" i="21"/>
  <c r="AC20" i="21"/>
  <c r="X19" i="21"/>
  <c r="X19" i="20"/>
  <c r="AC20" i="20"/>
  <c r="W19" i="20"/>
  <c r="AB20" i="20"/>
  <c r="Y19" i="19"/>
  <c r="AD20" i="19"/>
  <c r="AC20" i="19"/>
  <c r="X19" i="19"/>
  <c r="AF20" i="18"/>
  <c r="AA19" i="18"/>
  <c r="X19" i="18"/>
  <c r="AC20" i="18"/>
  <c r="AG20" i="17"/>
  <c r="AB19" i="17"/>
  <c r="Y19" i="17"/>
  <c r="AD20" i="17"/>
  <c r="W19" i="27"/>
  <c r="AB20" i="27"/>
  <c r="X19" i="27"/>
  <c r="AC20" i="27"/>
  <c r="AF20" i="25" l="1"/>
  <c r="AA19" i="25"/>
  <c r="Z19" i="25"/>
  <c r="AE20" i="25"/>
  <c r="AE20" i="24"/>
  <c r="Z19" i="24"/>
  <c r="AC19" i="24"/>
  <c r="AH20" i="24"/>
  <c r="Z19" i="23"/>
  <c r="AE20" i="23"/>
  <c r="Y19" i="23"/>
  <c r="AD20" i="23"/>
  <c r="Z19" i="22"/>
  <c r="AE20" i="22"/>
  <c r="AC19" i="22"/>
  <c r="AH20" i="22"/>
  <c r="AF20" i="21"/>
  <c r="AA19" i="21"/>
  <c r="AE20" i="21"/>
  <c r="Z19" i="21"/>
  <c r="Z19" i="20"/>
  <c r="AE20" i="20"/>
  <c r="AD20" i="20"/>
  <c r="Y19" i="20"/>
  <c r="AE20" i="19"/>
  <c r="Z19" i="19"/>
  <c r="AA19" i="19"/>
  <c r="AF20" i="19"/>
  <c r="Z19" i="18"/>
  <c r="AE20" i="18"/>
  <c r="AC19" i="18"/>
  <c r="AH20" i="18"/>
  <c r="AF20" i="17"/>
  <c r="AA19" i="17"/>
  <c r="AD19" i="17"/>
  <c r="AI20" i="17"/>
  <c r="Y19" i="27"/>
  <c r="AD20" i="27"/>
  <c r="AE20" i="27"/>
  <c r="Z19" i="27"/>
  <c r="AG20" i="25" l="1"/>
  <c r="AB19" i="25"/>
  <c r="AH20" i="25"/>
  <c r="AC19" i="25"/>
  <c r="AG20" i="24"/>
  <c r="AB19" i="24"/>
  <c r="AE19" i="24"/>
  <c r="AJ20" i="24"/>
  <c r="AA19" i="23"/>
  <c r="AF20" i="23"/>
  <c r="AB19" i="23"/>
  <c r="AG20" i="23"/>
  <c r="AB19" i="22"/>
  <c r="AG20" i="22"/>
  <c r="AJ20" i="22"/>
  <c r="AE19" i="22"/>
  <c r="AH20" i="21"/>
  <c r="AC19" i="21"/>
  <c r="AG20" i="21"/>
  <c r="AB19" i="21"/>
  <c r="AB19" i="20"/>
  <c r="AG20" i="20"/>
  <c r="AF20" i="20"/>
  <c r="AA19" i="20"/>
  <c r="AG20" i="19"/>
  <c r="AB19" i="19"/>
  <c r="AH20" i="19"/>
  <c r="AC19" i="19"/>
  <c r="AB19" i="18"/>
  <c r="AG20" i="18"/>
  <c r="AJ20" i="18"/>
  <c r="AE19" i="18"/>
  <c r="AF19" i="17"/>
  <c r="AK20" i="17"/>
  <c r="AH20" i="17"/>
  <c r="AC19" i="17"/>
  <c r="AB19" i="27"/>
  <c r="AG20" i="27"/>
  <c r="AA19" i="27"/>
  <c r="AF20" i="27"/>
  <c r="AE19" i="25" l="1"/>
  <c r="AJ20" i="25"/>
  <c r="AI20" i="25"/>
  <c r="AD19" i="25"/>
  <c r="AG19" i="24"/>
  <c r="AL20" i="24"/>
  <c r="AD19" i="24"/>
  <c r="AI20" i="24"/>
  <c r="AC19" i="23"/>
  <c r="AH20" i="23"/>
  <c r="AI20" i="23"/>
  <c r="AD19" i="23"/>
  <c r="AI20" i="22"/>
  <c r="AD19" i="22"/>
  <c r="AG19" i="22"/>
  <c r="AL20" i="22"/>
  <c r="AE19" i="21"/>
  <c r="AJ20" i="21"/>
  <c r="AD19" i="21"/>
  <c r="AI20" i="21"/>
  <c r="AC19" i="20"/>
  <c r="AH20" i="20"/>
  <c r="AI20" i="20"/>
  <c r="AD19" i="20"/>
  <c r="AD19" i="19"/>
  <c r="AI20" i="19"/>
  <c r="AE19" i="19"/>
  <c r="AJ20" i="19"/>
  <c r="AI20" i="18"/>
  <c r="AD19" i="18"/>
  <c r="AG19" i="18"/>
  <c r="AL20" i="18"/>
  <c r="AE19" i="17"/>
  <c r="AJ20" i="17"/>
  <c r="AH19" i="17"/>
  <c r="AM20" i="17"/>
  <c r="AH20" i="27"/>
  <c r="AC19" i="27"/>
  <c r="AD19" i="27"/>
  <c r="AI20" i="27"/>
  <c r="AL20" i="25" l="1"/>
  <c r="AG19" i="25"/>
  <c r="AF19" i="25"/>
  <c r="AK20" i="25"/>
  <c r="AF19" i="24"/>
  <c r="AK20" i="24"/>
  <c r="AI19" i="24"/>
  <c r="AN20" i="24"/>
  <c r="AE19" i="23"/>
  <c r="AJ20" i="23"/>
  <c r="AK20" i="23"/>
  <c r="AF19" i="23"/>
  <c r="AN20" i="22"/>
  <c r="AI19" i="22"/>
  <c r="AF19" i="22"/>
  <c r="AK20" i="22"/>
  <c r="AK20" i="21"/>
  <c r="AF19" i="21"/>
  <c r="AG19" i="21"/>
  <c r="AL20" i="21"/>
  <c r="AE19" i="20"/>
  <c r="AJ20" i="20"/>
  <c r="AF19" i="20"/>
  <c r="AK20" i="20"/>
  <c r="AK20" i="19"/>
  <c r="AF19" i="19"/>
  <c r="AG19" i="19"/>
  <c r="AL20" i="19"/>
  <c r="AK20" i="18"/>
  <c r="AF19" i="18"/>
  <c r="AN20" i="18"/>
  <c r="AI19" i="18"/>
  <c r="AJ19" i="17"/>
  <c r="AO20" i="17"/>
  <c r="AG19" i="17"/>
  <c r="AL20" i="17"/>
  <c r="AF19" i="27"/>
  <c r="AK20" i="27"/>
  <c r="AE19" i="27"/>
  <c r="AJ20" i="27"/>
  <c r="AH19" i="25" l="1"/>
  <c r="AM20" i="25"/>
  <c r="AI19" i="25"/>
  <c r="AN20" i="25"/>
  <c r="AM20" i="24"/>
  <c r="AH19" i="24"/>
  <c r="AP20" i="24"/>
  <c r="AK19" i="24"/>
  <c r="AM20" i="23"/>
  <c r="AH19" i="23"/>
  <c r="AL20" i="23"/>
  <c r="AG19" i="23"/>
  <c r="AK19" i="22"/>
  <c r="AP20" i="22"/>
  <c r="AH19" i="22"/>
  <c r="AM20" i="22"/>
  <c r="AH19" i="21"/>
  <c r="AM20" i="21"/>
  <c r="AI19" i="21"/>
  <c r="AN20" i="21"/>
  <c r="AH19" i="20"/>
  <c r="AM20" i="20"/>
  <c r="AL20" i="20"/>
  <c r="AG19" i="20"/>
  <c r="AH19" i="19"/>
  <c r="AM20" i="19"/>
  <c r="AI19" i="19"/>
  <c r="AN20" i="19"/>
  <c r="AK19" i="18"/>
  <c r="AP20" i="18"/>
  <c r="AH19" i="18"/>
  <c r="AM20" i="18"/>
  <c r="AQ20" i="17"/>
  <c r="AL19" i="17"/>
  <c r="AN20" i="17"/>
  <c r="AI19" i="17"/>
  <c r="AG19" i="27"/>
  <c r="AL20" i="27"/>
  <c r="AM20" i="27"/>
  <c r="AH19" i="27"/>
  <c r="AP20" i="25" l="1"/>
  <c r="AK19" i="25"/>
  <c r="AJ19" i="25"/>
  <c r="AO20" i="25"/>
  <c r="AO20" i="24"/>
  <c r="AJ19" i="24"/>
  <c r="AM19" i="24"/>
  <c r="AR20" i="24"/>
  <c r="AJ19" i="23"/>
  <c r="AO20" i="23"/>
  <c r="AI19" i="23"/>
  <c r="AN20" i="23"/>
  <c r="AO20" i="22"/>
  <c r="AJ19" i="22"/>
  <c r="AM19" i="22"/>
  <c r="AR20" i="22"/>
  <c r="AP20" i="21"/>
  <c r="AK19" i="21"/>
  <c r="AO20" i="21"/>
  <c r="AJ19" i="21"/>
  <c r="AO20" i="20"/>
  <c r="AJ19" i="20"/>
  <c r="AI19" i="20"/>
  <c r="AN20" i="20"/>
  <c r="AO20" i="19"/>
  <c r="AJ19" i="19"/>
  <c r="AK19" i="19"/>
  <c r="AP20" i="19"/>
  <c r="AJ19" i="18"/>
  <c r="AO20" i="18"/>
  <c r="AR20" i="18"/>
  <c r="AM19" i="18"/>
  <c r="AP20" i="17"/>
  <c r="AK19" i="17"/>
  <c r="AS20" i="17"/>
  <c r="AN19" i="17"/>
  <c r="AI19" i="27"/>
  <c r="AN20" i="27"/>
  <c r="AJ19" i="27"/>
  <c r="AO20" i="27"/>
  <c r="AQ20" i="25" l="1"/>
  <c r="AL19" i="25"/>
  <c r="AM19" i="25"/>
  <c r="AR20" i="25"/>
  <c r="AO19" i="24"/>
  <c r="AT20" i="24"/>
  <c r="AQ20" i="24"/>
  <c r="AL19" i="24"/>
  <c r="AQ20" i="23"/>
  <c r="AL19" i="23"/>
  <c r="AK19" i="23"/>
  <c r="AP20" i="23"/>
  <c r="AL19" i="22"/>
  <c r="AQ20" i="22"/>
  <c r="AO19" i="22"/>
  <c r="AT20" i="22"/>
  <c r="AM19" i="21"/>
  <c r="AR20" i="21"/>
  <c r="AL19" i="21"/>
  <c r="AQ20" i="21"/>
  <c r="AK19" i="20"/>
  <c r="AP20" i="20"/>
  <c r="AQ20" i="20"/>
  <c r="AL19" i="20"/>
  <c r="AL19" i="19"/>
  <c r="AQ20" i="19"/>
  <c r="AM19" i="19"/>
  <c r="AR20" i="19"/>
  <c r="AQ20" i="18"/>
  <c r="AL19" i="18"/>
  <c r="AO19" i="18"/>
  <c r="AT20" i="18"/>
  <c r="AM19" i="17"/>
  <c r="AR20" i="17"/>
  <c r="AP19" i="17"/>
  <c r="AU20" i="17"/>
  <c r="AP20" i="27"/>
  <c r="AK19" i="27"/>
  <c r="AL19" i="27"/>
  <c r="AQ20" i="27"/>
  <c r="AT20" i="25" l="1"/>
  <c r="AO19" i="25"/>
  <c r="AN19" i="25"/>
  <c r="AS20" i="25"/>
  <c r="AN19" i="24"/>
  <c r="AS20" i="24"/>
  <c r="AQ19" i="24"/>
  <c r="AV20" i="24"/>
  <c r="AM19" i="23"/>
  <c r="AR20" i="23"/>
  <c r="AN19" i="23"/>
  <c r="AS20" i="23"/>
  <c r="AV20" i="22"/>
  <c r="AQ19" i="22"/>
  <c r="AN19" i="22"/>
  <c r="AS20" i="22"/>
  <c r="AT20" i="21"/>
  <c r="AO19" i="21"/>
  <c r="AS20" i="21"/>
  <c r="AN19" i="21"/>
  <c r="AN19" i="20"/>
  <c r="AS20" i="20"/>
  <c r="AM19" i="20"/>
  <c r="AR20" i="20"/>
  <c r="AS20" i="19"/>
  <c r="AN19" i="19"/>
  <c r="AT20" i="19"/>
  <c r="AO19" i="19"/>
  <c r="AV20" i="18"/>
  <c r="AQ19" i="18"/>
  <c r="AS20" i="18"/>
  <c r="AN19" i="18"/>
  <c r="AT20" i="17"/>
  <c r="AO19" i="17"/>
  <c r="AR19" i="17"/>
  <c r="AW20" i="17"/>
  <c r="AM19" i="27"/>
  <c r="AR20" i="27"/>
  <c r="AN19" i="27"/>
  <c r="AS20" i="27"/>
  <c r="AV20" i="25" l="1"/>
  <c r="AQ19" i="25"/>
  <c r="AU20" i="25"/>
  <c r="AP19" i="25"/>
  <c r="AU20" i="24"/>
  <c r="AP19" i="24"/>
  <c r="AS19" i="24"/>
  <c r="AX20" i="24"/>
  <c r="AP19" i="23"/>
  <c r="AU20" i="23"/>
  <c r="AO19" i="23"/>
  <c r="AT20" i="23"/>
  <c r="AP19" i="22"/>
  <c r="AU20" i="22"/>
  <c r="AX20" i="22"/>
  <c r="AS19" i="22"/>
  <c r="AQ19" i="21"/>
  <c r="AV20" i="21"/>
  <c r="AU20" i="21"/>
  <c r="AP19" i="21"/>
  <c r="AT20" i="20"/>
  <c r="AO19" i="20"/>
  <c r="AU20" i="20"/>
  <c r="AP19" i="20"/>
  <c r="AU20" i="19"/>
  <c r="AP19" i="19"/>
  <c r="AQ19" i="19"/>
  <c r="AV20" i="19"/>
  <c r="AS19" i="18"/>
  <c r="AX20" i="18"/>
  <c r="AP19" i="18"/>
  <c r="AU20" i="18"/>
  <c r="AY20" i="17"/>
  <c r="AT19" i="17"/>
  <c r="AV20" i="17"/>
  <c r="AQ19" i="17"/>
  <c r="AO19" i="27"/>
  <c r="AT20" i="27"/>
  <c r="AU20" i="27"/>
  <c r="AP19" i="27"/>
  <c r="AR19" i="25" l="1"/>
  <c r="AW20" i="25"/>
  <c r="AS19" i="25"/>
  <c r="AX20" i="25"/>
  <c r="AU19" i="24"/>
  <c r="AZ20" i="24"/>
  <c r="AR19" i="24"/>
  <c r="AW20" i="24"/>
  <c r="AR19" i="23"/>
  <c r="AW20" i="23"/>
  <c r="AQ19" i="23"/>
  <c r="AV20" i="23"/>
  <c r="AW20" i="22"/>
  <c r="AR19" i="22"/>
  <c r="AZ20" i="22"/>
  <c r="AU19" i="22"/>
  <c r="AR19" i="21"/>
  <c r="AW20" i="21"/>
  <c r="AS19" i="21"/>
  <c r="AX20" i="21"/>
  <c r="AQ19" i="20"/>
  <c r="AV20" i="20"/>
  <c r="AR19" i="20"/>
  <c r="AW20" i="20"/>
  <c r="AS19" i="19"/>
  <c r="AX20" i="19"/>
  <c r="AR19" i="19"/>
  <c r="AW20" i="19"/>
  <c r="AW20" i="18"/>
  <c r="AR19" i="18"/>
  <c r="AZ20" i="18"/>
  <c r="AU19" i="18"/>
  <c r="AV19" i="17"/>
  <c r="BB20" i="17"/>
  <c r="AS19" i="17"/>
  <c r="AX20" i="17"/>
  <c r="AR19" i="27"/>
  <c r="AW20" i="27"/>
  <c r="AQ19" i="27"/>
  <c r="AV20" i="27"/>
  <c r="AT19" i="25" l="1"/>
  <c r="AY20" i="25"/>
  <c r="AU19" i="25"/>
  <c r="AZ20" i="25"/>
  <c r="AW19" i="24"/>
  <c r="BC20" i="24"/>
  <c r="AT19" i="24"/>
  <c r="AY20" i="24"/>
  <c r="AY20" i="23"/>
  <c r="AT19" i="23"/>
  <c r="AS19" i="23"/>
  <c r="AX20" i="23"/>
  <c r="AY20" i="22"/>
  <c r="AT19" i="22"/>
  <c r="AW19" i="22"/>
  <c r="BC20" i="22"/>
  <c r="AT19" i="21"/>
  <c r="AY20" i="21"/>
  <c r="AU19" i="21"/>
  <c r="AZ20" i="21"/>
  <c r="AS19" i="20"/>
  <c r="AX20" i="20"/>
  <c r="AY20" i="20"/>
  <c r="AT19" i="20"/>
  <c r="AT19" i="19"/>
  <c r="AY20" i="19"/>
  <c r="AU19" i="19"/>
  <c r="AZ20" i="19"/>
  <c r="AT19" i="18"/>
  <c r="AY20" i="18"/>
  <c r="AW19" i="18"/>
  <c r="BC20" i="18"/>
  <c r="AZ20" i="17"/>
  <c r="AU19" i="17"/>
  <c r="AX19" i="17"/>
  <c r="BD20" i="17"/>
  <c r="AT19" i="27"/>
  <c r="AY20" i="27"/>
  <c r="AX20" i="27"/>
  <c r="AS19" i="27"/>
  <c r="AV19" i="25" l="1"/>
  <c r="BB20" i="25"/>
  <c r="BC20" i="25"/>
  <c r="AW19" i="25"/>
  <c r="AV19" i="24"/>
  <c r="BB20" i="24"/>
  <c r="AY19" i="24"/>
  <c r="AZ20" i="23"/>
  <c r="AU19" i="23"/>
  <c r="BB20" i="23"/>
  <c r="AV19" i="23"/>
  <c r="AV19" i="22"/>
  <c r="BB20" i="22"/>
  <c r="AY19" i="22"/>
  <c r="BB20" i="21"/>
  <c r="AV19" i="21"/>
  <c r="BC20" i="21"/>
  <c r="AW19" i="21"/>
  <c r="AV19" i="20"/>
  <c r="BB20" i="20"/>
  <c r="AU19" i="20"/>
  <c r="AZ20" i="20"/>
  <c r="AW19" i="19"/>
  <c r="BC20" i="19"/>
  <c r="BB20" i="19"/>
  <c r="AV19" i="19"/>
  <c r="AV19" i="18"/>
  <c r="BB20" i="18"/>
  <c r="AY19" i="18"/>
  <c r="AW19" i="17"/>
  <c r="BC20" i="17"/>
  <c r="AZ19" i="17"/>
  <c r="AU19" i="27"/>
  <c r="AZ20" i="27"/>
  <c r="AV19" i="27"/>
  <c r="BB20" i="27"/>
  <c r="BD20" i="25" l="1"/>
  <c r="AX19" i="25"/>
  <c r="AY19" i="25"/>
  <c r="BD20" i="24"/>
  <c r="AX19" i="24"/>
  <c r="BC20" i="23"/>
  <c r="AW19" i="23"/>
  <c r="AX19" i="23"/>
  <c r="BD20" i="23"/>
  <c r="AX19" i="22"/>
  <c r="BD20" i="22"/>
  <c r="BD20" i="21"/>
  <c r="AX19" i="21"/>
  <c r="AY19" i="21"/>
  <c r="BD20" i="20"/>
  <c r="AX19" i="20"/>
  <c r="BC20" i="20"/>
  <c r="AW19" i="20"/>
  <c r="AY19" i="19"/>
  <c r="BD20" i="19"/>
  <c r="AX19" i="19"/>
  <c r="AX19" i="18"/>
  <c r="BD20" i="18"/>
  <c r="AY19" i="17"/>
  <c r="BD20" i="27"/>
  <c r="AX19" i="27"/>
  <c r="AW19" i="27"/>
  <c r="BC20" i="27"/>
  <c r="AZ19" i="25" l="1"/>
  <c r="AZ19" i="24"/>
  <c r="AY19" i="23"/>
  <c r="AZ19" i="23"/>
  <c r="AZ19" i="22"/>
  <c r="AZ19" i="21"/>
  <c r="AZ19" i="20"/>
  <c r="AY19" i="20"/>
  <c r="AZ19" i="19"/>
  <c r="AZ19" i="18"/>
  <c r="AY19" i="27"/>
  <c r="AZ19" i="27"/>
  <c r="BB25" i="14" l="1"/>
  <c r="BC25" i="14"/>
  <c r="BD25" i="14"/>
  <c r="X14" i="25" l="1"/>
  <c r="X14" i="24"/>
  <c r="X14" i="23"/>
  <c r="X14" i="22"/>
  <c r="X14" i="18"/>
  <c r="X14" i="17"/>
  <c r="X14" i="27"/>
  <c r="X14" i="19"/>
  <c r="X14" i="20"/>
  <c r="X14" i="21"/>
  <c r="AM14" i="24"/>
  <c r="AM14" i="20"/>
  <c r="AM14" i="22"/>
  <c r="AM14" i="19"/>
  <c r="AM14" i="25"/>
  <c r="AM14" i="21"/>
  <c r="AM14" i="27"/>
  <c r="AM14" i="23"/>
  <c r="AM14" i="18"/>
  <c r="AM14" i="17"/>
  <c r="AL14" i="24"/>
  <c r="AL14" i="21"/>
  <c r="AL14" i="18"/>
  <c r="AL14" i="19"/>
  <c r="AL14" i="25"/>
  <c r="AL14" i="23"/>
  <c r="AL14" i="22"/>
  <c r="AL14" i="20"/>
  <c r="AL14" i="17"/>
  <c r="AL14" i="27"/>
  <c r="J14" i="24"/>
  <c r="J14" i="22"/>
  <c r="J14" i="25"/>
  <c r="J14" i="23"/>
  <c r="J14" i="21"/>
  <c r="J14" i="19"/>
  <c r="J14" i="18"/>
  <c r="J14" i="17"/>
  <c r="J14" i="27"/>
  <c r="J14" i="20"/>
  <c r="U14" i="24"/>
  <c r="U14" i="22"/>
  <c r="U14" i="23"/>
  <c r="U14" i="25"/>
  <c r="U14" i="20"/>
  <c r="U14" i="18"/>
  <c r="U14" i="21"/>
  <c r="U14" i="27"/>
  <c r="U14" i="19"/>
  <c r="U14" i="17"/>
  <c r="AJ14" i="25"/>
  <c r="AJ14" i="23"/>
  <c r="AJ14" i="22"/>
  <c r="AJ14" i="24"/>
  <c r="AJ14" i="21"/>
  <c r="AJ14" i="17"/>
  <c r="AJ14" i="27"/>
  <c r="AJ14" i="19"/>
  <c r="AJ14" i="18"/>
  <c r="AJ14" i="20"/>
  <c r="G14" i="23"/>
  <c r="G14" i="20"/>
  <c r="G14" i="27"/>
  <c r="G14" i="17"/>
  <c r="G14" i="24"/>
  <c r="G14" i="19"/>
  <c r="G14" i="22"/>
  <c r="G14" i="25"/>
  <c r="G14" i="21"/>
  <c r="G14" i="18"/>
  <c r="AS14" i="24"/>
  <c r="AS14" i="22"/>
  <c r="AS14" i="25"/>
  <c r="AS14" i="23"/>
  <c r="AS14" i="18"/>
  <c r="AS14" i="21"/>
  <c r="AS14" i="20"/>
  <c r="AS14" i="27"/>
  <c r="AS14" i="19"/>
  <c r="AS14" i="17"/>
  <c r="AI14" i="25"/>
  <c r="AI14" i="23"/>
  <c r="AI14" i="21"/>
  <c r="AI14" i="24"/>
  <c r="AI14" i="22"/>
  <c r="AI14" i="17"/>
  <c r="AI14" i="18"/>
  <c r="AI14" i="20"/>
  <c r="AI14" i="19"/>
  <c r="AI14" i="27"/>
  <c r="AA14" i="25"/>
  <c r="AA14" i="23"/>
  <c r="AA14" i="21"/>
  <c r="AA14" i="17"/>
  <c r="AA14" i="22"/>
  <c r="AA14" i="27"/>
  <c r="AA14" i="19"/>
  <c r="AA14" i="24"/>
  <c r="AA14" i="20"/>
  <c r="AA14" i="18"/>
  <c r="S14" i="25"/>
  <c r="S14" i="23"/>
  <c r="S14" i="21"/>
  <c r="S14" i="22"/>
  <c r="S14" i="24"/>
  <c r="S14" i="17"/>
  <c r="S14" i="19"/>
  <c r="S14" i="20"/>
  <c r="S14" i="27"/>
  <c r="S14" i="18"/>
  <c r="F14" i="25"/>
  <c r="F14" i="23"/>
  <c r="F14" i="22"/>
  <c r="F14" i="21"/>
  <c r="F14" i="19"/>
  <c r="F14" i="27"/>
  <c r="F14" i="24"/>
  <c r="F14" i="18"/>
  <c r="F14" i="20"/>
  <c r="F14" i="17"/>
  <c r="AF14" i="25"/>
  <c r="AF14" i="24"/>
  <c r="AF14" i="23"/>
  <c r="AF14" i="22"/>
  <c r="AF14" i="21"/>
  <c r="AF14" i="20"/>
  <c r="AF14" i="19"/>
  <c r="AF14" i="18"/>
  <c r="AF14" i="17"/>
  <c r="AF14" i="27"/>
  <c r="W14" i="24"/>
  <c r="W14" i="25"/>
  <c r="W14" i="22"/>
  <c r="W14" i="21"/>
  <c r="W14" i="20"/>
  <c r="W14" i="23"/>
  <c r="W14" i="19"/>
  <c r="W14" i="18"/>
  <c r="W14" i="27"/>
  <c r="W14" i="17"/>
  <c r="V14" i="24"/>
  <c r="V14" i="21"/>
  <c r="V14" i="18"/>
  <c r="V14" i="23"/>
  <c r="V14" i="19"/>
  <c r="V14" i="22"/>
  <c r="V14" i="25"/>
  <c r="V14" i="17"/>
  <c r="V14" i="27"/>
  <c r="V14" i="20"/>
  <c r="AC14" i="24"/>
  <c r="AC14" i="22"/>
  <c r="AC14" i="25"/>
  <c r="AC14" i="18"/>
  <c r="AC14" i="20"/>
  <c r="AC14" i="21"/>
  <c r="AC14" i="27"/>
  <c r="AC14" i="19"/>
  <c r="AC14" i="17"/>
  <c r="AC14" i="23"/>
  <c r="C14" i="24"/>
  <c r="C14" i="23"/>
  <c r="C14" i="22"/>
  <c r="C14" i="18"/>
  <c r="C14" i="25"/>
  <c r="C14" i="20"/>
  <c r="C14" i="19"/>
  <c r="C14" i="27"/>
  <c r="C14" i="17"/>
  <c r="C14" i="21"/>
  <c r="AB14" i="25"/>
  <c r="AB14" i="23"/>
  <c r="AB14" i="22"/>
  <c r="AB14" i="24"/>
  <c r="AB14" i="21"/>
  <c r="AB14" i="19"/>
  <c r="AB14" i="20"/>
  <c r="AB14" i="18"/>
  <c r="AB14" i="27"/>
  <c r="AB14" i="17"/>
  <c r="AH14" i="25"/>
  <c r="AH14" i="24"/>
  <c r="AH14" i="23"/>
  <c r="AH14" i="22"/>
  <c r="AH14" i="21"/>
  <c r="AH14" i="20"/>
  <c r="AH14" i="27"/>
  <c r="AH14" i="17"/>
  <c r="AH14" i="18"/>
  <c r="AH14" i="19"/>
  <c r="E14" i="25"/>
  <c r="E14" i="24"/>
  <c r="E14" i="23"/>
  <c r="E14" i="21"/>
  <c r="E14" i="22"/>
  <c r="E14" i="20"/>
  <c r="E14" i="19"/>
  <c r="E14" i="27"/>
  <c r="E14" i="18"/>
  <c r="E14" i="17"/>
  <c r="AP14" i="25"/>
  <c r="AP14" i="24"/>
  <c r="AP14" i="21"/>
  <c r="AP14" i="20"/>
  <c r="AP14" i="27"/>
  <c r="AP14" i="23"/>
  <c r="AP14" i="17"/>
  <c r="AP14" i="22"/>
  <c r="AP14" i="18"/>
  <c r="AP14" i="19"/>
  <c r="M14" i="25"/>
  <c r="M14" i="24"/>
  <c r="M14" i="21"/>
  <c r="M14" i="23"/>
  <c r="M14" i="19"/>
  <c r="M14" i="17"/>
  <c r="M14" i="27"/>
  <c r="M14" i="20"/>
  <c r="M14" i="22"/>
  <c r="M14" i="18"/>
  <c r="AE14" i="25"/>
  <c r="AE14" i="23"/>
  <c r="AE14" i="22"/>
  <c r="AE14" i="20"/>
  <c r="AE14" i="21"/>
  <c r="AE14" i="19"/>
  <c r="AE14" i="24"/>
  <c r="AE14" i="17"/>
  <c r="AE14" i="18"/>
  <c r="AE14" i="27"/>
  <c r="L14" i="23"/>
  <c r="L14" i="25"/>
  <c r="L14" i="24"/>
  <c r="L14" i="20"/>
  <c r="L14" i="22"/>
  <c r="L14" i="21"/>
  <c r="L14" i="18"/>
  <c r="L14" i="19"/>
  <c r="L14" i="17"/>
  <c r="L14" i="27"/>
  <c r="AD14" i="24"/>
  <c r="AD14" i="25"/>
  <c r="AD14" i="23"/>
  <c r="AD14" i="18"/>
  <c r="AD14" i="22"/>
  <c r="AD14" i="20"/>
  <c r="AD14" i="27"/>
  <c r="AD14" i="21"/>
  <c r="AD14" i="19"/>
  <c r="AD14" i="17"/>
  <c r="AK14" i="24"/>
  <c r="AK14" i="23"/>
  <c r="AK14" i="22"/>
  <c r="AK14" i="25"/>
  <c r="AK14" i="21"/>
  <c r="AK14" i="18"/>
  <c r="AK14" i="17"/>
  <c r="AK14" i="27"/>
  <c r="AK14" i="19"/>
  <c r="AK14" i="20"/>
  <c r="I14" i="25"/>
  <c r="I14" i="23"/>
  <c r="I14" i="24"/>
  <c r="I14" i="22"/>
  <c r="I14" i="21"/>
  <c r="I14" i="20"/>
  <c r="I14" i="18"/>
  <c r="I14" i="19"/>
  <c r="I14" i="27"/>
  <c r="I14" i="17"/>
  <c r="T14" i="25"/>
  <c r="T14" i="23"/>
  <c r="T14" i="22"/>
  <c r="T14" i="24"/>
  <c r="T14" i="21"/>
  <c r="T14" i="20"/>
  <c r="T14" i="18"/>
  <c r="T14" i="19"/>
  <c r="T14" i="17"/>
  <c r="T14" i="27"/>
  <c r="AR14" i="25"/>
  <c r="AR14" i="23"/>
  <c r="AR14" i="24"/>
  <c r="AR14" i="22"/>
  <c r="AR14" i="21"/>
  <c r="AR14" i="20"/>
  <c r="AR14" i="18"/>
  <c r="AR14" i="19"/>
  <c r="AR14" i="17"/>
  <c r="AR14" i="27"/>
  <c r="Z14" i="23"/>
  <c r="Z14" i="24"/>
  <c r="Z14" i="25"/>
  <c r="Z14" i="20"/>
  <c r="Z14" i="27"/>
  <c r="Z14" i="17"/>
  <c r="Z14" i="19"/>
  <c r="Z14" i="22"/>
  <c r="Z14" i="21"/>
  <c r="Z14" i="18"/>
  <c r="AQ14" i="25"/>
  <c r="AQ14" i="23"/>
  <c r="AQ14" i="24"/>
  <c r="AQ14" i="22"/>
  <c r="AQ14" i="21"/>
  <c r="AQ14" i="20"/>
  <c r="AQ14" i="17"/>
  <c r="AQ14" i="18"/>
  <c r="AQ14" i="27"/>
  <c r="AQ14" i="19"/>
  <c r="AG14" i="25"/>
  <c r="AG14" i="24"/>
  <c r="AG14" i="23"/>
  <c r="AG14" i="22"/>
  <c r="AG14" i="21"/>
  <c r="AG14" i="19"/>
  <c r="AG14" i="27"/>
  <c r="AG14" i="20"/>
  <c r="AG14" i="18"/>
  <c r="AG14" i="17"/>
  <c r="Y14" i="25"/>
  <c r="Y14" i="23"/>
  <c r="Y14" i="21"/>
  <c r="Y14" i="22"/>
  <c r="Y14" i="19"/>
  <c r="Y14" i="27"/>
  <c r="Y14" i="18"/>
  <c r="Y14" i="17"/>
  <c r="Y14" i="20"/>
  <c r="Y14" i="24"/>
  <c r="N14" i="25"/>
  <c r="N14" i="23"/>
  <c r="N14" i="21"/>
  <c r="N14" i="22"/>
  <c r="N14" i="19"/>
  <c r="N14" i="27"/>
  <c r="N14" i="24"/>
  <c r="N14" i="20"/>
  <c r="N14" i="18"/>
  <c r="N14" i="17"/>
  <c r="D14" i="25"/>
  <c r="D14" i="23"/>
  <c r="D14" i="22"/>
  <c r="D14" i="20"/>
  <c r="D14" i="24"/>
  <c r="D14" i="21"/>
  <c r="D14" i="17"/>
  <c r="D14" i="19"/>
  <c r="D14" i="27"/>
  <c r="D14" i="18"/>
  <c r="R14" i="27"/>
  <c r="R14" i="22"/>
  <c r="R14" i="19"/>
  <c r="R14" i="23"/>
  <c r="R14" i="17"/>
  <c r="R14" i="24"/>
  <c r="R14" i="21"/>
  <c r="R14" i="18"/>
  <c r="R14" i="25"/>
  <c r="R14" i="20"/>
  <c r="Q14" i="25"/>
  <c r="Q14" i="20"/>
  <c r="Q14" i="17"/>
  <c r="Q14" i="19"/>
  <c r="Q14" i="18"/>
  <c r="Q14" i="27"/>
  <c r="Q14" i="21"/>
  <c r="Q14" i="24"/>
  <c r="Q14" i="23"/>
  <c r="Q14" i="22"/>
  <c r="P14" i="24"/>
  <c r="P14" i="22"/>
  <c r="P14" i="21"/>
  <c r="P14" i="18"/>
  <c r="P14" i="25"/>
  <c r="P14" i="19"/>
  <c r="P14" i="23"/>
  <c r="P14" i="17"/>
  <c r="P14" i="20"/>
  <c r="P14" i="27"/>
  <c r="BA16" i="14"/>
  <c r="AZ16" i="14"/>
  <c r="AY16" i="14"/>
  <c r="AX16" i="14"/>
  <c r="AW16" i="14"/>
  <c r="AV16" i="14"/>
  <c r="G16" i="14"/>
  <c r="F16" i="14"/>
  <c r="E16" i="14"/>
  <c r="D16" i="14"/>
  <c r="BA15" i="14"/>
  <c r="AZ15" i="14"/>
  <c r="AY15" i="14"/>
  <c r="AX15" i="14"/>
  <c r="AW15" i="14"/>
  <c r="AV15" i="14"/>
  <c r="F15" i="14"/>
  <c r="E15" i="14"/>
  <c r="D15" i="14"/>
  <c r="BA14" i="14"/>
  <c r="AZ14" i="14"/>
  <c r="AY14" i="14"/>
  <c r="AX14" i="14"/>
  <c r="AW14" i="14"/>
  <c r="AV14" i="14"/>
  <c r="AU14" i="14"/>
  <c r="AT14" i="14"/>
  <c r="AS14" i="14"/>
  <c r="AR14" i="14"/>
  <c r="AQ14" i="14"/>
  <c r="AP14" i="14"/>
  <c r="AO14" i="14"/>
  <c r="AN14" i="14"/>
  <c r="AM14" i="14"/>
  <c r="AL14" i="14"/>
  <c r="AK14" i="14"/>
  <c r="AJ14" i="14"/>
  <c r="AI14" i="14"/>
  <c r="AH14" i="14"/>
  <c r="AG14" i="14"/>
  <c r="AF14" i="14"/>
  <c r="AE14" i="14"/>
  <c r="AD14" i="14"/>
  <c r="AC14" i="14"/>
  <c r="AB14" i="14"/>
  <c r="AA14" i="14"/>
  <c r="Z14" i="14"/>
  <c r="Y14" i="14"/>
  <c r="X14" i="14"/>
  <c r="W14" i="14"/>
  <c r="V14" i="14"/>
  <c r="U14" i="14"/>
  <c r="T14" i="14"/>
  <c r="S14" i="14"/>
  <c r="R14" i="14"/>
  <c r="Q14" i="14"/>
  <c r="P14" i="14"/>
  <c r="O14" i="14"/>
  <c r="N14" i="14"/>
  <c r="M14" i="14"/>
  <c r="L14" i="14"/>
  <c r="K14" i="14"/>
  <c r="J14" i="14"/>
  <c r="I14" i="14"/>
  <c r="H14" i="14"/>
  <c r="G14" i="14"/>
  <c r="F14" i="14"/>
  <c r="E14" i="14"/>
  <c r="D14" i="14"/>
  <c r="C14" i="14"/>
  <c r="G15" i="2"/>
  <c r="H15" i="2"/>
  <c r="I15" i="2"/>
  <c r="J15" i="2"/>
  <c r="K15" i="2"/>
  <c r="L15" i="2"/>
  <c r="M15" i="2"/>
  <c r="N15" i="2"/>
  <c r="O15" i="2"/>
  <c r="P15" i="2"/>
  <c r="Q15" i="2"/>
  <c r="R15" i="2"/>
  <c r="S15" i="2"/>
  <c r="T15" i="2"/>
  <c r="U15" i="2"/>
  <c r="V15" i="2"/>
  <c r="W15" i="2"/>
  <c r="X15" i="2"/>
  <c r="Y15" i="2"/>
  <c r="Z15" i="2"/>
  <c r="AA15" i="2"/>
  <c r="AB15" i="2"/>
  <c r="AC15" i="2"/>
  <c r="AD15" i="2"/>
  <c r="AE15" i="2"/>
  <c r="AF15" i="2"/>
  <c r="AG15" i="2"/>
  <c r="AH15" i="2"/>
  <c r="AI15" i="2"/>
  <c r="AJ15" i="2"/>
  <c r="AK15" i="2"/>
  <c r="AL15" i="2"/>
  <c r="AM15" i="2"/>
  <c r="AN15" i="2"/>
  <c r="AO15" i="2"/>
  <c r="AP15" i="2"/>
  <c r="AQ15" i="2"/>
  <c r="AR15" i="2"/>
  <c r="AS15" i="2"/>
  <c r="AT15" i="2"/>
  <c r="F15" i="2"/>
  <c r="AS15" i="25" l="1"/>
  <c r="AS15" i="23"/>
  <c r="AS15" i="24"/>
  <c r="AS15" i="22"/>
  <c r="AS15" i="21"/>
  <c r="AS15" i="20"/>
  <c r="AS15" i="19"/>
  <c r="AS15" i="18"/>
  <c r="AS15" i="27"/>
  <c r="AS15" i="17"/>
  <c r="AC15" i="25"/>
  <c r="AC15" i="23"/>
  <c r="AC15" i="22"/>
  <c r="AC15" i="24"/>
  <c r="AC15" i="21"/>
  <c r="AC15" i="19"/>
  <c r="AC15" i="27"/>
  <c r="AC15" i="17"/>
  <c r="AC15" i="20"/>
  <c r="AC15" i="18"/>
  <c r="AJ15" i="25"/>
  <c r="AJ15" i="23"/>
  <c r="AJ15" i="24"/>
  <c r="AJ15" i="22"/>
  <c r="AJ15" i="21"/>
  <c r="AJ15" i="17"/>
  <c r="AJ15" i="18"/>
  <c r="AJ15" i="20"/>
  <c r="AJ15" i="27"/>
  <c r="AJ15" i="19"/>
  <c r="L15" i="24"/>
  <c r="L15" i="21"/>
  <c r="L15" i="23"/>
  <c r="L15" i="18"/>
  <c r="L15" i="25"/>
  <c r="L15" i="20"/>
  <c r="L15" i="19"/>
  <c r="L15" i="17"/>
  <c r="L15" i="27"/>
  <c r="L15" i="22"/>
  <c r="AI15" i="25"/>
  <c r="AI15" i="24"/>
  <c r="AI15" i="22"/>
  <c r="AI15" i="21"/>
  <c r="AI15" i="20"/>
  <c r="AI15" i="23"/>
  <c r="AI15" i="27"/>
  <c r="AI15" i="17"/>
  <c r="AI15" i="19"/>
  <c r="AI15" i="18"/>
  <c r="AA15" i="23"/>
  <c r="AA15" i="25"/>
  <c r="AA15" i="22"/>
  <c r="AA15" i="20"/>
  <c r="AA15" i="27"/>
  <c r="AA15" i="21"/>
  <c r="AA15" i="17"/>
  <c r="AA15" i="18"/>
  <c r="AA15" i="24"/>
  <c r="AA15" i="19"/>
  <c r="AP15" i="25"/>
  <c r="AP15" i="24"/>
  <c r="AP15" i="19"/>
  <c r="AP15" i="21"/>
  <c r="AP15" i="27"/>
  <c r="AP15" i="20"/>
  <c r="AP15" i="22"/>
  <c r="AP15" i="23"/>
  <c r="AP15" i="18"/>
  <c r="AP15" i="17"/>
  <c r="Z15" i="25"/>
  <c r="Z15" i="24"/>
  <c r="Z15" i="22"/>
  <c r="Z15" i="21"/>
  <c r="Z15" i="23"/>
  <c r="Z15" i="19"/>
  <c r="Z15" i="27"/>
  <c r="Z15" i="18"/>
  <c r="Z15" i="17"/>
  <c r="Z15" i="20"/>
  <c r="AO15" i="25"/>
  <c r="AO15" i="21"/>
  <c r="AO15" i="23"/>
  <c r="AO15" i="24"/>
  <c r="AO15" i="22"/>
  <c r="AO15" i="19"/>
  <c r="AO15" i="17"/>
  <c r="AO15" i="20"/>
  <c r="AO15" i="18"/>
  <c r="AO15" i="27"/>
  <c r="AG15" i="25"/>
  <c r="AG15" i="22"/>
  <c r="AG15" i="23"/>
  <c r="AG15" i="20"/>
  <c r="AG15" i="24"/>
  <c r="AG15" i="19"/>
  <c r="AG15" i="21"/>
  <c r="AG15" i="27"/>
  <c r="AG15" i="17"/>
  <c r="AG15" i="18"/>
  <c r="Y15" i="25"/>
  <c r="Y15" i="24"/>
  <c r="Y15" i="23"/>
  <c r="Y15" i="21"/>
  <c r="Y15" i="18"/>
  <c r="Y15" i="22"/>
  <c r="Y15" i="17"/>
  <c r="Y15" i="19"/>
  <c r="Y15" i="27"/>
  <c r="Y15" i="20"/>
  <c r="Q15" i="25"/>
  <c r="Q15" i="23"/>
  <c r="Q15" i="21"/>
  <c r="Q15" i="22"/>
  <c r="Q15" i="19"/>
  <c r="Q15" i="17"/>
  <c r="Q15" i="20"/>
  <c r="Q15" i="24"/>
  <c r="Q15" i="18"/>
  <c r="Q15" i="27"/>
  <c r="I15" i="25"/>
  <c r="I15" i="23"/>
  <c r="I15" i="24"/>
  <c r="I15" i="21"/>
  <c r="I15" i="22"/>
  <c r="I15" i="17"/>
  <c r="I15" i="20"/>
  <c r="I15" i="18"/>
  <c r="I15" i="19"/>
  <c r="I15" i="27"/>
  <c r="G15" i="25"/>
  <c r="G15" i="21"/>
  <c r="G15" i="19"/>
  <c r="G15" i="22"/>
  <c r="G15" i="20"/>
  <c r="G15" i="27"/>
  <c r="G15" i="18"/>
  <c r="G15" i="24"/>
  <c r="G15" i="17"/>
  <c r="G15" i="23"/>
  <c r="AN15" i="23"/>
  <c r="AN15" i="20"/>
  <c r="AN15" i="21"/>
  <c r="AN15" i="24"/>
  <c r="AN15" i="19"/>
  <c r="AN15" i="25"/>
  <c r="AN15" i="17"/>
  <c r="AN15" i="22"/>
  <c r="AN15" i="27"/>
  <c r="AN15" i="18"/>
  <c r="AF15" i="25"/>
  <c r="AF15" i="23"/>
  <c r="AF15" i="20"/>
  <c r="AF15" i="22"/>
  <c r="AF15" i="24"/>
  <c r="AF15" i="19"/>
  <c r="AF15" i="18"/>
  <c r="AF15" i="17"/>
  <c r="AF15" i="27"/>
  <c r="AF15" i="21"/>
  <c r="X15" i="24"/>
  <c r="X15" i="22"/>
  <c r="X15" i="20"/>
  <c r="X15" i="21"/>
  <c r="X15" i="23"/>
  <c r="X15" i="25"/>
  <c r="X15" i="18"/>
  <c r="X15" i="27"/>
  <c r="X15" i="17"/>
  <c r="X15" i="19"/>
  <c r="P15" i="25"/>
  <c r="P15" i="24"/>
  <c r="P15" i="22"/>
  <c r="P15" i="21"/>
  <c r="P15" i="20"/>
  <c r="P15" i="27"/>
  <c r="P15" i="19"/>
  <c r="P15" i="17"/>
  <c r="P15" i="18"/>
  <c r="P15" i="23"/>
  <c r="H15" i="25"/>
  <c r="H15" i="24"/>
  <c r="H15" i="23"/>
  <c r="H15" i="22"/>
  <c r="H15" i="20"/>
  <c r="H15" i="21"/>
  <c r="H15" i="19"/>
  <c r="H15" i="27"/>
  <c r="H15" i="17"/>
  <c r="H15" i="18"/>
  <c r="AB15" i="25"/>
  <c r="AB15" i="23"/>
  <c r="AB15" i="21"/>
  <c r="AB15" i="24"/>
  <c r="AB15" i="17"/>
  <c r="AB15" i="22"/>
  <c r="AB15" i="27"/>
  <c r="AB15" i="19"/>
  <c r="AB15" i="20"/>
  <c r="AB15" i="18"/>
  <c r="R15" i="25"/>
  <c r="R15" i="23"/>
  <c r="R15" i="22"/>
  <c r="R15" i="24"/>
  <c r="R15" i="20"/>
  <c r="R15" i="19"/>
  <c r="R15" i="21"/>
  <c r="R15" i="18"/>
  <c r="R15" i="27"/>
  <c r="R15" i="17"/>
  <c r="AU15" i="24"/>
  <c r="AU15" i="19"/>
  <c r="AU15" i="25"/>
  <c r="AU15" i="21"/>
  <c r="AU15" i="18"/>
  <c r="AU15" i="23"/>
  <c r="AU15" i="17"/>
  <c r="AU15" i="22"/>
  <c r="AU15" i="27"/>
  <c r="AU15" i="20"/>
  <c r="O15" i="25"/>
  <c r="O15" i="23"/>
  <c r="O15" i="21"/>
  <c r="O15" i="24"/>
  <c r="O15" i="19"/>
  <c r="O15" i="27"/>
  <c r="O15" i="17"/>
  <c r="O15" i="20"/>
  <c r="O15" i="22"/>
  <c r="O15" i="18"/>
  <c r="AK15" i="25"/>
  <c r="AK15" i="23"/>
  <c r="AK15" i="22"/>
  <c r="AK15" i="24"/>
  <c r="AK15" i="21"/>
  <c r="AK15" i="18"/>
  <c r="AK15" i="20"/>
  <c r="AK15" i="17"/>
  <c r="AK15" i="19"/>
  <c r="AK15" i="27"/>
  <c r="M15" i="24"/>
  <c r="M15" i="25"/>
  <c r="M15" i="22"/>
  <c r="M15" i="23"/>
  <c r="M15" i="20"/>
  <c r="M15" i="18"/>
  <c r="M15" i="27"/>
  <c r="M15" i="19"/>
  <c r="M15" i="21"/>
  <c r="M15" i="17"/>
  <c r="AR15" i="25"/>
  <c r="AR15" i="23"/>
  <c r="AR15" i="24"/>
  <c r="AR15" i="22"/>
  <c r="AR15" i="17"/>
  <c r="AR15" i="21"/>
  <c r="AR15" i="20"/>
  <c r="AR15" i="19"/>
  <c r="AR15" i="18"/>
  <c r="AR15" i="27"/>
  <c r="AQ15" i="21"/>
  <c r="AQ15" i="24"/>
  <c r="AQ15" i="20"/>
  <c r="AQ15" i="27"/>
  <c r="AQ15" i="17"/>
  <c r="AQ15" i="23"/>
  <c r="AQ15" i="19"/>
  <c r="AQ15" i="25"/>
  <c r="AQ15" i="22"/>
  <c r="AQ15" i="18"/>
  <c r="K15" i="24"/>
  <c r="K15" i="22"/>
  <c r="K15" i="25"/>
  <c r="K15" i="21"/>
  <c r="K15" i="18"/>
  <c r="K15" i="27"/>
  <c r="K15" i="23"/>
  <c r="K15" i="20"/>
  <c r="K15" i="19"/>
  <c r="K15" i="17"/>
  <c r="AH15" i="25"/>
  <c r="AH15" i="24"/>
  <c r="AH15" i="23"/>
  <c r="AH15" i="22"/>
  <c r="AH15" i="21"/>
  <c r="AH15" i="19"/>
  <c r="AH15" i="20"/>
  <c r="AH15" i="27"/>
  <c r="AH15" i="18"/>
  <c r="AH15" i="17"/>
  <c r="J15" i="25"/>
  <c r="J15" i="23"/>
  <c r="J15" i="24"/>
  <c r="J15" i="22"/>
  <c r="J15" i="20"/>
  <c r="J15" i="18"/>
  <c r="J15" i="19"/>
  <c r="J15" i="27"/>
  <c r="J15" i="17"/>
  <c r="J15" i="21"/>
  <c r="AM15" i="24"/>
  <c r="AM15" i="23"/>
  <c r="AM15" i="25"/>
  <c r="AM15" i="19"/>
  <c r="AM15" i="18"/>
  <c r="AM15" i="27"/>
  <c r="AM15" i="17"/>
  <c r="AM15" i="22"/>
  <c r="AM15" i="21"/>
  <c r="AM15" i="20"/>
  <c r="AE15" i="24"/>
  <c r="AE15" i="23"/>
  <c r="AE15" i="19"/>
  <c r="AE15" i="18"/>
  <c r="AE15" i="20"/>
  <c r="AE15" i="22"/>
  <c r="AE15" i="25"/>
  <c r="AE15" i="21"/>
  <c r="AE15" i="27"/>
  <c r="AE15" i="17"/>
  <c r="W15" i="24"/>
  <c r="W15" i="25"/>
  <c r="W15" i="19"/>
  <c r="W15" i="20"/>
  <c r="W15" i="18"/>
  <c r="W15" i="21"/>
  <c r="W15" i="23"/>
  <c r="W15" i="17"/>
  <c r="W15" i="22"/>
  <c r="W15" i="27"/>
  <c r="AT15" i="24"/>
  <c r="AT15" i="22"/>
  <c r="AT15" i="25"/>
  <c r="AT15" i="23"/>
  <c r="AT15" i="21"/>
  <c r="AT15" i="18"/>
  <c r="AT15" i="19"/>
  <c r="AT15" i="27"/>
  <c r="AT15" i="20"/>
  <c r="AT15" i="17"/>
  <c r="AL15" i="24"/>
  <c r="AL15" i="25"/>
  <c r="AL15" i="22"/>
  <c r="AL15" i="23"/>
  <c r="AL15" i="18"/>
  <c r="AL15" i="20"/>
  <c r="AL15" i="27"/>
  <c r="AL15" i="19"/>
  <c r="AL15" i="17"/>
  <c r="AL15" i="21"/>
  <c r="AD15" i="24"/>
  <c r="AD15" i="23"/>
  <c r="AD15" i="22"/>
  <c r="AD15" i="25"/>
  <c r="AD15" i="21"/>
  <c r="AD15" i="19"/>
  <c r="AD15" i="18"/>
  <c r="AD15" i="17"/>
  <c r="AD15" i="20"/>
  <c r="AD15" i="27"/>
  <c r="V15" i="24"/>
  <c r="V15" i="25"/>
  <c r="V15" i="22"/>
  <c r="V15" i="23"/>
  <c r="V15" i="20"/>
  <c r="V15" i="18"/>
  <c r="V15" i="21"/>
  <c r="V15" i="19"/>
  <c r="V15" i="27"/>
  <c r="V15" i="17"/>
  <c r="N15" i="25"/>
  <c r="N15" i="23"/>
  <c r="N15" i="24"/>
  <c r="N15" i="18"/>
  <c r="N15" i="27"/>
  <c r="N15" i="19"/>
  <c r="N15" i="17"/>
  <c r="N15" i="21"/>
  <c r="N15" i="20"/>
  <c r="N15" i="22"/>
  <c r="U15" i="22"/>
  <c r="U15" i="25"/>
  <c r="U15" i="20"/>
  <c r="U15" i="17"/>
  <c r="U15" i="23"/>
  <c r="U15" i="27"/>
  <c r="U15" i="21"/>
  <c r="U15" i="18"/>
  <c r="U15" i="24"/>
  <c r="U15" i="19"/>
  <c r="T15" i="22"/>
  <c r="T15" i="24"/>
  <c r="T15" i="23"/>
  <c r="T15" i="20"/>
  <c r="T15" i="17"/>
  <c r="T15" i="19"/>
  <c r="T15" i="27"/>
  <c r="T15" i="25"/>
  <c r="T15" i="18"/>
  <c r="T15" i="21"/>
  <c r="S15" i="25"/>
  <c r="S15" i="19"/>
  <c r="S15" i="23"/>
  <c r="S15" i="17"/>
  <c r="S15" i="20"/>
  <c r="S15" i="18"/>
  <c r="S15" i="21"/>
  <c r="S15" i="27"/>
  <c r="S15" i="24"/>
  <c r="S15" i="22"/>
  <c r="T16" i="2"/>
  <c r="AQ15" i="14"/>
  <c r="AP15" i="14"/>
  <c r="R15" i="14"/>
  <c r="O16" i="2"/>
  <c r="AG15" i="14"/>
  <c r="Y15" i="14"/>
  <c r="Q15" i="14"/>
  <c r="J15" i="14"/>
  <c r="AA15" i="14"/>
  <c r="I15" i="14"/>
  <c r="AO15" i="14"/>
  <c r="AI15" i="14"/>
  <c r="AH15" i="14"/>
  <c r="AC16" i="2"/>
  <c r="Z15" i="14"/>
  <c r="S15" i="14"/>
  <c r="K15" i="14"/>
  <c r="G16" i="2"/>
  <c r="AM15" i="14"/>
  <c r="AD15" i="14"/>
  <c r="W16" i="2"/>
  <c r="AK15" i="14"/>
  <c r="AS16" i="2"/>
  <c r="AK16" i="2"/>
  <c r="M16" i="2"/>
  <c r="AD16" i="2"/>
  <c r="AL15" i="14"/>
  <c r="AT16" i="2"/>
  <c r="AS15" i="14"/>
  <c r="U15" i="14"/>
  <c r="U16" i="2"/>
  <c r="AL16" i="2"/>
  <c r="AU15" i="14"/>
  <c r="W15" i="14"/>
  <c r="V15" i="14"/>
  <c r="AC15" i="14"/>
  <c r="V16" i="2"/>
  <c r="AE15" i="14"/>
  <c r="O15" i="14"/>
  <c r="AT15" i="14"/>
  <c r="N15" i="14"/>
  <c r="M15" i="14"/>
  <c r="AM16" i="2"/>
  <c r="N16" i="2"/>
  <c r="AE16" i="2"/>
  <c r="AB15" i="14"/>
  <c r="AP16" i="2"/>
  <c r="R16" i="2"/>
  <c r="AO16" i="2"/>
  <c r="AN16" i="2"/>
  <c r="AF16" i="2"/>
  <c r="X16" i="2"/>
  <c r="P16" i="2"/>
  <c r="H16" i="2"/>
  <c r="H15" i="14"/>
  <c r="P15" i="14"/>
  <c r="X15" i="14"/>
  <c r="AF15" i="14"/>
  <c r="AN15" i="14"/>
  <c r="AJ16" i="2"/>
  <c r="L16" i="2"/>
  <c r="AR15" i="14"/>
  <c r="AQ16" i="2"/>
  <c r="AI16" i="2"/>
  <c r="AA16" i="2"/>
  <c r="S16" i="2"/>
  <c r="K16" i="2"/>
  <c r="AB16" i="2"/>
  <c r="T15" i="14"/>
  <c r="Z16" i="2"/>
  <c r="AR16" i="2"/>
  <c r="L15" i="14"/>
  <c r="AJ15" i="14"/>
  <c r="AH16" i="2"/>
  <c r="J16" i="2"/>
  <c r="AG16" i="2"/>
  <c r="Y16" i="2"/>
  <c r="Q16" i="2"/>
  <c r="I16" i="2"/>
  <c r="G15" i="14"/>
  <c r="AV13" i="14"/>
  <c r="AW13" i="14"/>
  <c r="AX13" i="14"/>
  <c r="AY13" i="14"/>
  <c r="AZ13" i="14"/>
  <c r="BA13" i="14"/>
  <c r="K13" i="1"/>
  <c r="K15" i="1"/>
  <c r="K17" i="1"/>
  <c r="K8" i="1"/>
  <c r="L11" i="2"/>
  <c r="L12" i="2"/>
  <c r="Z16" i="22" l="1"/>
  <c r="Z16" i="25"/>
  <c r="Z16" i="21"/>
  <c r="Z16" i="24"/>
  <c r="Z16" i="20"/>
  <c r="Z16" i="27"/>
  <c r="Z16" i="23"/>
  <c r="Z16" i="18"/>
  <c r="Z16" i="17"/>
  <c r="Z16" i="19"/>
  <c r="Q16" i="23"/>
  <c r="Q16" i="22"/>
  <c r="Q16" i="21"/>
  <c r="Q16" i="20"/>
  <c r="Q16" i="27"/>
  <c r="Q16" i="17"/>
  <c r="Q16" i="18"/>
  <c r="Q16" i="19"/>
  <c r="Q16" i="25"/>
  <c r="Q16" i="24"/>
  <c r="W16" i="24"/>
  <c r="W16" i="23"/>
  <c r="W16" i="22"/>
  <c r="W16" i="21"/>
  <c r="W16" i="25"/>
  <c r="W16" i="19"/>
  <c r="W16" i="18"/>
  <c r="W16" i="20"/>
  <c r="W16" i="17"/>
  <c r="W16" i="27"/>
  <c r="X16" i="24"/>
  <c r="X16" i="22"/>
  <c r="X16" i="25"/>
  <c r="X16" i="23"/>
  <c r="X16" i="19"/>
  <c r="X16" i="20"/>
  <c r="X16" i="21"/>
  <c r="X16" i="18"/>
  <c r="X16" i="27"/>
  <c r="X16" i="17"/>
  <c r="AK16" i="25"/>
  <c r="AK16" i="23"/>
  <c r="AK16" i="24"/>
  <c r="AK16" i="21"/>
  <c r="AK16" i="20"/>
  <c r="AK16" i="17"/>
  <c r="AK16" i="22"/>
  <c r="AK16" i="19"/>
  <c r="AK16" i="18"/>
  <c r="AK16" i="27"/>
  <c r="O16" i="22"/>
  <c r="O16" i="25"/>
  <c r="O16" i="24"/>
  <c r="O16" i="21"/>
  <c r="O16" i="23"/>
  <c r="O16" i="18"/>
  <c r="O16" i="19"/>
  <c r="O16" i="17"/>
  <c r="O16" i="20"/>
  <c r="O16" i="27"/>
  <c r="AU16" i="24"/>
  <c r="AU16" i="20"/>
  <c r="AU16" i="25"/>
  <c r="AU16" i="23"/>
  <c r="AU16" i="18"/>
  <c r="AU16" i="19"/>
  <c r="AU16" i="22"/>
  <c r="AU16" i="27"/>
  <c r="AU16" i="17"/>
  <c r="AU16" i="21"/>
  <c r="L16" i="24"/>
  <c r="L16" i="22"/>
  <c r="L16" i="23"/>
  <c r="L16" i="25"/>
  <c r="L16" i="20"/>
  <c r="L16" i="18"/>
  <c r="L16" i="19"/>
  <c r="L16" i="21"/>
  <c r="L16" i="17"/>
  <c r="L16" i="27"/>
  <c r="AG16" i="22"/>
  <c r="AG16" i="23"/>
  <c r="AG16" i="21"/>
  <c r="AG16" i="20"/>
  <c r="AG16" i="19"/>
  <c r="AG16" i="17"/>
  <c r="AG16" i="25"/>
  <c r="AG16" i="24"/>
  <c r="AG16" i="18"/>
  <c r="AG16" i="27"/>
  <c r="AI16" i="25"/>
  <c r="AI16" i="22"/>
  <c r="AI16" i="19"/>
  <c r="AI16" i="27"/>
  <c r="AI16" i="20"/>
  <c r="AI16" i="24"/>
  <c r="AI16" i="21"/>
  <c r="AI16" i="23"/>
  <c r="AI16" i="18"/>
  <c r="AI16" i="17"/>
  <c r="AO16" i="22"/>
  <c r="AO16" i="24"/>
  <c r="AO16" i="25"/>
  <c r="AO16" i="23"/>
  <c r="AO16" i="21"/>
  <c r="AO16" i="20"/>
  <c r="AO16" i="18"/>
  <c r="AO16" i="27"/>
  <c r="AO16" i="17"/>
  <c r="AO16" i="19"/>
  <c r="AE16" i="24"/>
  <c r="AE16" i="20"/>
  <c r="AE16" i="23"/>
  <c r="AE16" i="21"/>
  <c r="AE16" i="22"/>
  <c r="AE16" i="18"/>
  <c r="AE16" i="27"/>
  <c r="AE16" i="25"/>
  <c r="AE16" i="19"/>
  <c r="AE16" i="17"/>
  <c r="H16" i="25"/>
  <c r="H16" i="23"/>
  <c r="H16" i="24"/>
  <c r="H16" i="19"/>
  <c r="H16" i="22"/>
  <c r="H16" i="27"/>
  <c r="H16" i="21"/>
  <c r="H16" i="17"/>
  <c r="H16" i="20"/>
  <c r="H16" i="18"/>
  <c r="M16" i="24"/>
  <c r="M16" i="25"/>
  <c r="M16" i="19"/>
  <c r="M16" i="18"/>
  <c r="M16" i="23"/>
  <c r="M16" i="20"/>
  <c r="M16" i="22"/>
  <c r="M16" i="17"/>
  <c r="M16" i="21"/>
  <c r="M16" i="27"/>
  <c r="M13" i="25"/>
  <c r="M13" i="23"/>
  <c r="M13" i="22"/>
  <c r="M13" i="24"/>
  <c r="M13" i="19"/>
  <c r="M13" i="20"/>
  <c r="M13" i="21"/>
  <c r="M13" i="18"/>
  <c r="M13" i="27"/>
  <c r="M13" i="17"/>
  <c r="AH16" i="22"/>
  <c r="AH16" i="25"/>
  <c r="AH16" i="21"/>
  <c r="AH16" i="24"/>
  <c r="AH16" i="23"/>
  <c r="AH16" i="20"/>
  <c r="AH16" i="19"/>
  <c r="AH16" i="18"/>
  <c r="AH16" i="17"/>
  <c r="AH16" i="27"/>
  <c r="AC16" i="25"/>
  <c r="AC16" i="23"/>
  <c r="AC16" i="24"/>
  <c r="AC16" i="17"/>
  <c r="AC16" i="22"/>
  <c r="AC16" i="18"/>
  <c r="AC16" i="21"/>
  <c r="AC16" i="20"/>
  <c r="AC16" i="27"/>
  <c r="AC16" i="19"/>
  <c r="Y16" i="22"/>
  <c r="Y16" i="25"/>
  <c r="Y16" i="20"/>
  <c r="Y16" i="24"/>
  <c r="Y16" i="21"/>
  <c r="Y16" i="19"/>
  <c r="Y16" i="23"/>
  <c r="Y16" i="18"/>
  <c r="Y16" i="17"/>
  <c r="Y16" i="27"/>
  <c r="P16" i="14"/>
  <c r="P16" i="25"/>
  <c r="P16" i="24"/>
  <c r="P16" i="21"/>
  <c r="P16" i="19"/>
  <c r="P16" i="23"/>
  <c r="P16" i="27"/>
  <c r="P16" i="22"/>
  <c r="P16" i="18"/>
  <c r="P16" i="17"/>
  <c r="P16" i="20"/>
  <c r="K16" i="25"/>
  <c r="K16" i="23"/>
  <c r="K16" i="22"/>
  <c r="K16" i="24"/>
  <c r="K16" i="21"/>
  <c r="K16" i="20"/>
  <c r="K16" i="19"/>
  <c r="K16" i="27"/>
  <c r="K16" i="17"/>
  <c r="K16" i="18"/>
  <c r="AN16" i="24"/>
  <c r="AN16" i="25"/>
  <c r="AN16" i="19"/>
  <c r="AN16" i="22"/>
  <c r="AN16" i="23"/>
  <c r="AN16" i="18"/>
  <c r="AN16" i="21"/>
  <c r="AN16" i="20"/>
  <c r="AN16" i="17"/>
  <c r="AN16" i="27"/>
  <c r="AB16" i="25"/>
  <c r="AB16" i="24"/>
  <c r="AB16" i="23"/>
  <c r="AB16" i="20"/>
  <c r="AB16" i="27"/>
  <c r="AB16" i="17"/>
  <c r="AB16" i="18"/>
  <c r="AB16" i="19"/>
  <c r="AB16" i="21"/>
  <c r="AB16" i="22"/>
  <c r="AP16" i="22"/>
  <c r="AP16" i="25"/>
  <c r="AP16" i="23"/>
  <c r="AP16" i="21"/>
  <c r="AP16" i="24"/>
  <c r="AP16" i="20"/>
  <c r="AP16" i="18"/>
  <c r="AP16" i="27"/>
  <c r="AP16" i="17"/>
  <c r="AP16" i="19"/>
  <c r="N16" i="24"/>
  <c r="N16" i="22"/>
  <c r="N16" i="20"/>
  <c r="N16" i="25"/>
  <c r="N16" i="23"/>
  <c r="N16" i="21"/>
  <c r="N16" i="18"/>
  <c r="N16" i="27"/>
  <c r="N16" i="17"/>
  <c r="N16" i="19"/>
  <c r="AF16" i="24"/>
  <c r="AF16" i="23"/>
  <c r="AF16" i="25"/>
  <c r="AF16" i="22"/>
  <c r="AF16" i="21"/>
  <c r="AF16" i="19"/>
  <c r="AF16" i="18"/>
  <c r="AF16" i="27"/>
  <c r="AF16" i="20"/>
  <c r="AF16" i="17"/>
  <c r="AM16" i="24"/>
  <c r="AM16" i="25"/>
  <c r="AM16" i="21"/>
  <c r="AM16" i="20"/>
  <c r="AM16" i="18"/>
  <c r="AM16" i="23"/>
  <c r="AM16" i="27"/>
  <c r="AM16" i="22"/>
  <c r="AM16" i="19"/>
  <c r="AM16" i="17"/>
  <c r="J16" i="25"/>
  <c r="J16" i="23"/>
  <c r="J16" i="22"/>
  <c r="J16" i="21"/>
  <c r="J16" i="19"/>
  <c r="J16" i="17"/>
  <c r="J16" i="20"/>
  <c r="J16" i="24"/>
  <c r="J16" i="18"/>
  <c r="J16" i="27"/>
  <c r="AQ16" i="24"/>
  <c r="AQ16" i="25"/>
  <c r="AQ16" i="23"/>
  <c r="AQ16" i="22"/>
  <c r="AQ16" i="20"/>
  <c r="AQ16" i="19"/>
  <c r="AQ16" i="21"/>
  <c r="AQ16" i="27"/>
  <c r="AQ16" i="17"/>
  <c r="AQ16" i="18"/>
  <c r="AJ16" i="22"/>
  <c r="AJ16" i="23"/>
  <c r="AJ16" i="25"/>
  <c r="AJ16" i="24"/>
  <c r="AJ16" i="27"/>
  <c r="AJ16" i="17"/>
  <c r="AJ16" i="21"/>
  <c r="AJ16" i="19"/>
  <c r="AJ16" i="18"/>
  <c r="AJ16" i="20"/>
  <c r="S16" i="25"/>
  <c r="S16" i="23"/>
  <c r="S16" i="24"/>
  <c r="S16" i="22"/>
  <c r="S16" i="21"/>
  <c r="S16" i="19"/>
  <c r="S16" i="27"/>
  <c r="S16" i="17"/>
  <c r="S16" i="20"/>
  <c r="S16" i="18"/>
  <c r="AL16" i="25"/>
  <c r="AL16" i="23"/>
  <c r="AL16" i="24"/>
  <c r="AL16" i="22"/>
  <c r="AL16" i="20"/>
  <c r="AL16" i="21"/>
  <c r="AL16" i="19"/>
  <c r="AL16" i="18"/>
  <c r="AL16" i="27"/>
  <c r="AL16" i="17"/>
  <c r="AS16" i="25"/>
  <c r="AS16" i="23"/>
  <c r="AS16" i="22"/>
  <c r="AS16" i="21"/>
  <c r="AS16" i="19"/>
  <c r="AS16" i="17"/>
  <c r="AS16" i="24"/>
  <c r="AS16" i="20"/>
  <c r="AS16" i="18"/>
  <c r="AS16" i="27"/>
  <c r="AR16" i="25"/>
  <c r="AR16" i="22"/>
  <c r="AR16" i="21"/>
  <c r="AR16" i="27"/>
  <c r="AR16" i="24"/>
  <c r="AR16" i="19"/>
  <c r="AR16" i="17"/>
  <c r="AR16" i="23"/>
  <c r="AR16" i="20"/>
  <c r="AR16" i="18"/>
  <c r="AT16" i="25"/>
  <c r="AT16" i="23"/>
  <c r="AT16" i="22"/>
  <c r="AT16" i="24"/>
  <c r="AT16" i="20"/>
  <c r="AT16" i="21"/>
  <c r="AT16" i="19"/>
  <c r="AT16" i="27"/>
  <c r="AT16" i="17"/>
  <c r="AT16" i="18"/>
  <c r="R16" i="25"/>
  <c r="R16" i="23"/>
  <c r="R16" i="21"/>
  <c r="R16" i="17"/>
  <c r="R16" i="22"/>
  <c r="R16" i="19"/>
  <c r="R16" i="27"/>
  <c r="R16" i="24"/>
  <c r="R16" i="20"/>
  <c r="R16" i="18"/>
  <c r="AA16" i="25"/>
  <c r="AA16" i="24"/>
  <c r="AA16" i="23"/>
  <c r="AA16" i="22"/>
  <c r="AA16" i="19"/>
  <c r="AA16" i="20"/>
  <c r="AA16" i="27"/>
  <c r="AA16" i="18"/>
  <c r="AA16" i="21"/>
  <c r="AA16" i="17"/>
  <c r="I16" i="25"/>
  <c r="I16" i="24"/>
  <c r="I16" i="21"/>
  <c r="I16" i="20"/>
  <c r="I16" i="27"/>
  <c r="I16" i="23"/>
  <c r="I16" i="19"/>
  <c r="I16" i="17"/>
  <c r="I16" i="22"/>
  <c r="I16" i="18"/>
  <c r="AD16" i="25"/>
  <c r="AD16" i="23"/>
  <c r="AD16" i="24"/>
  <c r="AD16" i="22"/>
  <c r="AD16" i="21"/>
  <c r="AD16" i="18"/>
  <c r="AD16" i="20"/>
  <c r="AD16" i="17"/>
  <c r="AD16" i="27"/>
  <c r="AD16" i="19"/>
  <c r="V16" i="21"/>
  <c r="V16" i="18"/>
  <c r="V16" i="17"/>
  <c r="V16" i="25"/>
  <c r="V16" i="20"/>
  <c r="V16" i="24"/>
  <c r="V16" i="22"/>
  <c r="V16" i="19"/>
  <c r="V16" i="23"/>
  <c r="V16" i="27"/>
  <c r="U16" i="24"/>
  <c r="U16" i="23"/>
  <c r="U16" i="25"/>
  <c r="U16" i="20"/>
  <c r="U16" i="17"/>
  <c r="U16" i="19"/>
  <c r="U16" i="18"/>
  <c r="U16" i="27"/>
  <c r="U16" i="21"/>
  <c r="U16" i="22"/>
  <c r="T16" i="24"/>
  <c r="T16" i="22"/>
  <c r="T16" i="27"/>
  <c r="T16" i="18"/>
  <c r="T16" i="25"/>
  <c r="T16" i="19"/>
  <c r="T16" i="23"/>
  <c r="T16" i="17"/>
  <c r="T16" i="20"/>
  <c r="T16" i="21"/>
  <c r="AD16" i="14"/>
  <c r="U16" i="14"/>
  <c r="H16" i="14"/>
  <c r="AA16" i="14"/>
  <c r="AK16" i="14"/>
  <c r="AS16" i="14"/>
  <c r="AM16" i="14"/>
  <c r="AH16" i="14"/>
  <c r="K16" i="14"/>
  <c r="AI16" i="14"/>
  <c r="M16" i="14"/>
  <c r="AP16" i="14"/>
  <c r="AF16" i="14"/>
  <c r="W16" i="14"/>
  <c r="V16" i="14"/>
  <c r="AL16" i="14"/>
  <c r="AT16" i="14"/>
  <c r="X16" i="14"/>
  <c r="O16" i="14"/>
  <c r="Q16" i="14"/>
  <c r="AN16" i="14"/>
  <c r="Z16" i="14"/>
  <c r="AB16" i="14"/>
  <c r="Y16" i="14"/>
  <c r="S16" i="14"/>
  <c r="AU16" i="14"/>
  <c r="AC16" i="14"/>
  <c r="J16" i="14"/>
  <c r="L16" i="14"/>
  <c r="R16" i="14"/>
  <c r="AJ16" i="14"/>
  <c r="AG16" i="14"/>
  <c r="AQ16" i="14"/>
  <c r="AE16" i="14"/>
  <c r="I16" i="14"/>
  <c r="T16" i="14"/>
  <c r="AR16" i="14"/>
  <c r="AO16" i="14"/>
  <c r="N16" i="14"/>
  <c r="K19" i="1"/>
  <c r="K22" i="1" s="1"/>
  <c r="K24" i="1" s="1"/>
  <c r="K26" i="1" s="1"/>
  <c r="K28" i="1" s="1"/>
  <c r="K31" i="1" s="1"/>
  <c r="K33" i="1" s="1"/>
  <c r="N5" i="13"/>
  <c r="M13" i="14"/>
  <c r="BD47" i="14"/>
  <c r="BC47" i="14"/>
  <c r="BB47" i="14"/>
  <c r="F47" i="14"/>
  <c r="BD23" i="14"/>
  <c r="BC23" i="14"/>
  <c r="BB23" i="14"/>
  <c r="AZ23" i="14"/>
  <c r="AY23" i="14"/>
  <c r="AX23" i="14"/>
  <c r="AW23" i="14"/>
  <c r="AV23" i="14"/>
  <c r="AU23" i="14"/>
  <c r="AT23" i="14"/>
  <c r="AS23" i="14"/>
  <c r="AR23" i="14"/>
  <c r="AQ23" i="14"/>
  <c r="AP23" i="14"/>
  <c r="AO23" i="14"/>
  <c r="AN23" i="14"/>
  <c r="AM23" i="14"/>
  <c r="AL23" i="14"/>
  <c r="AK23" i="14"/>
  <c r="AJ23" i="14"/>
  <c r="AI23" i="14"/>
  <c r="AH23" i="14"/>
  <c r="AG23" i="14"/>
  <c r="AF23" i="14"/>
  <c r="AE23" i="14"/>
  <c r="AD23" i="14"/>
  <c r="AC23" i="14"/>
  <c r="AB23" i="14"/>
  <c r="AA23" i="14"/>
  <c r="Z23" i="14"/>
  <c r="Y23" i="14"/>
  <c r="X23" i="14"/>
  <c r="W23" i="14"/>
  <c r="V23" i="14"/>
  <c r="U23" i="14"/>
  <c r="T23" i="14"/>
  <c r="S23" i="14"/>
  <c r="R23" i="14"/>
  <c r="Q23" i="14"/>
  <c r="P23" i="14"/>
  <c r="O23" i="14"/>
  <c r="N23" i="14"/>
  <c r="M23" i="14"/>
  <c r="L23" i="14"/>
  <c r="K23" i="14"/>
  <c r="J23" i="14"/>
  <c r="I23" i="14"/>
  <c r="H23" i="14"/>
  <c r="G23" i="14"/>
  <c r="F23" i="14"/>
  <c r="E23" i="14"/>
  <c r="D23" i="14"/>
  <c r="C23" i="14"/>
  <c r="AZ22" i="14"/>
  <c r="AY22" i="14"/>
  <c r="AX22" i="14"/>
  <c r="AW22" i="14"/>
  <c r="AV22" i="14"/>
  <c r="AU22" i="14"/>
  <c r="BD21" i="14"/>
  <c r="BC21" i="14"/>
  <c r="BB21" i="14"/>
  <c r="AZ21" i="14"/>
  <c r="AY21" i="14"/>
  <c r="AX21" i="14"/>
  <c r="AW21" i="14"/>
  <c r="AV21" i="14"/>
  <c r="AU21" i="14"/>
  <c r="AT21" i="14"/>
  <c r="AS21" i="14"/>
  <c r="AR21" i="14"/>
  <c r="AQ21" i="14"/>
  <c r="AP21" i="14"/>
  <c r="AO21" i="14"/>
  <c r="AN21" i="14"/>
  <c r="AM21" i="14"/>
  <c r="AL21" i="14"/>
  <c r="AK21" i="14"/>
  <c r="AJ21" i="14"/>
  <c r="AI21" i="14"/>
  <c r="AH21" i="14"/>
  <c r="AG21" i="14"/>
  <c r="AF21" i="14"/>
  <c r="AE21" i="14"/>
  <c r="AD21" i="14"/>
  <c r="AC21" i="14"/>
  <c r="AB21" i="14"/>
  <c r="AA21" i="14"/>
  <c r="Z21" i="14"/>
  <c r="Y21" i="14"/>
  <c r="X21" i="14"/>
  <c r="W21" i="14"/>
  <c r="V21" i="14"/>
  <c r="U21" i="14"/>
  <c r="T21" i="14"/>
  <c r="S21" i="14"/>
  <c r="R21" i="14"/>
  <c r="Q21" i="14"/>
  <c r="P21" i="14"/>
  <c r="O21" i="14"/>
  <c r="N21" i="14"/>
  <c r="M21" i="14"/>
  <c r="L21" i="14"/>
  <c r="K21" i="14"/>
  <c r="J21" i="14"/>
  <c r="I21" i="14"/>
  <c r="H21" i="14"/>
  <c r="G21" i="14"/>
  <c r="F21" i="14"/>
  <c r="I20" i="14"/>
  <c r="F19" i="14" s="1"/>
  <c r="H20" i="14"/>
  <c r="J20" i="14" s="1"/>
  <c r="G19" i="14" s="1"/>
  <c r="BE19" i="14"/>
  <c r="BD19" i="14"/>
  <c r="BC19" i="14"/>
  <c r="BB19" i="14"/>
  <c r="J18" i="14"/>
  <c r="L18" i="14" s="1"/>
  <c r="N18" i="14" s="1"/>
  <c r="P18" i="14" s="1"/>
  <c r="R18" i="14" s="1"/>
  <c r="T18" i="14" s="1"/>
  <c r="V18" i="14" s="1"/>
  <c r="X18" i="14" s="1"/>
  <c r="Z18" i="14" s="1"/>
  <c r="AB18" i="14" s="1"/>
  <c r="AD18" i="14" s="1"/>
  <c r="AF18" i="14" s="1"/>
  <c r="AH18" i="14" s="1"/>
  <c r="AJ18" i="14" s="1"/>
  <c r="AL18" i="14" s="1"/>
  <c r="AN18" i="14" s="1"/>
  <c r="AP18" i="14" s="1"/>
  <c r="AR18" i="14" s="1"/>
  <c r="AT18" i="14" s="1"/>
  <c r="AV18" i="14" s="1"/>
  <c r="AX18" i="14" s="1"/>
  <c r="AZ18" i="14" s="1"/>
  <c r="BC18" i="14" s="1"/>
  <c r="I18" i="14"/>
  <c r="K18" i="14" s="1"/>
  <c r="M18" i="14" s="1"/>
  <c r="O18" i="14" s="1"/>
  <c r="Q18" i="14" s="1"/>
  <c r="S18" i="14" s="1"/>
  <c r="U18" i="14" s="1"/>
  <c r="W18" i="14" s="1"/>
  <c r="Y18" i="14" s="1"/>
  <c r="AA18" i="14" s="1"/>
  <c r="AC18" i="14" s="1"/>
  <c r="AE18" i="14" s="1"/>
  <c r="AG18" i="14" s="1"/>
  <c r="AI18" i="14" s="1"/>
  <c r="AK18" i="14" s="1"/>
  <c r="AM18" i="14" s="1"/>
  <c r="AO18" i="14" s="1"/>
  <c r="AQ18" i="14" s="1"/>
  <c r="AS18" i="14" s="1"/>
  <c r="AU18" i="14" s="1"/>
  <c r="AW18" i="14" s="1"/>
  <c r="AY18" i="14" s="1"/>
  <c r="BB18" i="14" s="1"/>
  <c r="BD18" i="14" s="1"/>
  <c r="Q12" i="14"/>
  <c r="S12" i="14" s="1"/>
  <c r="U12" i="14" s="1"/>
  <c r="W12" i="14" s="1"/>
  <c r="Y12" i="14" s="1"/>
  <c r="AA12" i="14" s="1"/>
  <c r="AC12" i="14" s="1"/>
  <c r="AE12" i="14" s="1"/>
  <c r="AG12" i="14" s="1"/>
  <c r="AI12" i="14" s="1"/>
  <c r="AK12" i="14" s="1"/>
  <c r="AM12" i="14" s="1"/>
  <c r="AO12" i="14" s="1"/>
  <c r="AQ12" i="14" s="1"/>
  <c r="AS12" i="14" s="1"/>
  <c r="AU12" i="14" s="1"/>
  <c r="AW12" i="14" s="1"/>
  <c r="AY12" i="14" s="1"/>
  <c r="BA12" i="14" s="1"/>
  <c r="P12" i="14"/>
  <c r="R12" i="14" s="1"/>
  <c r="T12" i="14" s="1"/>
  <c r="V12" i="14" s="1"/>
  <c r="X12" i="14" s="1"/>
  <c r="Z12" i="14" s="1"/>
  <c r="AB12" i="14" s="1"/>
  <c r="AD12" i="14" s="1"/>
  <c r="AF12" i="14" s="1"/>
  <c r="AH12" i="14" s="1"/>
  <c r="AJ12" i="14" s="1"/>
  <c r="AL12" i="14" s="1"/>
  <c r="AN12" i="14" s="1"/>
  <c r="AP12" i="14" s="1"/>
  <c r="AR12" i="14" s="1"/>
  <c r="AT12" i="14" s="1"/>
  <c r="AV12" i="14" s="1"/>
  <c r="AX12" i="14" s="1"/>
  <c r="AZ12" i="14" s="1"/>
  <c r="F12" i="14"/>
  <c r="H12" i="14" s="1"/>
  <c r="E12" i="14"/>
  <c r="G12" i="14" s="1"/>
  <c r="I12" i="14" s="1"/>
  <c r="K12" i="14" s="1"/>
  <c r="Q11" i="14"/>
  <c r="S11" i="14" s="1"/>
  <c r="U11" i="14" s="1"/>
  <c r="W11" i="14" s="1"/>
  <c r="Y11" i="14" s="1"/>
  <c r="AA11" i="14" s="1"/>
  <c r="AC11" i="14" s="1"/>
  <c r="AE11" i="14" s="1"/>
  <c r="AG11" i="14" s="1"/>
  <c r="AI11" i="14" s="1"/>
  <c r="AK11" i="14" s="1"/>
  <c r="AM11" i="14" s="1"/>
  <c r="AO11" i="14" s="1"/>
  <c r="AQ11" i="14" s="1"/>
  <c r="AS11" i="14" s="1"/>
  <c r="AU11" i="14" s="1"/>
  <c r="AW11" i="14" s="1"/>
  <c r="AY11" i="14" s="1"/>
  <c r="BA11" i="14" s="1"/>
  <c r="P11" i="14"/>
  <c r="R11" i="14" s="1"/>
  <c r="T11" i="14" s="1"/>
  <c r="V11" i="14" s="1"/>
  <c r="X11" i="14" s="1"/>
  <c r="Z11" i="14" s="1"/>
  <c r="AB11" i="14" s="1"/>
  <c r="AD11" i="14" s="1"/>
  <c r="AF11" i="14" s="1"/>
  <c r="AH11" i="14" s="1"/>
  <c r="AJ11" i="14" s="1"/>
  <c r="AL11" i="14" s="1"/>
  <c r="AN11" i="14" s="1"/>
  <c r="AP11" i="14" s="1"/>
  <c r="AR11" i="14" s="1"/>
  <c r="AT11" i="14" s="1"/>
  <c r="AV11" i="14" s="1"/>
  <c r="AX11" i="14" s="1"/>
  <c r="AZ11" i="14" s="1"/>
  <c r="F11" i="14"/>
  <c r="H11" i="14" s="1"/>
  <c r="J11" i="14" s="1"/>
  <c r="E11" i="14"/>
  <c r="G11" i="14" s="1"/>
  <c r="I11" i="14" s="1"/>
  <c r="K11" i="14" s="1"/>
  <c r="Q10" i="14"/>
  <c r="S10" i="14" s="1"/>
  <c r="U10" i="14" s="1"/>
  <c r="W10" i="14" s="1"/>
  <c r="Y10" i="14" s="1"/>
  <c r="AA10" i="14" s="1"/>
  <c r="AC10" i="14" s="1"/>
  <c r="AE10" i="14" s="1"/>
  <c r="AG10" i="14" s="1"/>
  <c r="AI10" i="14" s="1"/>
  <c r="AK10" i="14" s="1"/>
  <c r="AM10" i="14" s="1"/>
  <c r="AO10" i="14" s="1"/>
  <c r="AQ10" i="14" s="1"/>
  <c r="AS10" i="14" s="1"/>
  <c r="AU10" i="14" s="1"/>
  <c r="AW10" i="14" s="1"/>
  <c r="AY10" i="14" s="1"/>
  <c r="BA10" i="14" s="1"/>
  <c r="P10" i="14"/>
  <c r="R10" i="14" s="1"/>
  <c r="T10" i="14" s="1"/>
  <c r="V10" i="14" s="1"/>
  <c r="X10" i="14" s="1"/>
  <c r="Z10" i="14" s="1"/>
  <c r="AB10" i="14" s="1"/>
  <c r="AD10" i="14" s="1"/>
  <c r="AF10" i="14" s="1"/>
  <c r="AH10" i="14" s="1"/>
  <c r="AJ10" i="14" s="1"/>
  <c r="AL10" i="14" s="1"/>
  <c r="AN10" i="14" s="1"/>
  <c r="AP10" i="14" s="1"/>
  <c r="AR10" i="14" s="1"/>
  <c r="AT10" i="14" s="1"/>
  <c r="AV10" i="14" s="1"/>
  <c r="AX10" i="14" s="1"/>
  <c r="AZ10" i="14" s="1"/>
  <c r="K20" i="14" l="1"/>
  <c r="L20" i="14"/>
  <c r="BF19" i="14"/>
  <c r="G28" i="14"/>
  <c r="R4" i="13"/>
  <c r="T4" i="13" s="1"/>
  <c r="V4" i="13" s="1"/>
  <c r="X4" i="13" s="1"/>
  <c r="Z4" i="13" s="1"/>
  <c r="AB4" i="13" s="1"/>
  <c r="AD4" i="13" s="1"/>
  <c r="AF4" i="13" s="1"/>
  <c r="AH4" i="13" s="1"/>
  <c r="AJ4" i="13" s="1"/>
  <c r="AL4" i="13" s="1"/>
  <c r="AN4" i="13" s="1"/>
  <c r="AP4" i="13" s="1"/>
  <c r="AR4" i="13" s="1"/>
  <c r="AT4" i="13" s="1"/>
  <c r="AV4" i="13" s="1"/>
  <c r="Q4" i="13"/>
  <c r="S4" i="13" s="1"/>
  <c r="U4" i="13" s="1"/>
  <c r="W4" i="13" s="1"/>
  <c r="Y4" i="13" s="1"/>
  <c r="AA4" i="13" s="1"/>
  <c r="AC4" i="13" s="1"/>
  <c r="AE4" i="13" s="1"/>
  <c r="AG4" i="13" s="1"/>
  <c r="AI4" i="13" s="1"/>
  <c r="AK4" i="13" s="1"/>
  <c r="AM4" i="13" s="1"/>
  <c r="AO4" i="13" s="1"/>
  <c r="AQ4" i="13" s="1"/>
  <c r="AS4" i="13" s="1"/>
  <c r="AU4" i="13" s="1"/>
  <c r="G3" i="13"/>
  <c r="I3" i="13" s="1"/>
  <c r="K3" i="13" s="1"/>
  <c r="M3" i="13" s="1"/>
  <c r="O3" i="13" s="1"/>
  <c r="Q3" i="13" s="1"/>
  <c r="S3" i="13" s="1"/>
  <c r="U3" i="13" s="1"/>
  <c r="W3" i="13" s="1"/>
  <c r="Y3" i="13" s="1"/>
  <c r="AA3" i="13" s="1"/>
  <c r="AC3" i="13" s="1"/>
  <c r="AE3" i="13" s="1"/>
  <c r="AG3" i="13" s="1"/>
  <c r="AI3" i="13" s="1"/>
  <c r="AK3" i="13" s="1"/>
  <c r="AM3" i="13" s="1"/>
  <c r="AO3" i="13" s="1"/>
  <c r="AQ3" i="13" s="1"/>
  <c r="AS3" i="13" s="1"/>
  <c r="AU3" i="13" s="1"/>
  <c r="F3" i="13"/>
  <c r="H3" i="13" s="1"/>
  <c r="J3" i="13" s="1"/>
  <c r="L3" i="13" s="1"/>
  <c r="N3" i="13" s="1"/>
  <c r="P3" i="13" s="1"/>
  <c r="R3" i="13" s="1"/>
  <c r="T3" i="13" s="1"/>
  <c r="V3" i="13" s="1"/>
  <c r="X3" i="13" s="1"/>
  <c r="Z3" i="13" s="1"/>
  <c r="AB3" i="13" s="1"/>
  <c r="AD3" i="13" s="1"/>
  <c r="AF3" i="13" s="1"/>
  <c r="AH3" i="13" s="1"/>
  <c r="AJ3" i="13" s="1"/>
  <c r="AL3" i="13" s="1"/>
  <c r="AN3" i="13" s="1"/>
  <c r="AP3" i="13" s="1"/>
  <c r="AR3" i="13" s="1"/>
  <c r="AT3" i="13" s="1"/>
  <c r="AZ9" i="2"/>
  <c r="AZ15" i="1" s="1"/>
  <c r="AY9" i="2"/>
  <c r="AY15" i="1" s="1"/>
  <c r="AX9" i="2"/>
  <c r="AX15" i="1" s="1"/>
  <c r="AW9" i="2"/>
  <c r="AW15" i="1" s="1"/>
  <c r="AV9" i="2"/>
  <c r="AW17" i="1" s="1"/>
  <c r="AU9" i="2"/>
  <c r="AV17" i="1" s="1"/>
  <c r="AU17" i="1"/>
  <c r="AY10" i="2"/>
  <c r="AY13" i="1" s="1"/>
  <c r="AX10" i="2"/>
  <c r="AX13" i="1" s="1"/>
  <c r="AW10" i="2"/>
  <c r="AW13" i="1" s="1"/>
  <c r="AV10" i="2"/>
  <c r="AV13" i="1" s="1"/>
  <c r="AU10" i="2"/>
  <c r="AU13" i="1" s="1"/>
  <c r="B13" i="1"/>
  <c r="B15" i="1"/>
  <c r="AU9" i="1"/>
  <c r="AV9" i="1"/>
  <c r="AW9" i="1"/>
  <c r="AX9" i="1"/>
  <c r="AY9" i="1"/>
  <c r="AZ9" i="1"/>
  <c r="D17" i="1"/>
  <c r="E17" i="1"/>
  <c r="F17" i="1"/>
  <c r="G17" i="1"/>
  <c r="H17" i="1"/>
  <c r="I17" i="1"/>
  <c r="J17" i="1"/>
  <c r="L17" i="1"/>
  <c r="M17" i="1"/>
  <c r="N17" i="1"/>
  <c r="O17" i="1"/>
  <c r="P17" i="1"/>
  <c r="Q17" i="1"/>
  <c r="R17" i="1"/>
  <c r="S17" i="1"/>
  <c r="T17" i="1"/>
  <c r="U17" i="1"/>
  <c r="V17" i="1"/>
  <c r="W17" i="1"/>
  <c r="X17" i="1"/>
  <c r="Y17" i="1"/>
  <c r="Z17" i="1"/>
  <c r="AA17" i="1"/>
  <c r="AB17" i="1"/>
  <c r="AC17" i="1"/>
  <c r="AD17" i="1"/>
  <c r="AE17" i="1"/>
  <c r="AF17" i="1"/>
  <c r="AG17" i="1"/>
  <c r="AH17" i="1"/>
  <c r="AI17" i="1"/>
  <c r="AJ17" i="1"/>
  <c r="AK17" i="1"/>
  <c r="AL17" i="1"/>
  <c r="AM17" i="1"/>
  <c r="AN17" i="1"/>
  <c r="AO17" i="1"/>
  <c r="AP17" i="1"/>
  <c r="AQ17" i="1"/>
  <c r="AR17" i="1"/>
  <c r="AS17" i="1"/>
  <c r="AT17" i="1"/>
  <c r="C17" i="1"/>
  <c r="D15" i="1"/>
  <c r="E15" i="1"/>
  <c r="F15" i="1"/>
  <c r="G15" i="1"/>
  <c r="H15" i="1"/>
  <c r="I15" i="1"/>
  <c r="J15" i="1"/>
  <c r="L15" i="1"/>
  <c r="M15" i="1"/>
  <c r="N15" i="1"/>
  <c r="O15" i="1"/>
  <c r="P15" i="1"/>
  <c r="Q15" i="1"/>
  <c r="R15" i="1"/>
  <c r="S15" i="1"/>
  <c r="T15" i="1"/>
  <c r="U15" i="1"/>
  <c r="V15" i="1"/>
  <c r="W15" i="1"/>
  <c r="X15" i="1"/>
  <c r="Y15" i="1"/>
  <c r="Z15" i="1"/>
  <c r="AA15" i="1"/>
  <c r="AB15" i="1"/>
  <c r="AC15" i="1"/>
  <c r="AD15" i="1"/>
  <c r="AE15" i="1"/>
  <c r="AF15" i="1"/>
  <c r="AG15" i="1"/>
  <c r="AH15" i="1"/>
  <c r="AI15" i="1"/>
  <c r="AJ15" i="1"/>
  <c r="AK15" i="1"/>
  <c r="AL15" i="1"/>
  <c r="AM15" i="1"/>
  <c r="AN15" i="1"/>
  <c r="AO15" i="1"/>
  <c r="AP15" i="1"/>
  <c r="AQ15" i="1"/>
  <c r="AR15" i="1"/>
  <c r="AS15" i="1"/>
  <c r="C15" i="1"/>
  <c r="D13" i="1"/>
  <c r="E13" i="1"/>
  <c r="F13" i="1"/>
  <c r="G13" i="1"/>
  <c r="H13" i="1"/>
  <c r="I13" i="1"/>
  <c r="J13" i="1"/>
  <c r="L13" i="1"/>
  <c r="M13" i="1"/>
  <c r="N13" i="1"/>
  <c r="O13" i="1"/>
  <c r="P13" i="1"/>
  <c r="Q13" i="1"/>
  <c r="R13" i="1"/>
  <c r="S13" i="1"/>
  <c r="T13" i="1"/>
  <c r="U13" i="1"/>
  <c r="V13" i="1"/>
  <c r="W13" i="1"/>
  <c r="X13" i="1"/>
  <c r="Y13" i="1"/>
  <c r="Z13" i="1"/>
  <c r="AA13" i="1"/>
  <c r="AB13" i="1"/>
  <c r="AC13" i="1"/>
  <c r="AD13" i="1"/>
  <c r="AE13" i="1"/>
  <c r="AF13" i="1"/>
  <c r="AG13" i="1"/>
  <c r="AH13" i="1"/>
  <c r="AI13" i="1"/>
  <c r="AJ13" i="1"/>
  <c r="AK13" i="1"/>
  <c r="AL13" i="1"/>
  <c r="AM13" i="1"/>
  <c r="AN13" i="1"/>
  <c r="AO13" i="1"/>
  <c r="AP13" i="1"/>
  <c r="AQ13" i="1"/>
  <c r="AR13" i="1"/>
  <c r="AS13" i="1"/>
  <c r="AZ13" i="1"/>
  <c r="C13" i="1"/>
  <c r="E6" i="2"/>
  <c r="G6" i="2" s="1"/>
  <c r="I6" i="2" s="1"/>
  <c r="K6" i="2" s="1"/>
  <c r="M6" i="2" s="1"/>
  <c r="O6" i="2" s="1"/>
  <c r="Q6" i="2" s="1"/>
  <c r="S6" i="2" s="1"/>
  <c r="U6" i="2" s="1"/>
  <c r="W6" i="2" s="1"/>
  <c r="Y6" i="2" s="1"/>
  <c r="AA6" i="2" s="1"/>
  <c r="AC6" i="2" s="1"/>
  <c r="AE6" i="2" s="1"/>
  <c r="AG6" i="2" s="1"/>
  <c r="AI6" i="2" s="1"/>
  <c r="AK6" i="2" s="1"/>
  <c r="AM6" i="2" s="1"/>
  <c r="AO6" i="2" s="1"/>
  <c r="AQ6" i="2" s="1"/>
  <c r="AS6" i="2" s="1"/>
  <c r="AV6" i="2" s="1"/>
  <c r="AX6" i="2" s="1"/>
  <c r="AZ6" i="2" s="1"/>
  <c r="D6" i="2"/>
  <c r="AS12" i="2"/>
  <c r="AR12" i="2"/>
  <c r="AQ12" i="2"/>
  <c r="AP12" i="2"/>
  <c r="AO12" i="2"/>
  <c r="AN12" i="2"/>
  <c r="AM12" i="2"/>
  <c r="AL12" i="2"/>
  <c r="AK12" i="2"/>
  <c r="AJ12" i="2"/>
  <c r="AI12" i="2"/>
  <c r="AH12" i="2"/>
  <c r="AG12" i="2"/>
  <c r="AF12" i="2"/>
  <c r="AE12" i="2"/>
  <c r="AD12" i="2"/>
  <c r="AC12" i="2"/>
  <c r="AB12" i="2"/>
  <c r="AA12" i="2"/>
  <c r="Z12" i="2"/>
  <c r="Y12" i="2"/>
  <c r="X12" i="2"/>
  <c r="W12" i="2"/>
  <c r="V12" i="2"/>
  <c r="U12" i="2"/>
  <c r="T12" i="2"/>
  <c r="S12" i="2"/>
  <c r="R12" i="2"/>
  <c r="Q12" i="2"/>
  <c r="P12" i="2"/>
  <c r="O12" i="2"/>
  <c r="N12" i="2"/>
  <c r="M12" i="2"/>
  <c r="K12" i="2"/>
  <c r="J12" i="2"/>
  <c r="I12" i="2"/>
  <c r="H12" i="2"/>
  <c r="G12" i="2"/>
  <c r="F12" i="2"/>
  <c r="E12" i="2"/>
  <c r="D12" i="2"/>
  <c r="C12" i="2"/>
  <c r="B12" i="2"/>
  <c r="AS11" i="2"/>
  <c r="AR11" i="2"/>
  <c r="AQ11" i="2"/>
  <c r="AP11" i="2"/>
  <c r="AO11" i="2"/>
  <c r="AN11" i="2"/>
  <c r="AM11" i="2"/>
  <c r="AL11" i="2"/>
  <c r="AK11" i="2"/>
  <c r="AJ11" i="2"/>
  <c r="AI11" i="2"/>
  <c r="AH11" i="2"/>
  <c r="AG11" i="2"/>
  <c r="AF11" i="2"/>
  <c r="AE11" i="2"/>
  <c r="AD11" i="2"/>
  <c r="AC11" i="2"/>
  <c r="AB11" i="2"/>
  <c r="AA11" i="2"/>
  <c r="Z11" i="2"/>
  <c r="Y11" i="2"/>
  <c r="X11" i="2"/>
  <c r="W11" i="2"/>
  <c r="V11" i="2"/>
  <c r="U11" i="2"/>
  <c r="T11" i="2"/>
  <c r="S11" i="2"/>
  <c r="R11" i="2"/>
  <c r="Q11" i="2"/>
  <c r="P11" i="2"/>
  <c r="O11" i="2"/>
  <c r="N11" i="2"/>
  <c r="M11" i="2"/>
  <c r="K11" i="2"/>
  <c r="L13" i="2" s="1"/>
  <c r="J11" i="2"/>
  <c r="I11" i="2"/>
  <c r="H11" i="2"/>
  <c r="G11" i="2"/>
  <c r="F11" i="2"/>
  <c r="E11" i="2"/>
  <c r="D11" i="2"/>
  <c r="C11" i="2"/>
  <c r="B11" i="2"/>
  <c r="P7" i="2"/>
  <c r="R7" i="2" s="1"/>
  <c r="T7" i="2" s="1"/>
  <c r="V7" i="2" s="1"/>
  <c r="X7" i="2" s="1"/>
  <c r="Z7" i="2" s="1"/>
  <c r="AB7" i="2" s="1"/>
  <c r="AD7" i="2" s="1"/>
  <c r="AF7" i="2" s="1"/>
  <c r="AH7" i="2" s="1"/>
  <c r="AJ7" i="2" s="1"/>
  <c r="AL7" i="2" s="1"/>
  <c r="AN7" i="2" s="1"/>
  <c r="AP7" i="2" s="1"/>
  <c r="AR7" i="2" s="1"/>
  <c r="AT7" i="2" s="1"/>
  <c r="O7" i="2"/>
  <c r="Q7" i="2" s="1"/>
  <c r="S7" i="2" s="1"/>
  <c r="U7" i="2" s="1"/>
  <c r="W7" i="2" s="1"/>
  <c r="Y7" i="2" s="1"/>
  <c r="AA7" i="2" s="1"/>
  <c r="AC7" i="2" s="1"/>
  <c r="AE7" i="2" s="1"/>
  <c r="AG7" i="2" s="1"/>
  <c r="AI7" i="2" s="1"/>
  <c r="AK7" i="2" s="1"/>
  <c r="AM7" i="2" s="1"/>
  <c r="AO7" i="2" s="1"/>
  <c r="AQ7" i="2" s="1"/>
  <c r="AS7" i="2" s="1"/>
  <c r="P8" i="1"/>
  <c r="R8" i="1" s="1"/>
  <c r="T8" i="1" s="1"/>
  <c r="V8" i="1" s="1"/>
  <c r="X8" i="1" s="1"/>
  <c r="Z8" i="1" s="1"/>
  <c r="AB8" i="1" s="1"/>
  <c r="AD8" i="1" s="1"/>
  <c r="AF8" i="1" s="1"/>
  <c r="AH8" i="1" s="1"/>
  <c r="AJ8" i="1" s="1"/>
  <c r="AL8" i="1" s="1"/>
  <c r="AN8" i="1" s="1"/>
  <c r="AP8" i="1" s="1"/>
  <c r="AR8" i="1" s="1"/>
  <c r="AT8" i="1" s="1"/>
  <c r="AV8" i="1" s="1"/>
  <c r="AX8" i="1" s="1"/>
  <c r="AZ8" i="1" s="1"/>
  <c r="O8" i="1"/>
  <c r="Q8" i="1" s="1"/>
  <c r="S8" i="1" s="1"/>
  <c r="U8" i="1" s="1"/>
  <c r="W8" i="1" s="1"/>
  <c r="Y8" i="1" s="1"/>
  <c r="AA8" i="1" s="1"/>
  <c r="AC8" i="1" s="1"/>
  <c r="AE8" i="1" s="1"/>
  <c r="AG8" i="1" s="1"/>
  <c r="AI8" i="1" s="1"/>
  <c r="AK8" i="1" s="1"/>
  <c r="AM8" i="1" s="1"/>
  <c r="AO8" i="1" s="1"/>
  <c r="AQ8" i="1" s="1"/>
  <c r="AS8" i="1" s="1"/>
  <c r="AU8" i="1" s="1"/>
  <c r="AW8" i="1" s="1"/>
  <c r="AY8" i="1" s="1"/>
  <c r="E8" i="1"/>
  <c r="G8" i="1" s="1"/>
  <c r="D8" i="1"/>
  <c r="F8" i="1" s="1"/>
  <c r="H8" i="1" s="1"/>
  <c r="J8" i="1" s="1"/>
  <c r="L8" i="1" s="1"/>
  <c r="Q7" i="1"/>
  <c r="S7" i="1" s="1"/>
  <c r="U7" i="1" s="1"/>
  <c r="W7" i="1" s="1"/>
  <c r="Y7" i="1" s="1"/>
  <c r="AA7" i="1" s="1"/>
  <c r="AC7" i="1" s="1"/>
  <c r="AE7" i="1" s="1"/>
  <c r="AG7" i="1" s="1"/>
  <c r="AI7" i="1" s="1"/>
  <c r="AK7" i="1" s="1"/>
  <c r="AM7" i="1" s="1"/>
  <c r="AO7" i="1" s="1"/>
  <c r="AQ7" i="1" s="1"/>
  <c r="AS7" i="1" s="1"/>
  <c r="AU7" i="1" s="1"/>
  <c r="AW7" i="1" s="1"/>
  <c r="AY7" i="1" s="1"/>
  <c r="P7" i="1"/>
  <c r="R7" i="1" s="1"/>
  <c r="T7" i="1" s="1"/>
  <c r="V7" i="1" s="1"/>
  <c r="X7" i="1" s="1"/>
  <c r="Z7" i="1" s="1"/>
  <c r="AB7" i="1" s="1"/>
  <c r="AD7" i="1" s="1"/>
  <c r="AF7" i="1" s="1"/>
  <c r="AH7" i="1" s="1"/>
  <c r="AJ7" i="1" s="1"/>
  <c r="AL7" i="1" s="1"/>
  <c r="AN7" i="1" s="1"/>
  <c r="AP7" i="1" s="1"/>
  <c r="AR7" i="1" s="1"/>
  <c r="AT7" i="1" s="1"/>
  <c r="AV7" i="1" s="1"/>
  <c r="AX7" i="1" s="1"/>
  <c r="AZ7" i="1" s="1"/>
  <c r="O7" i="1"/>
  <c r="E7" i="1"/>
  <c r="G7" i="1" s="1"/>
  <c r="I7" i="1" s="1"/>
  <c r="K7" i="1" s="1"/>
  <c r="D7" i="1"/>
  <c r="F7" i="1" s="1"/>
  <c r="H7" i="1" s="1"/>
  <c r="J7" i="1" s="1"/>
  <c r="L7" i="1" s="1"/>
  <c r="P6" i="1"/>
  <c r="R6" i="1" s="1"/>
  <c r="T6" i="1" s="1"/>
  <c r="V6" i="1" s="1"/>
  <c r="X6" i="1" s="1"/>
  <c r="Z6" i="1" s="1"/>
  <c r="AB6" i="1" s="1"/>
  <c r="AD6" i="1" s="1"/>
  <c r="AF6" i="1" s="1"/>
  <c r="AH6" i="1" s="1"/>
  <c r="AJ6" i="1" s="1"/>
  <c r="AL6" i="1" s="1"/>
  <c r="AN6" i="1" s="1"/>
  <c r="AP6" i="1" s="1"/>
  <c r="AR6" i="1" s="1"/>
  <c r="AT6" i="1" s="1"/>
  <c r="AV6" i="1" s="1"/>
  <c r="AX6" i="1" s="1"/>
  <c r="AZ6" i="1" s="1"/>
  <c r="O6" i="1"/>
  <c r="Q6" i="1" s="1"/>
  <c r="S6" i="1" s="1"/>
  <c r="U6" i="1" s="1"/>
  <c r="W6" i="1" s="1"/>
  <c r="Y6" i="1" s="1"/>
  <c r="AA6" i="1" s="1"/>
  <c r="AC6" i="1" s="1"/>
  <c r="AE6" i="1" s="1"/>
  <c r="AG6" i="1" s="1"/>
  <c r="AI6" i="1" s="1"/>
  <c r="AK6" i="1" s="1"/>
  <c r="AM6" i="1" s="1"/>
  <c r="AO6" i="1" s="1"/>
  <c r="AQ6" i="1" s="1"/>
  <c r="AS6" i="1" s="1"/>
  <c r="AU6" i="1" s="1"/>
  <c r="AW6" i="1" s="1"/>
  <c r="AY6" i="1" s="1"/>
  <c r="H32" i="18" l="1"/>
  <c r="H32" i="20"/>
  <c r="H32" i="22"/>
  <c r="I32" i="17"/>
  <c r="I32" i="19"/>
  <c r="I32" i="21"/>
  <c r="I32" i="23"/>
  <c r="I32" i="20"/>
  <c r="H32" i="23"/>
  <c r="H32" i="24"/>
  <c r="H32" i="17"/>
  <c r="H32" i="21"/>
  <c r="K32" i="22"/>
  <c r="H32" i="19"/>
  <c r="F30" i="17"/>
  <c r="F34" i="17" s="1"/>
  <c r="F36" i="17" s="1"/>
  <c r="F38" i="17" s="1"/>
  <c r="F40" i="17" s="1"/>
  <c r="F43" i="17" s="1"/>
  <c r="F45" i="17" s="1"/>
  <c r="F30" i="21"/>
  <c r="F34" i="21" s="1"/>
  <c r="F36" i="21" s="1"/>
  <c r="F38" i="21" s="1"/>
  <c r="F40" i="21" s="1"/>
  <c r="F43" i="21" s="1"/>
  <c r="F45" i="21" s="1"/>
  <c r="F30" i="25"/>
  <c r="F34" i="25" s="1"/>
  <c r="F36" i="25" s="1"/>
  <c r="F38" i="25" s="1"/>
  <c r="F40" i="25" s="1"/>
  <c r="F43" i="25" s="1"/>
  <c r="F45" i="25" s="1"/>
  <c r="I32" i="18"/>
  <c r="H32" i="25"/>
  <c r="I32" i="14"/>
  <c r="H32" i="14"/>
  <c r="F30" i="19"/>
  <c r="F34" i="19" s="1"/>
  <c r="F36" i="19" s="1"/>
  <c r="F38" i="19" s="1"/>
  <c r="F40" i="19" s="1"/>
  <c r="F43" i="19" s="1"/>
  <c r="F45" i="19" s="1"/>
  <c r="F30" i="23"/>
  <c r="F34" i="23" s="1"/>
  <c r="F36" i="23" s="1"/>
  <c r="F38" i="23" s="1"/>
  <c r="F40" i="23" s="1"/>
  <c r="F43" i="23" s="1"/>
  <c r="F45" i="23" s="1"/>
  <c r="I32" i="22"/>
  <c r="I32" i="27"/>
  <c r="I32" i="24"/>
  <c r="F30" i="20"/>
  <c r="F34" i="20" s="1"/>
  <c r="F36" i="20" s="1"/>
  <c r="F38" i="20" s="1"/>
  <c r="F40" i="20" s="1"/>
  <c r="F43" i="20" s="1"/>
  <c r="F45" i="20" s="1"/>
  <c r="H32" i="27"/>
  <c r="F30" i="24"/>
  <c r="F34" i="24" s="1"/>
  <c r="F36" i="24" s="1"/>
  <c r="F38" i="24" s="1"/>
  <c r="F40" i="24" s="1"/>
  <c r="F43" i="24" s="1"/>
  <c r="F45" i="24" s="1"/>
  <c r="H30" i="14"/>
  <c r="F30" i="14"/>
  <c r="F34" i="14" s="1"/>
  <c r="F30" i="27"/>
  <c r="F34" i="27" s="1"/>
  <c r="F36" i="27" s="1"/>
  <c r="F38" i="27" s="1"/>
  <c r="F40" i="27" s="1"/>
  <c r="F43" i="27" s="1"/>
  <c r="F45" i="27" s="1"/>
  <c r="I32" i="25"/>
  <c r="F30" i="22"/>
  <c r="F30" i="18"/>
  <c r="F34" i="18" s="1"/>
  <c r="F36" i="18" s="1"/>
  <c r="F38" i="18" s="1"/>
  <c r="F40" i="18" s="1"/>
  <c r="F43" i="18" s="1"/>
  <c r="F45" i="18" s="1"/>
  <c r="D22" i="24"/>
  <c r="D22" i="22"/>
  <c r="D22" i="23"/>
  <c r="D22" i="25"/>
  <c r="D13" i="22"/>
  <c r="D22" i="21"/>
  <c r="D22" i="20"/>
  <c r="D13" i="20"/>
  <c r="D13" i="21"/>
  <c r="D22" i="18"/>
  <c r="D13" i="25"/>
  <c r="D13" i="19"/>
  <c r="D22" i="27"/>
  <c r="D13" i="23"/>
  <c r="D22" i="17"/>
  <c r="D22" i="19"/>
  <c r="D13" i="24"/>
  <c r="D13" i="18"/>
  <c r="D13" i="27"/>
  <c r="D13" i="17"/>
  <c r="AB22" i="25"/>
  <c r="AB22" i="24"/>
  <c r="AC13" i="24"/>
  <c r="AC13" i="22"/>
  <c r="AC13" i="25"/>
  <c r="AB22" i="22"/>
  <c r="AB22" i="21"/>
  <c r="AB22" i="20"/>
  <c r="AC13" i="20"/>
  <c r="AC13" i="23"/>
  <c r="AC13" i="18"/>
  <c r="AB22" i="19"/>
  <c r="AB22" i="23"/>
  <c r="AC13" i="21"/>
  <c r="AC13" i="19"/>
  <c r="AB22" i="27"/>
  <c r="AC13" i="17"/>
  <c r="AC13" i="27"/>
  <c r="AB22" i="17"/>
  <c r="AB22" i="18"/>
  <c r="N13" i="25"/>
  <c r="M22" i="25"/>
  <c r="M22" i="22"/>
  <c r="N13" i="24"/>
  <c r="N13" i="22"/>
  <c r="N13" i="21"/>
  <c r="M22" i="19"/>
  <c r="M22" i="20"/>
  <c r="M22" i="24"/>
  <c r="M22" i="23"/>
  <c r="N13" i="19"/>
  <c r="M22" i="27"/>
  <c r="N13" i="27"/>
  <c r="N13" i="20"/>
  <c r="M22" i="21"/>
  <c r="M22" i="17"/>
  <c r="N13" i="23"/>
  <c r="M22" i="18"/>
  <c r="N13" i="17"/>
  <c r="N13" i="18"/>
  <c r="AT13" i="24"/>
  <c r="AT13" i="23"/>
  <c r="AS22" i="21"/>
  <c r="AS22" i="24"/>
  <c r="AT13" i="22"/>
  <c r="AT13" i="18"/>
  <c r="AS22" i="23"/>
  <c r="AS22" i="22"/>
  <c r="AS22" i="20"/>
  <c r="AS22" i="17"/>
  <c r="AT13" i="19"/>
  <c r="AT13" i="27"/>
  <c r="AT13" i="17"/>
  <c r="AT13" i="21"/>
  <c r="AS22" i="19"/>
  <c r="AT13" i="20"/>
  <c r="AS22" i="27"/>
  <c r="AT13" i="25"/>
  <c r="AS22" i="18"/>
  <c r="AS22" i="25"/>
  <c r="F22" i="25"/>
  <c r="F13" i="25"/>
  <c r="F22" i="23"/>
  <c r="F13" i="24"/>
  <c r="F13" i="23"/>
  <c r="F13" i="22"/>
  <c r="F22" i="22"/>
  <c r="F13" i="21"/>
  <c r="F22" i="24"/>
  <c r="F13" i="19"/>
  <c r="F22" i="21"/>
  <c r="F22" i="20"/>
  <c r="F13" i="27"/>
  <c r="F22" i="27"/>
  <c r="F22" i="19"/>
  <c r="F13" i="18"/>
  <c r="F22" i="18"/>
  <c r="F13" i="20"/>
  <c r="F13" i="17"/>
  <c r="F22" i="17"/>
  <c r="F26" i="14"/>
  <c r="G26" i="14" s="1"/>
  <c r="H26" i="14" s="1"/>
  <c r="I26" i="14" s="1"/>
  <c r="F26" i="19"/>
  <c r="G26" i="19" s="1"/>
  <c r="H26" i="19" s="1"/>
  <c r="I26" i="19" s="1"/>
  <c r="F26" i="22"/>
  <c r="G26" i="22" s="1"/>
  <c r="H26" i="22" s="1"/>
  <c r="I26" i="22" s="1"/>
  <c r="F26" i="24"/>
  <c r="G26" i="24" s="1"/>
  <c r="H26" i="24" s="1"/>
  <c r="I26" i="24" s="1"/>
  <c r="F26" i="25"/>
  <c r="G26" i="25" s="1"/>
  <c r="H26" i="25" s="1"/>
  <c r="I26" i="25" s="1"/>
  <c r="F26" i="27"/>
  <c r="G26" i="27" s="1"/>
  <c r="H26" i="27" s="1"/>
  <c r="I26" i="27" s="1"/>
  <c r="F26" i="20"/>
  <c r="G26" i="20" s="1"/>
  <c r="H26" i="20" s="1"/>
  <c r="I26" i="20" s="1"/>
  <c r="F26" i="21"/>
  <c r="G26" i="21" s="1"/>
  <c r="H26" i="21" s="1"/>
  <c r="I26" i="21" s="1"/>
  <c r="F26" i="23"/>
  <c r="G26" i="23" s="1"/>
  <c r="H26" i="23" s="1"/>
  <c r="I26" i="23" s="1"/>
  <c r="F26" i="17"/>
  <c r="G26" i="17" s="1"/>
  <c r="H26" i="17" s="1"/>
  <c r="I26" i="17" s="1"/>
  <c r="F26" i="18"/>
  <c r="G26" i="18" s="1"/>
  <c r="H26" i="18" s="1"/>
  <c r="I26" i="18" s="1"/>
  <c r="F34" i="22"/>
  <c r="F36" i="22" s="1"/>
  <c r="F38" i="22" s="1"/>
  <c r="F40" i="22" s="1"/>
  <c r="F43" i="22" s="1"/>
  <c r="F45" i="22" s="1"/>
  <c r="Y13" i="25"/>
  <c r="X22" i="25"/>
  <c r="Y13" i="23"/>
  <c r="X22" i="23"/>
  <c r="X22" i="21"/>
  <c r="Y13" i="21"/>
  <c r="X22" i="19"/>
  <c r="Y13" i="19"/>
  <c r="X22" i="27"/>
  <c r="Y13" i="27"/>
  <c r="Y13" i="22"/>
  <c r="X22" i="20"/>
  <c r="X22" i="18"/>
  <c r="Y13" i="17"/>
  <c r="Y13" i="24"/>
  <c r="Y13" i="20"/>
  <c r="X22" i="17"/>
  <c r="X22" i="22"/>
  <c r="Y13" i="18"/>
  <c r="X22" i="24"/>
  <c r="AG13" i="25"/>
  <c r="AF22" i="25"/>
  <c r="AF22" i="24"/>
  <c r="AG13" i="23"/>
  <c r="AF22" i="23"/>
  <c r="AF22" i="22"/>
  <c r="AF22" i="21"/>
  <c r="AG13" i="21"/>
  <c r="AG13" i="24"/>
  <c r="AG13" i="22"/>
  <c r="AF22" i="19"/>
  <c r="AF22" i="20"/>
  <c r="AG13" i="19"/>
  <c r="AF22" i="27"/>
  <c r="AG13" i="27"/>
  <c r="AG13" i="18"/>
  <c r="AF22" i="18"/>
  <c r="AG13" i="20"/>
  <c r="AF22" i="17"/>
  <c r="AG13" i="17"/>
  <c r="D24" i="25"/>
  <c r="D24" i="22"/>
  <c r="E13" i="13" s="1"/>
  <c r="D24" i="24"/>
  <c r="E25" i="24" s="1"/>
  <c r="D24" i="23"/>
  <c r="D24" i="19"/>
  <c r="D24" i="18"/>
  <c r="E9" i="13" s="1"/>
  <c r="D24" i="17"/>
  <c r="D24" i="20"/>
  <c r="D24" i="21"/>
  <c r="E12" i="13" s="1"/>
  <c r="D24" i="27"/>
  <c r="I22" i="25"/>
  <c r="I13" i="25"/>
  <c r="I22" i="24"/>
  <c r="I13" i="23"/>
  <c r="I13" i="22"/>
  <c r="I22" i="21"/>
  <c r="I13" i="24"/>
  <c r="I22" i="20"/>
  <c r="I22" i="23"/>
  <c r="I22" i="22"/>
  <c r="I13" i="21"/>
  <c r="I22" i="19"/>
  <c r="I22" i="18"/>
  <c r="I13" i="20"/>
  <c r="I22" i="17"/>
  <c r="I13" i="17"/>
  <c r="I13" i="18"/>
  <c r="I13" i="19"/>
  <c r="I22" i="27"/>
  <c r="I13" i="27"/>
  <c r="Y22" i="25"/>
  <c r="Y22" i="23"/>
  <c r="Y22" i="24"/>
  <c r="Y22" i="22"/>
  <c r="Z13" i="23"/>
  <c r="Z13" i="24"/>
  <c r="Z13" i="21"/>
  <c r="Z13" i="20"/>
  <c r="Z13" i="27"/>
  <c r="Z13" i="22"/>
  <c r="Y22" i="20"/>
  <c r="Y22" i="19"/>
  <c r="Z13" i="19"/>
  <c r="Z13" i="17"/>
  <c r="Z13" i="25"/>
  <c r="Y22" i="17"/>
  <c r="Z13" i="18"/>
  <c r="Y22" i="27"/>
  <c r="Y22" i="18"/>
  <c r="Y22" i="21"/>
  <c r="AG22" i="25"/>
  <c r="AG22" i="23"/>
  <c r="AG22" i="24"/>
  <c r="AH13" i="23"/>
  <c r="AH13" i="25"/>
  <c r="AG22" i="22"/>
  <c r="AG22" i="21"/>
  <c r="AH13" i="20"/>
  <c r="AH13" i="27"/>
  <c r="AH13" i="17"/>
  <c r="AH13" i="21"/>
  <c r="AG22" i="18"/>
  <c r="AH13" i="24"/>
  <c r="AH13" i="22"/>
  <c r="AG22" i="20"/>
  <c r="AG22" i="17"/>
  <c r="AG22" i="19"/>
  <c r="AH13" i="19"/>
  <c r="AH13" i="18"/>
  <c r="AG22" i="27"/>
  <c r="AO22" i="25"/>
  <c r="AO22" i="23"/>
  <c r="AP13" i="24"/>
  <c r="AP13" i="25"/>
  <c r="AO22" i="22"/>
  <c r="AP13" i="23"/>
  <c r="AP13" i="21"/>
  <c r="AP13" i="20"/>
  <c r="AP13" i="27"/>
  <c r="AO22" i="20"/>
  <c r="AO22" i="24"/>
  <c r="AP13" i="17"/>
  <c r="AO22" i="19"/>
  <c r="AP13" i="18"/>
  <c r="AO22" i="27"/>
  <c r="AP13" i="19"/>
  <c r="AO22" i="21"/>
  <c r="AO22" i="18"/>
  <c r="AP13" i="22"/>
  <c r="AO22" i="17"/>
  <c r="T22" i="25"/>
  <c r="T22" i="24"/>
  <c r="U13" i="24"/>
  <c r="U13" i="22"/>
  <c r="T22" i="23"/>
  <c r="T22" i="21"/>
  <c r="T22" i="22"/>
  <c r="T22" i="20"/>
  <c r="U13" i="25"/>
  <c r="U13" i="21"/>
  <c r="U13" i="18"/>
  <c r="U13" i="23"/>
  <c r="U13" i="19"/>
  <c r="T22" i="27"/>
  <c r="T22" i="18"/>
  <c r="U13" i="27"/>
  <c r="U13" i="17"/>
  <c r="U13" i="20"/>
  <c r="T22" i="19"/>
  <c r="T22" i="17"/>
  <c r="AR22" i="25"/>
  <c r="AR22" i="24"/>
  <c r="AS13" i="24"/>
  <c r="AS13" i="25"/>
  <c r="AS13" i="22"/>
  <c r="AS13" i="23"/>
  <c r="AR22" i="21"/>
  <c r="AR22" i="23"/>
  <c r="AR22" i="20"/>
  <c r="AR22" i="22"/>
  <c r="AS13" i="19"/>
  <c r="AS13" i="18"/>
  <c r="AS13" i="20"/>
  <c r="AR22" i="18"/>
  <c r="AS13" i="27"/>
  <c r="AR22" i="17"/>
  <c r="AS13" i="21"/>
  <c r="AR22" i="19"/>
  <c r="AR22" i="27"/>
  <c r="AS13" i="17"/>
  <c r="V13" i="24"/>
  <c r="U22" i="24"/>
  <c r="U22" i="23"/>
  <c r="U22" i="21"/>
  <c r="V13" i="21"/>
  <c r="V13" i="23"/>
  <c r="U22" i="25"/>
  <c r="U22" i="22"/>
  <c r="V13" i="18"/>
  <c r="U22" i="17"/>
  <c r="U22" i="18"/>
  <c r="V13" i="25"/>
  <c r="U22" i="19"/>
  <c r="V13" i="17"/>
  <c r="V13" i="20"/>
  <c r="V13" i="22"/>
  <c r="U22" i="20"/>
  <c r="U22" i="27"/>
  <c r="V13" i="27"/>
  <c r="V13" i="19"/>
  <c r="AD13" i="24"/>
  <c r="AD13" i="25"/>
  <c r="AC22" i="22"/>
  <c r="AC22" i="21"/>
  <c r="AC22" i="23"/>
  <c r="AD13" i="23"/>
  <c r="AC22" i="20"/>
  <c r="AC22" i="25"/>
  <c r="AD13" i="22"/>
  <c r="AD13" i="18"/>
  <c r="AC22" i="24"/>
  <c r="AC22" i="17"/>
  <c r="AD13" i="21"/>
  <c r="AD13" i="20"/>
  <c r="AC22" i="27"/>
  <c r="AD13" i="19"/>
  <c r="AC22" i="18"/>
  <c r="AD13" i="27"/>
  <c r="AD13" i="17"/>
  <c r="AC22" i="19"/>
  <c r="W13" i="23"/>
  <c r="W13" i="25"/>
  <c r="V22" i="24"/>
  <c r="V22" i="23"/>
  <c r="V22" i="21"/>
  <c r="W13" i="20"/>
  <c r="V22" i="20"/>
  <c r="W13" i="24"/>
  <c r="V22" i="17"/>
  <c r="V22" i="25"/>
  <c r="W13" i="21"/>
  <c r="V22" i="18"/>
  <c r="W13" i="18"/>
  <c r="W13" i="27"/>
  <c r="V22" i="19"/>
  <c r="W13" i="22"/>
  <c r="V22" i="22"/>
  <c r="W13" i="19"/>
  <c r="W13" i="17"/>
  <c r="V22" i="27"/>
  <c r="AL22" i="22"/>
  <c r="AM13" i="25"/>
  <c r="AM13" i="23"/>
  <c r="AM13" i="24"/>
  <c r="AM13" i="22"/>
  <c r="AL22" i="24"/>
  <c r="AM13" i="20"/>
  <c r="AL22" i="25"/>
  <c r="AL22" i="20"/>
  <c r="AL22" i="17"/>
  <c r="AL22" i="23"/>
  <c r="AM13" i="21"/>
  <c r="AL22" i="18"/>
  <c r="AL22" i="19"/>
  <c r="AL22" i="21"/>
  <c r="AM13" i="18"/>
  <c r="AM13" i="17"/>
  <c r="AM13" i="19"/>
  <c r="AL22" i="27"/>
  <c r="AM13" i="27"/>
  <c r="G22" i="23"/>
  <c r="G22" i="22"/>
  <c r="G13" i="24"/>
  <c r="G22" i="21"/>
  <c r="G22" i="20"/>
  <c r="G13" i="21"/>
  <c r="G13" i="23"/>
  <c r="G13" i="22"/>
  <c r="G13" i="20"/>
  <c r="G13" i="25"/>
  <c r="G13" i="27"/>
  <c r="G13" i="17"/>
  <c r="G22" i="25"/>
  <c r="G13" i="19"/>
  <c r="G22" i="27"/>
  <c r="G22" i="19"/>
  <c r="G13" i="18"/>
  <c r="G22" i="18"/>
  <c r="G22" i="24"/>
  <c r="G22" i="17"/>
  <c r="W22" i="24"/>
  <c r="X13" i="25"/>
  <c r="X13" i="23"/>
  <c r="W22" i="25"/>
  <c r="X13" i="24"/>
  <c r="W22" i="22"/>
  <c r="X13" i="22"/>
  <c r="X13" i="21"/>
  <c r="W22" i="18"/>
  <c r="W22" i="27"/>
  <c r="X13" i="27"/>
  <c r="W22" i="19"/>
  <c r="X13" i="17"/>
  <c r="W22" i="20"/>
  <c r="X13" i="19"/>
  <c r="W22" i="21"/>
  <c r="X13" i="18"/>
  <c r="X13" i="20"/>
  <c r="W22" i="17"/>
  <c r="W22" i="23"/>
  <c r="AM22" i="24"/>
  <c r="AN13" i="25"/>
  <c r="AM22" i="22"/>
  <c r="AN13" i="24"/>
  <c r="AM22" i="23"/>
  <c r="AM22" i="25"/>
  <c r="AM22" i="20"/>
  <c r="AN13" i="21"/>
  <c r="AN13" i="20"/>
  <c r="AM22" i="18"/>
  <c r="AM22" i="27"/>
  <c r="AN13" i="22"/>
  <c r="AM22" i="17"/>
  <c r="AM22" i="19"/>
  <c r="AN13" i="23"/>
  <c r="AN13" i="19"/>
  <c r="AN13" i="18"/>
  <c r="AM22" i="21"/>
  <c r="AN13" i="27"/>
  <c r="AN13" i="17"/>
  <c r="C24" i="23"/>
  <c r="C24" i="22"/>
  <c r="D25" i="22" s="1"/>
  <c r="C24" i="24"/>
  <c r="C24" i="25"/>
  <c r="C24" i="20"/>
  <c r="C24" i="21"/>
  <c r="C24" i="27"/>
  <c r="C24" i="19"/>
  <c r="C24" i="18"/>
  <c r="D25" i="18" s="1"/>
  <c r="C24" i="17"/>
  <c r="D25" i="17" s="1"/>
  <c r="H22" i="25"/>
  <c r="H22" i="22"/>
  <c r="H22" i="24"/>
  <c r="H13" i="23"/>
  <c r="H22" i="23"/>
  <c r="H13" i="25"/>
  <c r="H13" i="21"/>
  <c r="H22" i="21"/>
  <c r="H22" i="20"/>
  <c r="H22" i="19"/>
  <c r="H13" i="17"/>
  <c r="H13" i="24"/>
  <c r="H13" i="18"/>
  <c r="H22" i="18"/>
  <c r="H13" i="27"/>
  <c r="H13" i="22"/>
  <c r="H13" i="19"/>
  <c r="H22" i="17"/>
  <c r="H22" i="27"/>
  <c r="H13" i="20"/>
  <c r="AO13" i="25"/>
  <c r="AN22" i="25"/>
  <c r="AO13" i="24"/>
  <c r="AN22" i="23"/>
  <c r="AO13" i="22"/>
  <c r="AN22" i="24"/>
  <c r="AO13" i="21"/>
  <c r="AN22" i="19"/>
  <c r="AN22" i="21"/>
  <c r="AO13" i="19"/>
  <c r="AN22" i="27"/>
  <c r="AN22" i="22"/>
  <c r="AO13" i="27"/>
  <c r="AN22" i="20"/>
  <c r="AO13" i="23"/>
  <c r="AO13" i="18"/>
  <c r="AO13" i="20"/>
  <c r="AN22" i="17"/>
  <c r="AN22" i="18"/>
  <c r="AO13" i="17"/>
  <c r="E24" i="25"/>
  <c r="E24" i="24"/>
  <c r="F15" i="13" s="1"/>
  <c r="E24" i="23"/>
  <c r="E24" i="21"/>
  <c r="E24" i="20"/>
  <c r="E24" i="22"/>
  <c r="F13" i="13" s="1"/>
  <c r="E24" i="19"/>
  <c r="E24" i="18"/>
  <c r="E24" i="17"/>
  <c r="F8" i="13" s="1"/>
  <c r="E24" i="27"/>
  <c r="J13" i="24"/>
  <c r="J13" i="22"/>
  <c r="J22" i="21"/>
  <c r="J13" i="23"/>
  <c r="J22" i="24"/>
  <c r="J22" i="25"/>
  <c r="J22" i="22"/>
  <c r="J13" i="25"/>
  <c r="J22" i="20"/>
  <c r="J13" i="18"/>
  <c r="J22" i="17"/>
  <c r="J13" i="27"/>
  <c r="J13" i="20"/>
  <c r="J13" i="19"/>
  <c r="J22" i="23"/>
  <c r="J22" i="19"/>
  <c r="J13" i="17"/>
  <c r="J22" i="27"/>
  <c r="J22" i="18"/>
  <c r="J13" i="21"/>
  <c r="AH22" i="23"/>
  <c r="AI13" i="23"/>
  <c r="AH22" i="22"/>
  <c r="AH22" i="25"/>
  <c r="AH22" i="24"/>
  <c r="AH22" i="21"/>
  <c r="AI13" i="21"/>
  <c r="AI13" i="24"/>
  <c r="AH22" i="20"/>
  <c r="AI13" i="25"/>
  <c r="AI13" i="17"/>
  <c r="AI13" i="19"/>
  <c r="AH22" i="18"/>
  <c r="AI13" i="22"/>
  <c r="AI13" i="27"/>
  <c r="AH22" i="19"/>
  <c r="AH22" i="17"/>
  <c r="AI13" i="18"/>
  <c r="AH22" i="27"/>
  <c r="AI13" i="20"/>
  <c r="L22" i="24"/>
  <c r="L22" i="25"/>
  <c r="L13" i="25"/>
  <c r="L13" i="20"/>
  <c r="L13" i="24"/>
  <c r="L13" i="21"/>
  <c r="L22" i="19"/>
  <c r="L22" i="18"/>
  <c r="L22" i="27"/>
  <c r="L22" i="20"/>
  <c r="L13" i="17"/>
  <c r="L22" i="21"/>
  <c r="L13" i="19"/>
  <c r="L22" i="23"/>
  <c r="L13" i="22"/>
  <c r="L13" i="23"/>
  <c r="L22" i="17"/>
  <c r="L13" i="27"/>
  <c r="L22" i="22"/>
  <c r="L13" i="18"/>
  <c r="AJ22" i="25"/>
  <c r="AJ22" i="24"/>
  <c r="AK13" i="24"/>
  <c r="AK13" i="22"/>
  <c r="AJ22" i="21"/>
  <c r="AJ22" i="20"/>
  <c r="AJ22" i="23"/>
  <c r="AK13" i="23"/>
  <c r="AK13" i="21"/>
  <c r="AJ22" i="19"/>
  <c r="AK13" i="18"/>
  <c r="AK13" i="25"/>
  <c r="AK13" i="17"/>
  <c r="AJ22" i="17"/>
  <c r="AJ22" i="22"/>
  <c r="AK13" i="27"/>
  <c r="AJ22" i="18"/>
  <c r="AK13" i="20"/>
  <c r="AK13" i="19"/>
  <c r="AJ22" i="27"/>
  <c r="E22" i="25"/>
  <c r="E13" i="25"/>
  <c r="E22" i="24"/>
  <c r="E22" i="23"/>
  <c r="E13" i="24"/>
  <c r="E22" i="19"/>
  <c r="E22" i="22"/>
  <c r="E13" i="22"/>
  <c r="E13" i="20"/>
  <c r="E13" i="19"/>
  <c r="E22" i="27"/>
  <c r="E22" i="20"/>
  <c r="E22" i="21"/>
  <c r="E13" i="21"/>
  <c r="E13" i="18"/>
  <c r="E13" i="27"/>
  <c r="E22" i="18"/>
  <c r="E13" i="23"/>
  <c r="E22" i="17"/>
  <c r="E13" i="17"/>
  <c r="AL13" i="24"/>
  <c r="AK22" i="21"/>
  <c r="AK22" i="25"/>
  <c r="AL13" i="25"/>
  <c r="AK22" i="23"/>
  <c r="AK22" i="22"/>
  <c r="AK22" i="24"/>
  <c r="AL13" i="22"/>
  <c r="AK22" i="19"/>
  <c r="AL13" i="18"/>
  <c r="AL13" i="21"/>
  <c r="AL13" i="20"/>
  <c r="AK22" i="17"/>
  <c r="AK22" i="20"/>
  <c r="AK22" i="27"/>
  <c r="AL13" i="19"/>
  <c r="AK22" i="18"/>
  <c r="AL13" i="23"/>
  <c r="AL13" i="17"/>
  <c r="AL13" i="27"/>
  <c r="N22" i="25"/>
  <c r="N22" i="23"/>
  <c r="O13" i="25"/>
  <c r="N22" i="22"/>
  <c r="N22" i="24"/>
  <c r="O13" i="24"/>
  <c r="O13" i="23"/>
  <c r="O13" i="22"/>
  <c r="N22" i="20"/>
  <c r="O13" i="20"/>
  <c r="O13" i="19"/>
  <c r="O13" i="27"/>
  <c r="O13" i="17"/>
  <c r="N22" i="21"/>
  <c r="N22" i="17"/>
  <c r="O13" i="18"/>
  <c r="N22" i="27"/>
  <c r="N22" i="18"/>
  <c r="N22" i="19"/>
  <c r="O13" i="21"/>
  <c r="AE13" i="24"/>
  <c r="AD22" i="23"/>
  <c r="AD22" i="25"/>
  <c r="AD22" i="24"/>
  <c r="AE13" i="22"/>
  <c r="AE13" i="20"/>
  <c r="AE13" i="25"/>
  <c r="AE13" i="21"/>
  <c r="AE13" i="23"/>
  <c r="AD22" i="20"/>
  <c r="AD22" i="17"/>
  <c r="AD22" i="21"/>
  <c r="AD22" i="18"/>
  <c r="AD22" i="27"/>
  <c r="AE13" i="19"/>
  <c r="AE13" i="18"/>
  <c r="AE13" i="27"/>
  <c r="AE13" i="17"/>
  <c r="AD22" i="22"/>
  <c r="AD22" i="19"/>
  <c r="AE22" i="24"/>
  <c r="AF13" i="25"/>
  <c r="AF13" i="24"/>
  <c r="AE22" i="23"/>
  <c r="AE22" i="25"/>
  <c r="AF13" i="23"/>
  <c r="AF13" i="21"/>
  <c r="AE22" i="22"/>
  <c r="AF13" i="22"/>
  <c r="AE22" i="21"/>
  <c r="AE22" i="18"/>
  <c r="AE22" i="27"/>
  <c r="AF13" i="20"/>
  <c r="AF13" i="19"/>
  <c r="AF13" i="18"/>
  <c r="AF13" i="17"/>
  <c r="AE22" i="19"/>
  <c r="AF13" i="27"/>
  <c r="AE22" i="17"/>
  <c r="AE22" i="20"/>
  <c r="R22" i="23"/>
  <c r="S13" i="23"/>
  <c r="R22" i="22"/>
  <c r="R22" i="25"/>
  <c r="R22" i="24"/>
  <c r="S13" i="24"/>
  <c r="S13" i="22"/>
  <c r="S13" i="21"/>
  <c r="R22" i="20"/>
  <c r="R22" i="21"/>
  <c r="S13" i="20"/>
  <c r="S13" i="17"/>
  <c r="S13" i="19"/>
  <c r="S13" i="18"/>
  <c r="S13" i="25"/>
  <c r="R22" i="19"/>
  <c r="R22" i="17"/>
  <c r="R22" i="27"/>
  <c r="S13" i="27"/>
  <c r="R22" i="18"/>
  <c r="Z22" i="23"/>
  <c r="AA13" i="23"/>
  <c r="Z22" i="22"/>
  <c r="AA13" i="25"/>
  <c r="AA13" i="24"/>
  <c r="AA13" i="21"/>
  <c r="AA13" i="22"/>
  <c r="Z22" i="20"/>
  <c r="Z22" i="21"/>
  <c r="Z22" i="19"/>
  <c r="AA13" i="19"/>
  <c r="AA13" i="17"/>
  <c r="Z22" i="25"/>
  <c r="Z22" i="17"/>
  <c r="AA13" i="20"/>
  <c r="Z22" i="24"/>
  <c r="Z22" i="18"/>
  <c r="Z22" i="27"/>
  <c r="AA13" i="18"/>
  <c r="AA13" i="27"/>
  <c r="AQ13" i="25"/>
  <c r="AP22" i="23"/>
  <c r="AQ13" i="23"/>
  <c r="AP22" i="22"/>
  <c r="AP22" i="24"/>
  <c r="AQ13" i="21"/>
  <c r="AP22" i="21"/>
  <c r="AP22" i="20"/>
  <c r="AP22" i="25"/>
  <c r="AQ13" i="24"/>
  <c r="AQ13" i="17"/>
  <c r="AQ13" i="18"/>
  <c r="AP22" i="27"/>
  <c r="AQ13" i="19"/>
  <c r="AQ13" i="20"/>
  <c r="AP22" i="18"/>
  <c r="AQ13" i="27"/>
  <c r="AQ13" i="22"/>
  <c r="AP22" i="19"/>
  <c r="AP22" i="17"/>
  <c r="F24" i="21"/>
  <c r="F24" i="22"/>
  <c r="G13" i="13" s="1"/>
  <c r="F24" i="23"/>
  <c r="F24" i="17"/>
  <c r="F24" i="18"/>
  <c r="G9" i="13" s="1"/>
  <c r="F24" i="25"/>
  <c r="F24" i="20"/>
  <c r="G11" i="13" s="1"/>
  <c r="F24" i="27"/>
  <c r="F24" i="24"/>
  <c r="F24" i="19"/>
  <c r="C22" i="24"/>
  <c r="C22" i="22"/>
  <c r="C22" i="23"/>
  <c r="C22" i="21"/>
  <c r="C22" i="20"/>
  <c r="C22" i="17"/>
  <c r="C22" i="18"/>
  <c r="C22" i="25"/>
  <c r="C22" i="19"/>
  <c r="C22" i="27"/>
  <c r="K13" i="24"/>
  <c r="K13" i="23"/>
  <c r="K22" i="25"/>
  <c r="K13" i="25"/>
  <c r="K22" i="23"/>
  <c r="K22" i="21"/>
  <c r="K22" i="22"/>
  <c r="K13" i="18"/>
  <c r="K22" i="17"/>
  <c r="K22" i="19"/>
  <c r="K22" i="18"/>
  <c r="K13" i="27"/>
  <c r="K22" i="20"/>
  <c r="K13" i="20"/>
  <c r="K13" i="17"/>
  <c r="K22" i="24"/>
  <c r="K13" i="19"/>
  <c r="K22" i="27"/>
  <c r="K13" i="21"/>
  <c r="K13" i="22"/>
  <c r="T13" i="25"/>
  <c r="S22" i="25"/>
  <c r="T13" i="23"/>
  <c r="S22" i="22"/>
  <c r="S22" i="24"/>
  <c r="T13" i="24"/>
  <c r="T13" i="22"/>
  <c r="S22" i="23"/>
  <c r="S22" i="21"/>
  <c r="S22" i="19"/>
  <c r="T13" i="21"/>
  <c r="T13" i="19"/>
  <c r="T13" i="18"/>
  <c r="S22" i="27"/>
  <c r="S22" i="18"/>
  <c r="T13" i="17"/>
  <c r="T13" i="27"/>
  <c r="S22" i="17"/>
  <c r="S22" i="20"/>
  <c r="T13" i="20"/>
  <c r="AB13" i="25"/>
  <c r="AA22" i="25"/>
  <c r="AB13" i="23"/>
  <c r="AA22" i="22"/>
  <c r="AA22" i="24"/>
  <c r="AB13" i="22"/>
  <c r="AB13" i="24"/>
  <c r="AA22" i="20"/>
  <c r="AA22" i="19"/>
  <c r="AA22" i="21"/>
  <c r="AB13" i="20"/>
  <c r="AA22" i="17"/>
  <c r="AA22" i="23"/>
  <c r="AB13" i="21"/>
  <c r="AB13" i="18"/>
  <c r="AA22" i="27"/>
  <c r="AA22" i="18"/>
  <c r="AB13" i="27"/>
  <c r="AB13" i="19"/>
  <c r="AB13" i="17"/>
  <c r="AJ13" i="25"/>
  <c r="AI22" i="25"/>
  <c r="AJ13" i="23"/>
  <c r="AI22" i="22"/>
  <c r="AI22" i="24"/>
  <c r="AJ13" i="22"/>
  <c r="AI22" i="21"/>
  <c r="AI22" i="23"/>
  <c r="AI22" i="19"/>
  <c r="AJ13" i="19"/>
  <c r="AJ13" i="27"/>
  <c r="AJ13" i="24"/>
  <c r="AJ13" i="17"/>
  <c r="AI22" i="20"/>
  <c r="AI22" i="17"/>
  <c r="AJ13" i="20"/>
  <c r="AJ13" i="18"/>
  <c r="AI22" i="27"/>
  <c r="AJ13" i="21"/>
  <c r="AI22" i="18"/>
  <c r="AR13" i="25"/>
  <c r="AQ22" i="25"/>
  <c r="AR13" i="23"/>
  <c r="AQ22" i="22"/>
  <c r="AQ22" i="24"/>
  <c r="AQ22" i="23"/>
  <c r="AR13" i="22"/>
  <c r="AR13" i="21"/>
  <c r="AQ22" i="20"/>
  <c r="AQ22" i="19"/>
  <c r="AR13" i="19"/>
  <c r="AR13" i="24"/>
  <c r="AR13" i="20"/>
  <c r="AQ22" i="18"/>
  <c r="AQ22" i="21"/>
  <c r="AR13" i="17"/>
  <c r="AQ22" i="17"/>
  <c r="AR13" i="27"/>
  <c r="AQ22" i="27"/>
  <c r="AR13" i="18"/>
  <c r="R13" i="24"/>
  <c r="Q22" i="20"/>
  <c r="R13" i="19"/>
  <c r="Q22" i="25"/>
  <c r="R13" i="23"/>
  <c r="Q22" i="18"/>
  <c r="Q22" i="27"/>
  <c r="Q22" i="17"/>
  <c r="R13" i="17"/>
  <c r="Q22" i="19"/>
  <c r="Q22" i="24"/>
  <c r="R13" i="27"/>
  <c r="Q22" i="22"/>
  <c r="R13" i="22"/>
  <c r="R13" i="21"/>
  <c r="R13" i="18"/>
  <c r="R13" i="25"/>
  <c r="Q22" i="23"/>
  <c r="Q22" i="21"/>
  <c r="R13" i="20"/>
  <c r="P22" i="24"/>
  <c r="P22" i="23"/>
  <c r="Q13" i="24"/>
  <c r="Q13" i="23"/>
  <c r="P22" i="20"/>
  <c r="Q13" i="25"/>
  <c r="P22" i="21"/>
  <c r="P22" i="25"/>
  <c r="P22" i="22"/>
  <c r="Q13" i="20"/>
  <c r="Q13" i="17"/>
  <c r="P22" i="27"/>
  <c r="P22" i="18"/>
  <c r="Q13" i="22"/>
  <c r="P22" i="19"/>
  <c r="Q13" i="19"/>
  <c r="Q13" i="18"/>
  <c r="Q13" i="27"/>
  <c r="Q13" i="21"/>
  <c r="P22" i="17"/>
  <c r="P13" i="25"/>
  <c r="O22" i="21"/>
  <c r="P13" i="19"/>
  <c r="P13" i="23"/>
  <c r="O22" i="17"/>
  <c r="P13" i="17"/>
  <c r="O22" i="18"/>
  <c r="O22" i="23"/>
  <c r="P13" i="22"/>
  <c r="P13" i="20"/>
  <c r="O22" i="27"/>
  <c r="O22" i="25"/>
  <c r="P13" i="18"/>
  <c r="O22" i="24"/>
  <c r="P13" i="21"/>
  <c r="O22" i="19"/>
  <c r="P13" i="27"/>
  <c r="P13" i="24"/>
  <c r="O22" i="22"/>
  <c r="O22" i="20"/>
  <c r="D13" i="2"/>
  <c r="V5" i="13"/>
  <c r="U13" i="2"/>
  <c r="AD5" i="13"/>
  <c r="AC13" i="2"/>
  <c r="AL5" i="13"/>
  <c r="AK13" i="2"/>
  <c r="AT5" i="13"/>
  <c r="AS13" i="2"/>
  <c r="AA5" i="13"/>
  <c r="Z13" i="2"/>
  <c r="AB5" i="13"/>
  <c r="AA13" i="2"/>
  <c r="L5" i="13"/>
  <c r="K13" i="2"/>
  <c r="AK5" i="13"/>
  <c r="AJ13" i="2"/>
  <c r="S5" i="13"/>
  <c r="R13" i="2"/>
  <c r="AQ5" i="13"/>
  <c r="AP13" i="2"/>
  <c r="U5" i="13"/>
  <c r="T13" i="2"/>
  <c r="E13" i="2"/>
  <c r="O5" i="13"/>
  <c r="N13" i="2"/>
  <c r="M13" i="2"/>
  <c r="W5" i="13"/>
  <c r="V13" i="2"/>
  <c r="AE5" i="13"/>
  <c r="AD13" i="2"/>
  <c r="AM5" i="13"/>
  <c r="AL13" i="2"/>
  <c r="AU5" i="13"/>
  <c r="F13" i="2"/>
  <c r="P5" i="13"/>
  <c r="O13" i="2"/>
  <c r="X5" i="13"/>
  <c r="W13" i="2"/>
  <c r="AF5" i="13"/>
  <c r="AE13" i="2"/>
  <c r="AN5" i="13"/>
  <c r="AM13" i="2"/>
  <c r="AI5" i="13"/>
  <c r="AH13" i="2"/>
  <c r="T5" i="13"/>
  <c r="S13" i="2"/>
  <c r="H5" i="13"/>
  <c r="G13" i="2"/>
  <c r="Q5" i="13"/>
  <c r="P13" i="2"/>
  <c r="Y5" i="13"/>
  <c r="X13" i="2"/>
  <c r="AG5" i="13"/>
  <c r="AF13" i="2"/>
  <c r="AO5" i="13"/>
  <c r="AN13" i="2"/>
  <c r="J5" i="13"/>
  <c r="I13" i="2"/>
  <c r="K5" i="13"/>
  <c r="J13" i="2"/>
  <c r="AJ5" i="13"/>
  <c r="AI13" i="2"/>
  <c r="AR5" i="13"/>
  <c r="AQ13" i="2"/>
  <c r="C13" i="2"/>
  <c r="AC5" i="13"/>
  <c r="AB13" i="2"/>
  <c r="AS5" i="13"/>
  <c r="AR13" i="2"/>
  <c r="I5" i="13"/>
  <c r="H13" i="2"/>
  <c r="R5" i="13"/>
  <c r="Q13" i="2"/>
  <c r="Z5" i="13"/>
  <c r="Y13" i="2"/>
  <c r="AH5" i="13"/>
  <c r="AG13" i="2"/>
  <c r="AP5" i="13"/>
  <c r="AO13" i="2"/>
  <c r="M5" i="13"/>
  <c r="K9" i="1"/>
  <c r="K35" i="1" s="1"/>
  <c r="L13" i="14"/>
  <c r="AT13" i="14"/>
  <c r="AS13" i="14"/>
  <c r="AR13" i="14"/>
  <c r="AQ13" i="14"/>
  <c r="AP13" i="14"/>
  <c r="AO13" i="14"/>
  <c r="AN13" i="14"/>
  <c r="AM13" i="14"/>
  <c r="AL13" i="14"/>
  <c r="AK13" i="14"/>
  <c r="AJ13" i="14"/>
  <c r="AI13" i="14"/>
  <c r="AH13" i="14"/>
  <c r="AG13" i="14"/>
  <c r="AE9" i="1"/>
  <c r="AF13" i="14"/>
  <c r="AD9" i="1"/>
  <c r="AE13" i="14"/>
  <c r="AC9" i="1"/>
  <c r="AD13" i="14"/>
  <c r="AC13" i="14"/>
  <c r="AB13" i="14"/>
  <c r="AA13" i="14"/>
  <c r="Z13" i="14"/>
  <c r="Y13" i="14"/>
  <c r="X13" i="14"/>
  <c r="W13" i="14"/>
  <c r="V13" i="14"/>
  <c r="U13" i="14"/>
  <c r="T13" i="14"/>
  <c r="S13" i="14"/>
  <c r="R13" i="14"/>
  <c r="Q13" i="14"/>
  <c r="P13" i="14"/>
  <c r="O13" i="14"/>
  <c r="N13" i="14"/>
  <c r="F6" i="2"/>
  <c r="Y19" i="1"/>
  <c r="Y22" i="1" s="1"/>
  <c r="Y24" i="1" s="1"/>
  <c r="Y26" i="1" s="1"/>
  <c r="Y28" i="1" s="1"/>
  <c r="Y31" i="1" s="1"/>
  <c r="Y33" i="1" s="1"/>
  <c r="AZ17" i="1"/>
  <c r="AZ19" i="1" s="1"/>
  <c r="AZ22" i="1" s="1"/>
  <c r="AZ24" i="1" s="1"/>
  <c r="AZ26" i="1" s="1"/>
  <c r="AZ28" i="1" s="1"/>
  <c r="AZ31" i="1" s="1"/>
  <c r="AZ33" i="1" s="1"/>
  <c r="AZ35" i="1" s="1"/>
  <c r="AV15" i="1"/>
  <c r="AV19" i="1" s="1"/>
  <c r="AV22" i="1" s="1"/>
  <c r="AV24" i="1" s="1"/>
  <c r="AV26" i="1" s="1"/>
  <c r="AV28" i="1" s="1"/>
  <c r="AV31" i="1" s="1"/>
  <c r="AV33" i="1" s="1"/>
  <c r="AV35" i="1" s="1"/>
  <c r="AN19" i="1"/>
  <c r="AN22" i="1" s="1"/>
  <c r="AN24" i="1" s="1"/>
  <c r="AN26" i="1" s="1"/>
  <c r="AN28" i="1" s="1"/>
  <c r="AN31" i="1" s="1"/>
  <c r="AN33" i="1" s="1"/>
  <c r="F5" i="13"/>
  <c r="E24" i="14"/>
  <c r="J13" i="14"/>
  <c r="J22" i="14"/>
  <c r="Z22" i="14"/>
  <c r="AP22" i="14"/>
  <c r="U22" i="14"/>
  <c r="AS22" i="14"/>
  <c r="F22" i="14"/>
  <c r="F13" i="14"/>
  <c r="N22" i="14"/>
  <c r="V22" i="14"/>
  <c r="AD22" i="14"/>
  <c r="AL22" i="14"/>
  <c r="R22" i="14"/>
  <c r="AH22" i="14"/>
  <c r="K22" i="14"/>
  <c r="K13" i="14"/>
  <c r="D22" i="14"/>
  <c r="D13" i="14"/>
  <c r="L22" i="14"/>
  <c r="AB22" i="14"/>
  <c r="AR22" i="14"/>
  <c r="E22" i="14"/>
  <c r="E13" i="14"/>
  <c r="M22" i="14"/>
  <c r="AC22" i="14"/>
  <c r="AK22" i="14"/>
  <c r="G13" i="14"/>
  <c r="G22" i="14"/>
  <c r="O22" i="14"/>
  <c r="W22" i="14"/>
  <c r="AE22" i="14"/>
  <c r="AM22" i="14"/>
  <c r="D5" i="13"/>
  <c r="D15" i="13"/>
  <c r="C24" i="14"/>
  <c r="H22" i="14"/>
  <c r="H13" i="14"/>
  <c r="P22" i="14"/>
  <c r="X22" i="14"/>
  <c r="AF22" i="14"/>
  <c r="AN9" i="1"/>
  <c r="AN22" i="14"/>
  <c r="G5" i="13"/>
  <c r="F24" i="14"/>
  <c r="G7" i="13" s="1"/>
  <c r="C22" i="14"/>
  <c r="S22" i="14"/>
  <c r="AA22" i="14"/>
  <c r="AI22" i="14"/>
  <c r="AQ22" i="14"/>
  <c r="B9" i="1"/>
  <c r="T22" i="14"/>
  <c r="AJ22" i="14"/>
  <c r="E14" i="13"/>
  <c r="E16" i="13"/>
  <c r="E5" i="13"/>
  <c r="D24" i="14"/>
  <c r="I13" i="14"/>
  <c r="I22" i="14"/>
  <c r="Q22" i="14"/>
  <c r="Y22" i="14"/>
  <c r="AG22" i="14"/>
  <c r="AO22" i="14"/>
  <c r="AK19" i="1"/>
  <c r="AK22" i="1" s="1"/>
  <c r="AK24" i="1" s="1"/>
  <c r="AK26" i="1" s="1"/>
  <c r="AK28" i="1" s="1"/>
  <c r="AK31" i="1" s="1"/>
  <c r="AK33" i="1" s="1"/>
  <c r="D19" i="1"/>
  <c r="D22" i="1" s="1"/>
  <c r="D24" i="1" s="1"/>
  <c r="D26" i="1" s="1"/>
  <c r="D28" i="1" s="1"/>
  <c r="D31" i="1" s="1"/>
  <c r="D33" i="1" s="1"/>
  <c r="D35" i="1" s="1"/>
  <c r="U19" i="1"/>
  <c r="U22" i="1" s="1"/>
  <c r="U24" i="1" s="1"/>
  <c r="U26" i="1" s="1"/>
  <c r="U28" i="1" s="1"/>
  <c r="U31" i="1" s="1"/>
  <c r="U33" i="1" s="1"/>
  <c r="AS19" i="1"/>
  <c r="AS22" i="1" s="1"/>
  <c r="AS24" i="1" s="1"/>
  <c r="AS26" i="1" s="1"/>
  <c r="AS28" i="1" s="1"/>
  <c r="AS31" i="1" s="1"/>
  <c r="AS33" i="1" s="1"/>
  <c r="AC19" i="1"/>
  <c r="AC22" i="1" s="1"/>
  <c r="AC24" i="1" s="1"/>
  <c r="AC26" i="1" s="1"/>
  <c r="AC28" i="1" s="1"/>
  <c r="AC31" i="1" s="1"/>
  <c r="AC33" i="1" s="1"/>
  <c r="M19" i="1"/>
  <c r="M22" i="1" s="1"/>
  <c r="M24" i="1" s="1"/>
  <c r="M26" i="1" s="1"/>
  <c r="M28" i="1" s="1"/>
  <c r="M31" i="1" s="1"/>
  <c r="M33" i="1" s="1"/>
  <c r="AQ19" i="1"/>
  <c r="AQ22" i="1" s="1"/>
  <c r="AQ24" i="1" s="1"/>
  <c r="AQ26" i="1" s="1"/>
  <c r="AQ28" i="1" s="1"/>
  <c r="AQ31" i="1" s="1"/>
  <c r="AQ33" i="1" s="1"/>
  <c r="AI19" i="1"/>
  <c r="AI22" i="1" s="1"/>
  <c r="AI24" i="1" s="1"/>
  <c r="AI26" i="1" s="1"/>
  <c r="AI28" i="1" s="1"/>
  <c r="AI31" i="1" s="1"/>
  <c r="AI33" i="1" s="1"/>
  <c r="AA19" i="1"/>
  <c r="AA22" i="1" s="1"/>
  <c r="AA24" i="1" s="1"/>
  <c r="AA26" i="1" s="1"/>
  <c r="AA28" i="1" s="1"/>
  <c r="AA31" i="1" s="1"/>
  <c r="AA33" i="1" s="1"/>
  <c r="S19" i="1"/>
  <c r="S22" i="1" s="1"/>
  <c r="S24" i="1" s="1"/>
  <c r="S26" i="1" s="1"/>
  <c r="S28" i="1" s="1"/>
  <c r="S31" i="1" s="1"/>
  <c r="S33" i="1" s="1"/>
  <c r="J19" i="1"/>
  <c r="J22" i="1" s="1"/>
  <c r="J24" i="1" s="1"/>
  <c r="J26" i="1" s="1"/>
  <c r="J28" i="1" s="1"/>
  <c r="J31" i="1" s="1"/>
  <c r="J33" i="1" s="1"/>
  <c r="X19" i="1"/>
  <c r="X22" i="1" s="1"/>
  <c r="X24" i="1" s="1"/>
  <c r="X26" i="1" s="1"/>
  <c r="X28" i="1" s="1"/>
  <c r="X31" i="1" s="1"/>
  <c r="X33" i="1" s="1"/>
  <c r="G19" i="1"/>
  <c r="G22" i="1" s="1"/>
  <c r="G24" i="1" s="1"/>
  <c r="G26" i="1" s="1"/>
  <c r="G28" i="1" s="1"/>
  <c r="G31" i="1" s="1"/>
  <c r="G33" i="1" s="1"/>
  <c r="AW19" i="1"/>
  <c r="AW22" i="1" s="1"/>
  <c r="AW24" i="1" s="1"/>
  <c r="AW26" i="1" s="1"/>
  <c r="AW28" i="1" s="1"/>
  <c r="AW31" i="1" s="1"/>
  <c r="AW33" i="1" s="1"/>
  <c r="AW35" i="1" s="1"/>
  <c r="I19" i="1"/>
  <c r="I22" i="1" s="1"/>
  <c r="I24" i="1" s="1"/>
  <c r="I26" i="1" s="1"/>
  <c r="I28" i="1" s="1"/>
  <c r="I31" i="1" s="1"/>
  <c r="I33" i="1" s="1"/>
  <c r="AO19" i="1"/>
  <c r="AO22" i="1" s="1"/>
  <c r="AO24" i="1" s="1"/>
  <c r="AO26" i="1" s="1"/>
  <c r="AO28" i="1" s="1"/>
  <c r="AO31" i="1" s="1"/>
  <c r="AO33" i="1" s="1"/>
  <c r="AF19" i="1"/>
  <c r="AF22" i="1" s="1"/>
  <c r="AF24" i="1" s="1"/>
  <c r="AF26" i="1" s="1"/>
  <c r="AF28" i="1" s="1"/>
  <c r="AF31" i="1" s="1"/>
  <c r="AF33" i="1" s="1"/>
  <c r="AL19" i="1"/>
  <c r="AL22" i="1" s="1"/>
  <c r="AL24" i="1" s="1"/>
  <c r="AL26" i="1" s="1"/>
  <c r="AL28" i="1" s="1"/>
  <c r="AL31" i="1" s="1"/>
  <c r="AL33" i="1" s="1"/>
  <c r="AD19" i="1"/>
  <c r="AD22" i="1" s="1"/>
  <c r="AD24" i="1" s="1"/>
  <c r="AD26" i="1" s="1"/>
  <c r="AD28" i="1" s="1"/>
  <c r="AD31" i="1" s="1"/>
  <c r="AD33" i="1" s="1"/>
  <c r="V19" i="1"/>
  <c r="V22" i="1" s="1"/>
  <c r="V24" i="1" s="1"/>
  <c r="V26" i="1" s="1"/>
  <c r="V28" i="1" s="1"/>
  <c r="V31" i="1" s="1"/>
  <c r="V33" i="1" s="1"/>
  <c r="N19" i="1"/>
  <c r="N22" i="1" s="1"/>
  <c r="N24" i="1" s="1"/>
  <c r="N26" i="1" s="1"/>
  <c r="N28" i="1" s="1"/>
  <c r="N31" i="1" s="1"/>
  <c r="N33" i="1" s="1"/>
  <c r="E19" i="1"/>
  <c r="E22" i="1" s="1"/>
  <c r="E24" i="1" s="1"/>
  <c r="E26" i="1" s="1"/>
  <c r="E28" i="1" s="1"/>
  <c r="E31" i="1" s="1"/>
  <c r="E33" i="1" s="1"/>
  <c r="AP19" i="1"/>
  <c r="AP22" i="1" s="1"/>
  <c r="AP24" i="1" s="1"/>
  <c r="AP26" i="1" s="1"/>
  <c r="AP28" i="1" s="1"/>
  <c r="AP31" i="1" s="1"/>
  <c r="AP33" i="1" s="1"/>
  <c r="AH19" i="1"/>
  <c r="AH22" i="1" s="1"/>
  <c r="AH24" i="1" s="1"/>
  <c r="AH26" i="1" s="1"/>
  <c r="AH28" i="1" s="1"/>
  <c r="AH31" i="1" s="1"/>
  <c r="AH33" i="1" s="1"/>
  <c r="Z19" i="1"/>
  <c r="Z22" i="1" s="1"/>
  <c r="Z24" i="1" s="1"/>
  <c r="Z26" i="1" s="1"/>
  <c r="Z28" i="1" s="1"/>
  <c r="Z31" i="1" s="1"/>
  <c r="Z33" i="1" s="1"/>
  <c r="R19" i="1"/>
  <c r="R22" i="1" s="1"/>
  <c r="R24" i="1" s="1"/>
  <c r="R26" i="1" s="1"/>
  <c r="R28" i="1" s="1"/>
  <c r="R31" i="1" s="1"/>
  <c r="R33" i="1" s="1"/>
  <c r="C19" i="1"/>
  <c r="C22" i="1" s="1"/>
  <c r="C24" i="1" s="1"/>
  <c r="C26" i="1" s="1"/>
  <c r="C28" i="1" s="1"/>
  <c r="C31" i="1" s="1"/>
  <c r="C33" i="1" s="1"/>
  <c r="C35" i="1" s="1"/>
  <c r="P19" i="1"/>
  <c r="P22" i="1" s="1"/>
  <c r="P24" i="1" s="1"/>
  <c r="P26" i="1" s="1"/>
  <c r="P28" i="1" s="1"/>
  <c r="P31" i="1" s="1"/>
  <c r="P33" i="1" s="1"/>
  <c r="H19" i="14"/>
  <c r="M20" i="14"/>
  <c r="I19" i="14"/>
  <c r="N20" i="14"/>
  <c r="AX17" i="1"/>
  <c r="AX19" i="1" s="1"/>
  <c r="AX22" i="1" s="1"/>
  <c r="AX24" i="1" s="1"/>
  <c r="AX26" i="1" s="1"/>
  <c r="AX28" i="1" s="1"/>
  <c r="AX31" i="1" s="1"/>
  <c r="AX33" i="1" s="1"/>
  <c r="AX35" i="1" s="1"/>
  <c r="AY17" i="1"/>
  <c r="AY19" i="1" s="1"/>
  <c r="AY22" i="1" s="1"/>
  <c r="AY24" i="1" s="1"/>
  <c r="AY26" i="1" s="1"/>
  <c r="AY28" i="1" s="1"/>
  <c r="AY31" i="1" s="1"/>
  <c r="AY33" i="1" s="1"/>
  <c r="AY35" i="1" s="1"/>
  <c r="C9" i="1"/>
  <c r="AG19" i="1"/>
  <c r="AG22" i="1" s="1"/>
  <c r="AG24" i="1" s="1"/>
  <c r="AG26" i="1" s="1"/>
  <c r="AG28" i="1" s="1"/>
  <c r="AG31" i="1" s="1"/>
  <c r="AG33" i="1" s="1"/>
  <c r="Q19" i="1"/>
  <c r="Q22" i="1" s="1"/>
  <c r="Q24" i="1" s="1"/>
  <c r="Q26" i="1" s="1"/>
  <c r="Q28" i="1" s="1"/>
  <c r="Q31" i="1" s="1"/>
  <c r="Q33" i="1" s="1"/>
  <c r="M9" i="1"/>
  <c r="U9" i="1"/>
  <c r="AK9" i="1"/>
  <c r="AS9" i="1"/>
  <c r="D9" i="1"/>
  <c r="H19" i="1"/>
  <c r="H22" i="1" s="1"/>
  <c r="H24" i="1" s="1"/>
  <c r="H26" i="1" s="1"/>
  <c r="H28" i="1" s="1"/>
  <c r="H31" i="1" s="1"/>
  <c r="H33" i="1" s="1"/>
  <c r="N9" i="1"/>
  <c r="N35" i="1" s="1"/>
  <c r="AU15" i="1"/>
  <c r="AU19" i="1" s="1"/>
  <c r="AU22" i="1" s="1"/>
  <c r="AU24" i="1" s="1"/>
  <c r="AU26" i="1" s="1"/>
  <c r="AU28" i="1" s="1"/>
  <c r="AU31" i="1" s="1"/>
  <c r="AU33" i="1" s="1"/>
  <c r="AU35" i="1" s="1"/>
  <c r="O9" i="1"/>
  <c r="O35" i="1" s="1"/>
  <c r="AT15" i="1"/>
  <c r="AT19" i="1" s="1"/>
  <c r="AT22" i="1" s="1"/>
  <c r="AT24" i="1" s="1"/>
  <c r="AT26" i="1" s="1"/>
  <c r="AT28" i="1" s="1"/>
  <c r="AT31" i="1" s="1"/>
  <c r="P9" i="1"/>
  <c r="AF9" i="1"/>
  <c r="AF35" i="1" s="1"/>
  <c r="S9" i="1"/>
  <c r="S35" i="1" s="1"/>
  <c r="AQ9" i="1"/>
  <c r="AT11" i="2"/>
  <c r="AV5" i="13" s="1"/>
  <c r="AT12" i="2"/>
  <c r="X9" i="1"/>
  <c r="G9" i="1"/>
  <c r="AA9" i="1"/>
  <c r="AA35" i="1" s="1"/>
  <c r="AM9" i="1"/>
  <c r="W9" i="1"/>
  <c r="F9" i="1"/>
  <c r="AT13" i="1"/>
  <c r="AL9" i="1"/>
  <c r="V9" i="1"/>
  <c r="E9" i="1"/>
  <c r="J9" i="1"/>
  <c r="AI9" i="1"/>
  <c r="H9" i="1"/>
  <c r="Q9" i="1"/>
  <c r="Q35" i="1" s="1"/>
  <c r="Y9" i="1"/>
  <c r="Y35" i="1" s="1"/>
  <c r="AG9" i="1"/>
  <c r="AO9" i="1"/>
  <c r="AR9" i="1"/>
  <c r="AJ9" i="1"/>
  <c r="AB9" i="1"/>
  <c r="T9" i="1"/>
  <c r="L9" i="1"/>
  <c r="AP9" i="1"/>
  <c r="AH9" i="1"/>
  <c r="AH35" i="1" s="1"/>
  <c r="Z9" i="1"/>
  <c r="R9" i="1"/>
  <c r="R35" i="1" s="1"/>
  <c r="I9" i="1"/>
  <c r="AM19" i="1"/>
  <c r="AM22" i="1" s="1"/>
  <c r="AM24" i="1" s="1"/>
  <c r="AM26" i="1" s="1"/>
  <c r="AM28" i="1" s="1"/>
  <c r="AM31" i="1" s="1"/>
  <c r="AM33" i="1" s="1"/>
  <c r="AE19" i="1"/>
  <c r="AE22" i="1" s="1"/>
  <c r="AE24" i="1" s="1"/>
  <c r="AE26" i="1" s="1"/>
  <c r="AE28" i="1" s="1"/>
  <c r="AE31" i="1" s="1"/>
  <c r="AE33" i="1" s="1"/>
  <c r="W19" i="1"/>
  <c r="W22" i="1" s="1"/>
  <c r="W24" i="1" s="1"/>
  <c r="W26" i="1" s="1"/>
  <c r="W28" i="1" s="1"/>
  <c r="W31" i="1" s="1"/>
  <c r="W33" i="1" s="1"/>
  <c r="O19" i="1"/>
  <c r="O22" i="1" s="1"/>
  <c r="O24" i="1" s="1"/>
  <c r="O26" i="1" s="1"/>
  <c r="O28" i="1" s="1"/>
  <c r="O31" i="1" s="1"/>
  <c r="O33" i="1" s="1"/>
  <c r="F19" i="1"/>
  <c r="F22" i="1" s="1"/>
  <c r="F24" i="1" s="1"/>
  <c r="F26" i="1" s="1"/>
  <c r="F28" i="1" s="1"/>
  <c r="F31" i="1" s="1"/>
  <c r="F33" i="1" s="1"/>
  <c r="AR19" i="1"/>
  <c r="AR22" i="1" s="1"/>
  <c r="AR24" i="1" s="1"/>
  <c r="AR26" i="1" s="1"/>
  <c r="AR28" i="1" s="1"/>
  <c r="AR31" i="1" s="1"/>
  <c r="AR33" i="1" s="1"/>
  <c r="AJ19" i="1"/>
  <c r="AJ22" i="1" s="1"/>
  <c r="AJ24" i="1" s="1"/>
  <c r="AJ26" i="1" s="1"/>
  <c r="AJ28" i="1" s="1"/>
  <c r="AJ31" i="1" s="1"/>
  <c r="AJ33" i="1" s="1"/>
  <c r="AB19" i="1"/>
  <c r="AB22" i="1" s="1"/>
  <c r="AB24" i="1" s="1"/>
  <c r="AB26" i="1" s="1"/>
  <c r="AB28" i="1" s="1"/>
  <c r="AB31" i="1" s="1"/>
  <c r="AB33" i="1" s="1"/>
  <c r="T19" i="1"/>
  <c r="T22" i="1" s="1"/>
  <c r="T24" i="1" s="1"/>
  <c r="T26" i="1" s="1"/>
  <c r="T28" i="1" s="1"/>
  <c r="T31" i="1" s="1"/>
  <c r="T33" i="1" s="1"/>
  <c r="L19" i="1"/>
  <c r="L22" i="1" s="1"/>
  <c r="L24" i="1" s="1"/>
  <c r="L26" i="1" s="1"/>
  <c r="AG35" i="1" l="1"/>
  <c r="D25" i="25"/>
  <c r="E25" i="20"/>
  <c r="E25" i="17"/>
  <c r="K32" i="18"/>
  <c r="J30" i="23"/>
  <c r="K32" i="19"/>
  <c r="H24" i="19" s="1"/>
  <c r="J32" i="17"/>
  <c r="G24" i="17" s="1"/>
  <c r="G25" i="17" s="1"/>
  <c r="G30" i="21"/>
  <c r="G34" i="21" s="1"/>
  <c r="G36" i="21" s="1"/>
  <c r="G38" i="21" s="1"/>
  <c r="G40" i="21" s="1"/>
  <c r="G43" i="21" s="1"/>
  <c r="G45" i="21" s="1"/>
  <c r="J32" i="21"/>
  <c r="G24" i="21" s="1"/>
  <c r="G25" i="21" s="1"/>
  <c r="K32" i="14"/>
  <c r="H24" i="14" s="1"/>
  <c r="J32" i="23"/>
  <c r="G24" i="23" s="1"/>
  <c r="J32" i="18"/>
  <c r="L32" i="21"/>
  <c r="K32" i="17"/>
  <c r="H24" i="17" s="1"/>
  <c r="G30" i="18"/>
  <c r="G34" i="18" s="1"/>
  <c r="G36" i="18" s="1"/>
  <c r="G38" i="18" s="1"/>
  <c r="G40" i="18" s="1"/>
  <c r="G43" i="18" s="1"/>
  <c r="G45" i="18" s="1"/>
  <c r="G47" i="18" s="1"/>
  <c r="H30" i="25"/>
  <c r="H34" i="25" s="1"/>
  <c r="H36" i="25" s="1"/>
  <c r="H38" i="25" s="1"/>
  <c r="H40" i="25" s="1"/>
  <c r="H43" i="25" s="1"/>
  <c r="H45" i="25" s="1"/>
  <c r="H47" i="25" s="1"/>
  <c r="H30" i="19"/>
  <c r="H34" i="19" s="1"/>
  <c r="H36" i="19" s="1"/>
  <c r="H38" i="19" s="1"/>
  <c r="H40" i="19" s="1"/>
  <c r="H43" i="19" s="1"/>
  <c r="H45" i="19" s="1"/>
  <c r="H47" i="19" s="1"/>
  <c r="H30" i="21"/>
  <c r="H34" i="21" s="1"/>
  <c r="H36" i="21" s="1"/>
  <c r="H38" i="21" s="1"/>
  <c r="H40" i="21" s="1"/>
  <c r="H43" i="21" s="1"/>
  <c r="H45" i="21" s="1"/>
  <c r="H47" i="21" s="1"/>
  <c r="G30" i="23"/>
  <c r="G34" i="23" s="1"/>
  <c r="G36" i="23" s="1"/>
  <c r="G38" i="23" s="1"/>
  <c r="G40" i="23" s="1"/>
  <c r="G43" i="23" s="1"/>
  <c r="G45" i="23" s="1"/>
  <c r="G47" i="23" s="1"/>
  <c r="G30" i="22"/>
  <c r="G34" i="22" s="1"/>
  <c r="G36" i="22" s="1"/>
  <c r="G38" i="22" s="1"/>
  <c r="G40" i="22" s="1"/>
  <c r="G43" i="22" s="1"/>
  <c r="G45" i="22" s="1"/>
  <c r="G47" i="22" s="1"/>
  <c r="K32" i="25"/>
  <c r="H24" i="25" s="1"/>
  <c r="H30" i="17"/>
  <c r="H34" i="17" s="1"/>
  <c r="H36" i="17" s="1"/>
  <c r="H38" i="17" s="1"/>
  <c r="H40" i="17" s="1"/>
  <c r="H43" i="17" s="1"/>
  <c r="H45" i="17" s="1"/>
  <c r="H47" i="17" s="1"/>
  <c r="G30" i="14"/>
  <c r="G34" i="14" s="1"/>
  <c r="L32" i="14"/>
  <c r="G30" i="20"/>
  <c r="G34" i="20" s="1"/>
  <c r="G36" i="20" s="1"/>
  <c r="G38" i="20" s="1"/>
  <c r="G40" i="20" s="1"/>
  <c r="G43" i="20" s="1"/>
  <c r="G45" i="20" s="1"/>
  <c r="G47" i="20" s="1"/>
  <c r="K32" i="27"/>
  <c r="H24" i="27" s="1"/>
  <c r="J32" i="14"/>
  <c r="G24" i="14" s="1"/>
  <c r="J32" i="24"/>
  <c r="G24" i="24" s="1"/>
  <c r="G30" i="17"/>
  <c r="G34" i="17" s="1"/>
  <c r="G36" i="17" s="1"/>
  <c r="G38" i="17" s="1"/>
  <c r="G40" i="17" s="1"/>
  <c r="G43" i="17" s="1"/>
  <c r="G45" i="17" s="1"/>
  <c r="G47" i="17" s="1"/>
  <c r="H30" i="18"/>
  <c r="H34" i="18" s="1"/>
  <c r="H36" i="18" s="1"/>
  <c r="H38" i="18" s="1"/>
  <c r="H40" i="18" s="1"/>
  <c r="H43" i="18" s="1"/>
  <c r="H45" i="18" s="1"/>
  <c r="H47" i="18" s="1"/>
  <c r="H30" i="24"/>
  <c r="H34" i="24" s="1"/>
  <c r="H36" i="24" s="1"/>
  <c r="H38" i="24" s="1"/>
  <c r="H40" i="24" s="1"/>
  <c r="H43" i="24" s="1"/>
  <c r="H45" i="24" s="1"/>
  <c r="H47" i="24" s="1"/>
  <c r="J32" i="22"/>
  <c r="G24" i="22" s="1"/>
  <c r="K32" i="24"/>
  <c r="H24" i="24" s="1"/>
  <c r="G30" i="25"/>
  <c r="G34" i="25" s="1"/>
  <c r="G36" i="25" s="1"/>
  <c r="G38" i="25" s="1"/>
  <c r="G40" i="25" s="1"/>
  <c r="G43" i="25" s="1"/>
  <c r="G45" i="25" s="1"/>
  <c r="G47" i="25" s="1"/>
  <c r="J32" i="27"/>
  <c r="G24" i="27" s="1"/>
  <c r="G25" i="27" s="1"/>
  <c r="J32" i="20"/>
  <c r="G24" i="20" s="1"/>
  <c r="H30" i="23"/>
  <c r="H34" i="23" s="1"/>
  <c r="H36" i="23" s="1"/>
  <c r="H38" i="23" s="1"/>
  <c r="H40" i="23" s="1"/>
  <c r="H43" i="23" s="1"/>
  <c r="H45" i="23" s="1"/>
  <c r="H47" i="23" s="1"/>
  <c r="G30" i="19"/>
  <c r="G34" i="19" s="1"/>
  <c r="G36" i="19" s="1"/>
  <c r="G38" i="19" s="1"/>
  <c r="G40" i="19" s="1"/>
  <c r="G43" i="19" s="1"/>
  <c r="G45" i="19" s="1"/>
  <c r="G47" i="19" s="1"/>
  <c r="H30" i="20"/>
  <c r="H34" i="20" s="1"/>
  <c r="H36" i="20" s="1"/>
  <c r="H38" i="20" s="1"/>
  <c r="H40" i="20" s="1"/>
  <c r="H43" i="20" s="1"/>
  <c r="H45" i="20" s="1"/>
  <c r="H47" i="20" s="1"/>
  <c r="L32" i="25"/>
  <c r="G30" i="27"/>
  <c r="G34" i="27" s="1"/>
  <c r="G36" i="27" s="1"/>
  <c r="G38" i="27" s="1"/>
  <c r="G40" i="27" s="1"/>
  <c r="G43" i="27" s="1"/>
  <c r="G45" i="27" s="1"/>
  <c r="G47" i="27" s="1"/>
  <c r="K32" i="20"/>
  <c r="H24" i="20" s="1"/>
  <c r="J32" i="19"/>
  <c r="G24" i="19" s="1"/>
  <c r="G25" i="19" s="1"/>
  <c r="K32" i="23"/>
  <c r="H24" i="23" s="1"/>
  <c r="G30" i="24"/>
  <c r="G34" i="24" s="1"/>
  <c r="G36" i="24" s="1"/>
  <c r="G38" i="24" s="1"/>
  <c r="G40" i="24" s="1"/>
  <c r="G43" i="24" s="1"/>
  <c r="G45" i="24" s="1"/>
  <c r="G47" i="24" s="1"/>
  <c r="H30" i="22"/>
  <c r="H30" i="27"/>
  <c r="H34" i="27" s="1"/>
  <c r="H36" i="27" s="1"/>
  <c r="H38" i="27" s="1"/>
  <c r="H40" i="27" s="1"/>
  <c r="H43" i="27" s="1"/>
  <c r="H45" i="27" s="1"/>
  <c r="H47" i="27" s="1"/>
  <c r="J30" i="14"/>
  <c r="M32" i="14"/>
  <c r="J32" i="25"/>
  <c r="G24" i="25" s="1"/>
  <c r="G25" i="25" s="1"/>
  <c r="K32" i="21"/>
  <c r="H24" i="21" s="1"/>
  <c r="E8" i="13"/>
  <c r="E15" i="13"/>
  <c r="D9" i="13"/>
  <c r="E25" i="19"/>
  <c r="G47" i="21"/>
  <c r="F25" i="23"/>
  <c r="F25" i="20"/>
  <c r="F11" i="13"/>
  <c r="D25" i="27"/>
  <c r="D6" i="13"/>
  <c r="F25" i="21"/>
  <c r="F12" i="13"/>
  <c r="D25" i="21"/>
  <c r="D12" i="13"/>
  <c r="E25" i="23"/>
  <c r="D25" i="20"/>
  <c r="G24" i="18"/>
  <c r="H24" i="22"/>
  <c r="H24" i="18"/>
  <c r="E25" i="18"/>
  <c r="F25" i="18"/>
  <c r="G12" i="13"/>
  <c r="AT22" i="24"/>
  <c r="AT22" i="25"/>
  <c r="AU13" i="24"/>
  <c r="AT22" i="22"/>
  <c r="AU13" i="25"/>
  <c r="AT22" i="21"/>
  <c r="AU13" i="22"/>
  <c r="AU13" i="20"/>
  <c r="AU13" i="23"/>
  <c r="AT22" i="23"/>
  <c r="AU13" i="21"/>
  <c r="AT22" i="20"/>
  <c r="AT22" i="17"/>
  <c r="AT22" i="19"/>
  <c r="AT22" i="18"/>
  <c r="AU13" i="17"/>
  <c r="AU13" i="27"/>
  <c r="AU13" i="19"/>
  <c r="AT22" i="27"/>
  <c r="AU13" i="18"/>
  <c r="G6" i="13"/>
  <c r="F25" i="27"/>
  <c r="F6" i="13"/>
  <c r="F25" i="24"/>
  <c r="E6" i="13"/>
  <c r="E25" i="27"/>
  <c r="E25" i="22"/>
  <c r="F25" i="17"/>
  <c r="F25" i="25"/>
  <c r="D25" i="24"/>
  <c r="E25" i="21"/>
  <c r="E25" i="25"/>
  <c r="F25" i="19"/>
  <c r="D25" i="23"/>
  <c r="AT13" i="2"/>
  <c r="F25" i="22"/>
  <c r="D25" i="19"/>
  <c r="F9" i="13"/>
  <c r="D7" i="13"/>
  <c r="D25" i="14"/>
  <c r="D10" i="13"/>
  <c r="G8" i="13"/>
  <c r="G16" i="13"/>
  <c r="F10" i="13"/>
  <c r="D11" i="13"/>
  <c r="G14" i="13"/>
  <c r="E7" i="13"/>
  <c r="E25" i="14"/>
  <c r="E11" i="13"/>
  <c r="D8" i="13"/>
  <c r="AY5" i="13"/>
  <c r="AX5" i="13"/>
  <c r="AW5" i="13"/>
  <c r="D14" i="13"/>
  <c r="F36" i="14"/>
  <c r="F38" i="14" s="1"/>
  <c r="F40" i="14" s="1"/>
  <c r="F43" i="14" s="1"/>
  <c r="F45" i="14" s="1"/>
  <c r="H34" i="14"/>
  <c r="D13" i="13"/>
  <c r="F14" i="13"/>
  <c r="F7" i="13"/>
  <c r="F25" i="14"/>
  <c r="E10" i="13"/>
  <c r="D16" i="13"/>
  <c r="G15" i="13"/>
  <c r="AI35" i="1"/>
  <c r="G10" i="13"/>
  <c r="F16" i="13"/>
  <c r="T35" i="1"/>
  <c r="AE35" i="1"/>
  <c r="AU13" i="14"/>
  <c r="W35" i="1"/>
  <c r="X35" i="1"/>
  <c r="AS35" i="1"/>
  <c r="AR35" i="1"/>
  <c r="AQ35" i="1"/>
  <c r="AP35" i="1"/>
  <c r="AN35" i="1"/>
  <c r="AD35" i="1"/>
  <c r="AC35" i="1"/>
  <c r="AB35" i="1"/>
  <c r="V35" i="1"/>
  <c r="E35" i="1"/>
  <c r="Z35" i="1"/>
  <c r="U35" i="1"/>
  <c r="P35" i="1"/>
  <c r="H35" i="1"/>
  <c r="H6" i="2"/>
  <c r="L28" i="1"/>
  <c r="L31" i="1" s="1"/>
  <c r="L33" i="1" s="1"/>
  <c r="L35" i="1" s="1"/>
  <c r="G35" i="1"/>
  <c r="M35" i="1"/>
  <c r="AK35" i="1"/>
  <c r="I35" i="1"/>
  <c r="J35" i="1"/>
  <c r="AT22" i="14"/>
  <c r="AJ35" i="1"/>
  <c r="AL35" i="1"/>
  <c r="AO35" i="1"/>
  <c r="F35" i="1"/>
  <c r="AT33" i="1"/>
  <c r="AT35" i="1" s="1"/>
  <c r="AM35" i="1"/>
  <c r="P20" i="14"/>
  <c r="K19" i="14"/>
  <c r="O20" i="14"/>
  <c r="J19" i="14"/>
  <c r="AT9" i="1"/>
  <c r="G49" i="20" l="1"/>
  <c r="H28" i="20" s="1"/>
  <c r="J26" i="20" s="1"/>
  <c r="L32" i="17"/>
  <c r="I24" i="17" s="1"/>
  <c r="M32" i="22"/>
  <c r="M32" i="20"/>
  <c r="M32" i="24"/>
  <c r="I30" i="17"/>
  <c r="I34" i="17" s="1"/>
  <c r="I36" i="17" s="1"/>
  <c r="I38" i="17" s="1"/>
  <c r="I40" i="17" s="1"/>
  <c r="I43" i="17" s="1"/>
  <c r="I45" i="17" s="1"/>
  <c r="I47" i="17" s="1"/>
  <c r="I30" i="21"/>
  <c r="I34" i="21" s="1"/>
  <c r="I36" i="21" s="1"/>
  <c r="I38" i="21" s="1"/>
  <c r="I40" i="21" s="1"/>
  <c r="I43" i="21" s="1"/>
  <c r="I45" i="21" s="1"/>
  <c r="I47" i="21" s="1"/>
  <c r="I30" i="27"/>
  <c r="I34" i="27" s="1"/>
  <c r="I36" i="27" s="1"/>
  <c r="I38" i="27" s="1"/>
  <c r="I40" i="27" s="1"/>
  <c r="I43" i="27" s="1"/>
  <c r="I45" i="27" s="1"/>
  <c r="I47" i="27" s="1"/>
  <c r="M32" i="17"/>
  <c r="J30" i="20"/>
  <c r="L32" i="23"/>
  <c r="J30" i="19"/>
  <c r="J34" i="19" s="1"/>
  <c r="J36" i="19" s="1"/>
  <c r="J38" i="19" s="1"/>
  <c r="J40" i="19" s="1"/>
  <c r="J43" i="19" s="1"/>
  <c r="J45" i="19" s="1"/>
  <c r="M32" i="25"/>
  <c r="J30" i="25"/>
  <c r="J34" i="25" s="1"/>
  <c r="J36" i="25" s="1"/>
  <c r="J38" i="25" s="1"/>
  <c r="J40" i="25" s="1"/>
  <c r="J43" i="25" s="1"/>
  <c r="J45" i="25" s="1"/>
  <c r="O32" i="17"/>
  <c r="I30" i="23"/>
  <c r="I34" i="23" s="1"/>
  <c r="I36" i="23" s="1"/>
  <c r="I38" i="23" s="1"/>
  <c r="I40" i="23" s="1"/>
  <c r="I43" i="23" s="1"/>
  <c r="I45" i="23" s="1"/>
  <c r="I47" i="23" s="1"/>
  <c r="M32" i="21"/>
  <c r="M32" i="19"/>
  <c r="M32" i="18"/>
  <c r="J30" i="18"/>
  <c r="N32" i="18"/>
  <c r="J30" i="22"/>
  <c r="J34" i="22" s="1"/>
  <c r="J36" i="22" s="1"/>
  <c r="J38" i="22" s="1"/>
  <c r="J40" i="22" s="1"/>
  <c r="J43" i="22" s="1"/>
  <c r="J45" i="22" s="1"/>
  <c r="L32" i="18"/>
  <c r="I24" i="18" s="1"/>
  <c r="I25" i="18" s="1"/>
  <c r="J30" i="21"/>
  <c r="J34" i="21" s="1"/>
  <c r="J36" i="21" s="1"/>
  <c r="J38" i="21" s="1"/>
  <c r="J40" i="21" s="1"/>
  <c r="J43" i="21" s="1"/>
  <c r="J45" i="21" s="1"/>
  <c r="L32" i="19"/>
  <c r="I24" i="19" s="1"/>
  <c r="I25" i="19" s="1"/>
  <c r="L30" i="23"/>
  <c r="L32" i="24"/>
  <c r="I30" i="18"/>
  <c r="I34" i="18" s="1"/>
  <c r="I36" i="18" s="1"/>
  <c r="I38" i="18" s="1"/>
  <c r="I40" i="18" s="1"/>
  <c r="I43" i="18" s="1"/>
  <c r="I45" i="18" s="1"/>
  <c r="I47" i="18" s="1"/>
  <c r="K30" i="21"/>
  <c r="I30" i="19"/>
  <c r="I34" i="19" s="1"/>
  <c r="I36" i="19" s="1"/>
  <c r="I38" i="19" s="1"/>
  <c r="I40" i="19" s="1"/>
  <c r="I43" i="19" s="1"/>
  <c r="I45" i="19" s="1"/>
  <c r="I47" i="19" s="1"/>
  <c r="I30" i="24"/>
  <c r="I34" i="24" s="1"/>
  <c r="I36" i="24" s="1"/>
  <c r="I38" i="24" s="1"/>
  <c r="I40" i="24" s="1"/>
  <c r="I43" i="24" s="1"/>
  <c r="I45" i="24" s="1"/>
  <c r="I47" i="24" s="1"/>
  <c r="J30" i="27"/>
  <c r="J34" i="27" s="1"/>
  <c r="J36" i="27" s="1"/>
  <c r="J38" i="27" s="1"/>
  <c r="J40" i="27" s="1"/>
  <c r="J43" i="27" s="1"/>
  <c r="J45" i="27" s="1"/>
  <c r="K30" i="18"/>
  <c r="K34" i="18" s="1"/>
  <c r="K36" i="18" s="1"/>
  <c r="K38" i="18" s="1"/>
  <c r="K40" i="18" s="1"/>
  <c r="K43" i="18" s="1"/>
  <c r="K45" i="18" s="1"/>
  <c r="L32" i="20"/>
  <c r="I24" i="20" s="1"/>
  <c r="I25" i="20" s="1"/>
  <c r="J30" i="24"/>
  <c r="O32" i="23"/>
  <c r="M32" i="23"/>
  <c r="L32" i="27"/>
  <c r="I24" i="27" s="1"/>
  <c r="I25" i="27" s="1"/>
  <c r="I30" i="20"/>
  <c r="I34" i="20" s="1"/>
  <c r="I36" i="20" s="1"/>
  <c r="I38" i="20" s="1"/>
  <c r="I40" i="20" s="1"/>
  <c r="I43" i="20" s="1"/>
  <c r="I45" i="20" s="1"/>
  <c r="I47" i="20" s="1"/>
  <c r="I30" i="25"/>
  <c r="I34" i="25" s="1"/>
  <c r="I36" i="25" s="1"/>
  <c r="I38" i="25" s="1"/>
  <c r="I40" i="25" s="1"/>
  <c r="I43" i="25" s="1"/>
  <c r="I45" i="25" s="1"/>
  <c r="I47" i="25" s="1"/>
  <c r="L32" i="22"/>
  <c r="I24" i="22" s="1"/>
  <c r="I25" i="22" s="1"/>
  <c r="O32" i="18"/>
  <c r="M32" i="27"/>
  <c r="K30" i="14"/>
  <c r="N32" i="14"/>
  <c r="I30" i="22"/>
  <c r="I34" i="22" s="1"/>
  <c r="I36" i="22" s="1"/>
  <c r="I38" i="22" s="1"/>
  <c r="I40" i="22" s="1"/>
  <c r="I43" i="22" s="1"/>
  <c r="I45" i="22" s="1"/>
  <c r="I47" i="22" s="1"/>
  <c r="J30" i="17"/>
  <c r="J34" i="17" s="1"/>
  <c r="J36" i="17" s="1"/>
  <c r="J38" i="17" s="1"/>
  <c r="J40" i="17" s="1"/>
  <c r="J43" i="17" s="1"/>
  <c r="J45" i="17" s="1"/>
  <c r="I30" i="14"/>
  <c r="H25" i="20"/>
  <c r="G25" i="20"/>
  <c r="H49" i="19"/>
  <c r="I28" i="19" s="1"/>
  <c r="H49" i="23"/>
  <c r="I28" i="23" s="1"/>
  <c r="G49" i="18"/>
  <c r="H28" i="18" s="1"/>
  <c r="H25" i="18"/>
  <c r="H34" i="22"/>
  <c r="H36" i="22" s="1"/>
  <c r="H38" i="22" s="1"/>
  <c r="H40" i="22" s="1"/>
  <c r="H43" i="22" s="1"/>
  <c r="H45" i="22" s="1"/>
  <c r="J34" i="24"/>
  <c r="J36" i="24" s="1"/>
  <c r="J38" i="24" s="1"/>
  <c r="J40" i="24" s="1"/>
  <c r="J43" i="24" s="1"/>
  <c r="J45" i="24" s="1"/>
  <c r="G49" i="24"/>
  <c r="H28" i="24" s="1"/>
  <c r="J26" i="24" s="1"/>
  <c r="G25" i="24"/>
  <c r="H49" i="25"/>
  <c r="I28" i="25" s="1"/>
  <c r="G25" i="18"/>
  <c r="H49" i="17"/>
  <c r="I28" i="17" s="1"/>
  <c r="I25" i="17"/>
  <c r="G49" i="25"/>
  <c r="H28" i="25" s="1"/>
  <c r="J26" i="25" s="1"/>
  <c r="H25" i="25"/>
  <c r="I24" i="23"/>
  <c r="I25" i="23" s="1"/>
  <c r="J34" i="20"/>
  <c r="J36" i="20" s="1"/>
  <c r="J38" i="20" s="1"/>
  <c r="J40" i="20" s="1"/>
  <c r="J43" i="20" s="1"/>
  <c r="J45" i="20" s="1"/>
  <c r="I24" i="21"/>
  <c r="I25" i="21" s="1"/>
  <c r="J34" i="18"/>
  <c r="J36" i="18" s="1"/>
  <c r="J38" i="18" s="1"/>
  <c r="J40" i="18" s="1"/>
  <c r="J43" i="18" s="1"/>
  <c r="J45" i="18" s="1"/>
  <c r="I24" i="25"/>
  <c r="I25" i="25" s="1"/>
  <c r="I24" i="24"/>
  <c r="I25" i="24" s="1"/>
  <c r="J34" i="23"/>
  <c r="J36" i="23" s="1"/>
  <c r="J38" i="23" s="1"/>
  <c r="J40" i="23" s="1"/>
  <c r="J43" i="23" s="1"/>
  <c r="J45" i="23" s="1"/>
  <c r="G25" i="22"/>
  <c r="G49" i="22"/>
  <c r="H28" i="22" s="1"/>
  <c r="H25" i="22"/>
  <c r="H49" i="21"/>
  <c r="I28" i="21" s="1"/>
  <c r="G49" i="17"/>
  <c r="H28" i="17" s="1"/>
  <c r="J26" i="17" s="1"/>
  <c r="H25" i="17"/>
  <c r="G49" i="21"/>
  <c r="H28" i="21" s="1"/>
  <c r="H25" i="21"/>
  <c r="H25" i="24"/>
  <c r="H49" i="24"/>
  <c r="I28" i="24" s="1"/>
  <c r="H25" i="23"/>
  <c r="G49" i="23"/>
  <c r="H28" i="23" s="1"/>
  <c r="J26" i="23" s="1"/>
  <c r="G25" i="23"/>
  <c r="I6" i="13"/>
  <c r="H49" i="27"/>
  <c r="I28" i="27" s="1"/>
  <c r="H49" i="18"/>
  <c r="I28" i="18" s="1"/>
  <c r="H6" i="13"/>
  <c r="G49" i="27"/>
  <c r="H28" i="27" s="1"/>
  <c r="J26" i="27" s="1"/>
  <c r="H25" i="27"/>
  <c r="H49" i="20"/>
  <c r="I28" i="20" s="1"/>
  <c r="G49" i="19"/>
  <c r="H28" i="19" s="1"/>
  <c r="J26" i="19" s="1"/>
  <c r="H25" i="19"/>
  <c r="G36" i="14"/>
  <c r="G38" i="14" s="1"/>
  <c r="G40" i="14" s="1"/>
  <c r="G43" i="14" s="1"/>
  <c r="G45" i="14" s="1"/>
  <c r="G47" i="14" s="1"/>
  <c r="H36" i="14"/>
  <c r="H38" i="14" s="1"/>
  <c r="H40" i="14" s="1"/>
  <c r="H43" i="14" s="1"/>
  <c r="H45" i="14" s="1"/>
  <c r="I16" i="13"/>
  <c r="H25" i="14"/>
  <c r="G25" i="14"/>
  <c r="I7" i="13"/>
  <c r="J6" i="2"/>
  <c r="I24" i="14"/>
  <c r="I10" i="13"/>
  <c r="H16" i="13"/>
  <c r="I14" i="13"/>
  <c r="H15" i="13"/>
  <c r="Q20" i="14"/>
  <c r="L19" i="14"/>
  <c r="M19" i="14"/>
  <c r="R20" i="14"/>
  <c r="J24" i="20" l="1"/>
  <c r="K26" i="23"/>
  <c r="K26" i="20"/>
  <c r="J47" i="20"/>
  <c r="J24" i="24"/>
  <c r="J25" i="24" s="1"/>
  <c r="L30" i="21"/>
  <c r="K30" i="20"/>
  <c r="K34" i="20" s="1"/>
  <c r="K36" i="20" s="1"/>
  <c r="K38" i="20" s="1"/>
  <c r="K40" i="20" s="1"/>
  <c r="K43" i="20" s="1"/>
  <c r="K45" i="20" s="1"/>
  <c r="K47" i="20" s="1"/>
  <c r="K30" i="25"/>
  <c r="K30" i="23"/>
  <c r="K34" i="23" s="1"/>
  <c r="K36" i="23" s="1"/>
  <c r="K38" i="23" s="1"/>
  <c r="K40" i="23" s="1"/>
  <c r="K43" i="23" s="1"/>
  <c r="K45" i="23" s="1"/>
  <c r="N32" i="24"/>
  <c r="Q32" i="14"/>
  <c r="N32" i="20"/>
  <c r="K24" i="20" s="1"/>
  <c r="K25" i="20" s="1"/>
  <c r="L30" i="24"/>
  <c r="L34" i="24" s="1"/>
  <c r="L36" i="24" s="1"/>
  <c r="L38" i="24" s="1"/>
  <c r="L40" i="24" s="1"/>
  <c r="L43" i="24" s="1"/>
  <c r="L45" i="24" s="1"/>
  <c r="O32" i="14"/>
  <c r="P32" i="20"/>
  <c r="M30" i="27"/>
  <c r="K30" i="24"/>
  <c r="K34" i="24" s="1"/>
  <c r="K36" i="24" s="1"/>
  <c r="K38" i="24" s="1"/>
  <c r="K40" i="24" s="1"/>
  <c r="K43" i="24" s="1"/>
  <c r="K45" i="24" s="1"/>
  <c r="Q32" i="27"/>
  <c r="P32" i="22"/>
  <c r="Q32" i="22"/>
  <c r="P32" i="27"/>
  <c r="N32" i="25"/>
  <c r="N30" i="17"/>
  <c r="N34" i="17" s="1"/>
  <c r="N36" i="17" s="1"/>
  <c r="N38" i="17" s="1"/>
  <c r="N40" i="17" s="1"/>
  <c r="N43" i="17" s="1"/>
  <c r="N45" i="17" s="1"/>
  <c r="P32" i="18"/>
  <c r="N30" i="22"/>
  <c r="Q32" i="17"/>
  <c r="O32" i="21"/>
  <c r="P32" i="25"/>
  <c r="L30" i="20"/>
  <c r="L34" i="20" s="1"/>
  <c r="L36" i="20" s="1"/>
  <c r="L38" i="20" s="1"/>
  <c r="L40" i="20" s="1"/>
  <c r="L43" i="20" s="1"/>
  <c r="L45" i="20" s="1"/>
  <c r="M30" i="21"/>
  <c r="Q32" i="21"/>
  <c r="M30" i="25"/>
  <c r="O32" i="20"/>
  <c r="Q32" i="18"/>
  <c r="O32" i="24"/>
  <c r="N32" i="19"/>
  <c r="L30" i="25"/>
  <c r="L34" i="25" s="1"/>
  <c r="L36" i="25" s="1"/>
  <c r="L38" i="25" s="1"/>
  <c r="L40" i="25" s="1"/>
  <c r="L43" i="25" s="1"/>
  <c r="L45" i="25" s="1"/>
  <c r="O32" i="19"/>
  <c r="Q32" i="19"/>
  <c r="N32" i="23"/>
  <c r="K30" i="27"/>
  <c r="K34" i="27" s="1"/>
  <c r="K36" i="27" s="1"/>
  <c r="K38" i="27" s="1"/>
  <c r="K40" i="27" s="1"/>
  <c r="K43" i="27" s="1"/>
  <c r="K45" i="27" s="1"/>
  <c r="L30" i="27"/>
  <c r="L34" i="27" s="1"/>
  <c r="L36" i="27" s="1"/>
  <c r="L38" i="27" s="1"/>
  <c r="L40" i="27" s="1"/>
  <c r="L43" i="27" s="1"/>
  <c r="L45" i="27" s="1"/>
  <c r="N30" i="21"/>
  <c r="K30" i="22"/>
  <c r="K34" i="22" s="1"/>
  <c r="K36" i="22" s="1"/>
  <c r="K38" i="22" s="1"/>
  <c r="K40" i="22" s="1"/>
  <c r="K43" i="22" s="1"/>
  <c r="K45" i="22" s="1"/>
  <c r="N32" i="22"/>
  <c r="N32" i="17"/>
  <c r="L30" i="14"/>
  <c r="L34" i="14" s="1"/>
  <c r="K30" i="17"/>
  <c r="K34" i="17" s="1"/>
  <c r="K36" i="17" s="1"/>
  <c r="K38" i="17" s="1"/>
  <c r="K40" i="17" s="1"/>
  <c r="K43" i="17" s="1"/>
  <c r="K45" i="17" s="1"/>
  <c r="N32" i="27"/>
  <c r="M30" i="19"/>
  <c r="L30" i="19"/>
  <c r="L34" i="19" s="1"/>
  <c r="L36" i="19" s="1"/>
  <c r="L38" i="19" s="1"/>
  <c r="L40" i="19" s="1"/>
  <c r="L43" i="19" s="1"/>
  <c r="L45" i="19" s="1"/>
  <c r="M30" i="14"/>
  <c r="L30" i="18"/>
  <c r="L34" i="18" s="1"/>
  <c r="L36" i="18" s="1"/>
  <c r="L38" i="18" s="1"/>
  <c r="L40" i="18" s="1"/>
  <c r="L43" i="18" s="1"/>
  <c r="L45" i="18" s="1"/>
  <c r="L30" i="17"/>
  <c r="L34" i="17" s="1"/>
  <c r="L36" i="17" s="1"/>
  <c r="L38" i="17" s="1"/>
  <c r="L40" i="17" s="1"/>
  <c r="L43" i="17" s="1"/>
  <c r="L45" i="17" s="1"/>
  <c r="L30" i="22"/>
  <c r="L34" i="22" s="1"/>
  <c r="L36" i="22" s="1"/>
  <c r="L38" i="22" s="1"/>
  <c r="L40" i="22" s="1"/>
  <c r="L43" i="22" s="1"/>
  <c r="L45" i="22" s="1"/>
  <c r="N30" i="24"/>
  <c r="M30" i="18"/>
  <c r="M34" i="18" s="1"/>
  <c r="M36" i="18" s="1"/>
  <c r="M38" i="18" s="1"/>
  <c r="M40" i="18" s="1"/>
  <c r="M43" i="18" s="1"/>
  <c r="M45" i="18" s="1"/>
  <c r="N30" i="23"/>
  <c r="Q32" i="20"/>
  <c r="O32" i="22"/>
  <c r="P32" i="17"/>
  <c r="N32" i="21"/>
  <c r="O32" i="27"/>
  <c r="K30" i="19"/>
  <c r="K34" i="19" s="1"/>
  <c r="K36" i="19" s="1"/>
  <c r="K38" i="19" s="1"/>
  <c r="K40" i="19" s="1"/>
  <c r="K43" i="19" s="1"/>
  <c r="K45" i="19" s="1"/>
  <c r="K26" i="19"/>
  <c r="O32" i="25"/>
  <c r="N30" i="19"/>
  <c r="K26" i="17"/>
  <c r="J26" i="22"/>
  <c r="J47" i="22" s="1"/>
  <c r="K26" i="25"/>
  <c r="J26" i="18"/>
  <c r="K26" i="18" s="1"/>
  <c r="K47" i="18" s="1"/>
  <c r="J24" i="25"/>
  <c r="J49" i="25" s="1"/>
  <c r="K28" i="25" s="1"/>
  <c r="K26" i="24"/>
  <c r="J26" i="21"/>
  <c r="K26" i="21" s="1"/>
  <c r="J47" i="25"/>
  <c r="I49" i="22"/>
  <c r="J28" i="22" s="1"/>
  <c r="I49" i="17"/>
  <c r="J28" i="17" s="1"/>
  <c r="K26" i="27"/>
  <c r="I49" i="21"/>
  <c r="J28" i="21" s="1"/>
  <c r="H47" i="22"/>
  <c r="H49" i="22"/>
  <c r="I28" i="22" s="1"/>
  <c r="J24" i="17"/>
  <c r="I49" i="25"/>
  <c r="J28" i="25" s="1"/>
  <c r="J6" i="13"/>
  <c r="I49" i="27"/>
  <c r="J28" i="27" s="1"/>
  <c r="J24" i="27"/>
  <c r="J25" i="27" s="1"/>
  <c r="L34" i="21"/>
  <c r="L36" i="21" s="1"/>
  <c r="L38" i="21" s="1"/>
  <c r="L40" i="21" s="1"/>
  <c r="L43" i="21" s="1"/>
  <c r="L45" i="21" s="1"/>
  <c r="I49" i="19"/>
  <c r="J28" i="19" s="1"/>
  <c r="J24" i="23"/>
  <c r="J25" i="23" s="1"/>
  <c r="J47" i="24"/>
  <c r="I49" i="20"/>
  <c r="J28" i="20" s="1"/>
  <c r="L26" i="20" s="1"/>
  <c r="J25" i="20"/>
  <c r="I49" i="18"/>
  <c r="J28" i="18" s="1"/>
  <c r="K34" i="25"/>
  <c r="K36" i="25" s="1"/>
  <c r="K38" i="25" s="1"/>
  <c r="K40" i="25" s="1"/>
  <c r="K43" i="25" s="1"/>
  <c r="K45" i="25" s="1"/>
  <c r="J49" i="20"/>
  <c r="K28" i="20" s="1"/>
  <c r="L34" i="23"/>
  <c r="L36" i="23" s="1"/>
  <c r="L38" i="23" s="1"/>
  <c r="L40" i="23" s="1"/>
  <c r="L43" i="23" s="1"/>
  <c r="L45" i="23" s="1"/>
  <c r="I49" i="23"/>
  <c r="J28" i="23" s="1"/>
  <c r="J47" i="27"/>
  <c r="K34" i="21"/>
  <c r="K36" i="21" s="1"/>
  <c r="K38" i="21" s="1"/>
  <c r="K40" i="21" s="1"/>
  <c r="K43" i="21" s="1"/>
  <c r="K45" i="21" s="1"/>
  <c r="J47" i="23"/>
  <c r="I49" i="24"/>
  <c r="J28" i="24" s="1"/>
  <c r="J24" i="19"/>
  <c r="J25" i="19" s="1"/>
  <c r="J47" i="19"/>
  <c r="J47" i="17"/>
  <c r="G49" i="14"/>
  <c r="H28" i="14" s="1"/>
  <c r="J26" i="14" s="1"/>
  <c r="H47" i="14"/>
  <c r="H49" i="14"/>
  <c r="H9" i="13"/>
  <c r="K34" i="14"/>
  <c r="I8" i="13"/>
  <c r="I12" i="13"/>
  <c r="I9" i="13"/>
  <c r="I15" i="13"/>
  <c r="I25" i="14"/>
  <c r="H7" i="13"/>
  <c r="J34" i="14"/>
  <c r="H11" i="13"/>
  <c r="H13" i="13"/>
  <c r="H10" i="13"/>
  <c r="I34" i="14"/>
  <c r="I11" i="13"/>
  <c r="L6" i="2"/>
  <c r="H14" i="13"/>
  <c r="J8" i="13"/>
  <c r="H8" i="13"/>
  <c r="H12" i="13"/>
  <c r="N19" i="14"/>
  <c r="S20" i="14"/>
  <c r="O19" i="14"/>
  <c r="T20" i="14"/>
  <c r="J49" i="24" l="1"/>
  <c r="K28" i="24" s="1"/>
  <c r="K47" i="23"/>
  <c r="K24" i="23"/>
  <c r="K49" i="23" s="1"/>
  <c r="L28" i="23" s="1"/>
  <c r="L26" i="23"/>
  <c r="L47" i="23" s="1"/>
  <c r="K24" i="17"/>
  <c r="K25" i="17" s="1"/>
  <c r="K24" i="19"/>
  <c r="K25" i="19" s="1"/>
  <c r="N34" i="21"/>
  <c r="N36" i="21" s="1"/>
  <c r="N38" i="21" s="1"/>
  <c r="N40" i="21" s="1"/>
  <c r="N43" i="21" s="1"/>
  <c r="N45" i="21" s="1"/>
  <c r="K47" i="19"/>
  <c r="L26" i="25"/>
  <c r="M26" i="25" s="1"/>
  <c r="M24" i="25" s="1"/>
  <c r="L26" i="24"/>
  <c r="S32" i="14"/>
  <c r="P30" i="27"/>
  <c r="Q32" i="23"/>
  <c r="Q32" i="24"/>
  <c r="N30" i="27"/>
  <c r="N34" i="27" s="1"/>
  <c r="N36" i="27" s="1"/>
  <c r="N38" i="27" s="1"/>
  <c r="N40" i="27" s="1"/>
  <c r="N43" i="27" s="1"/>
  <c r="N45" i="27" s="1"/>
  <c r="M30" i="23"/>
  <c r="M34" i="23" s="1"/>
  <c r="M36" i="23" s="1"/>
  <c r="M38" i="23" s="1"/>
  <c r="M40" i="23" s="1"/>
  <c r="M43" i="23" s="1"/>
  <c r="M45" i="23" s="1"/>
  <c r="S32" i="17"/>
  <c r="N30" i="18"/>
  <c r="N34" i="18" s="1"/>
  <c r="N36" i="18" s="1"/>
  <c r="N38" i="18" s="1"/>
  <c r="N40" i="18" s="1"/>
  <c r="N43" i="18" s="1"/>
  <c r="N45" i="18" s="1"/>
  <c r="P32" i="19"/>
  <c r="P32" i="23"/>
  <c r="P32" i="14"/>
  <c r="N30" i="25"/>
  <c r="N30" i="14"/>
  <c r="N34" i="14" s="1"/>
  <c r="J24" i="22"/>
  <c r="J49" i="22" s="1"/>
  <c r="K28" i="22" s="1"/>
  <c r="M30" i="17"/>
  <c r="M34" i="17" s="1"/>
  <c r="M36" i="17" s="1"/>
  <c r="M38" i="17" s="1"/>
  <c r="M40" i="17" s="1"/>
  <c r="M43" i="17" s="1"/>
  <c r="M45" i="17" s="1"/>
  <c r="Q32" i="25"/>
  <c r="P30" i="25"/>
  <c r="M30" i="24"/>
  <c r="P32" i="21"/>
  <c r="R32" i="24"/>
  <c r="M30" i="20"/>
  <c r="M34" i="20" s="1"/>
  <c r="M36" i="20" s="1"/>
  <c r="M38" i="20" s="1"/>
  <c r="M40" i="20" s="1"/>
  <c r="M43" i="20" s="1"/>
  <c r="M45" i="20" s="1"/>
  <c r="P32" i="24"/>
  <c r="P30" i="14"/>
  <c r="S32" i="23"/>
  <c r="N30" i="20"/>
  <c r="N34" i="20" s="1"/>
  <c r="N36" i="20" s="1"/>
  <c r="N38" i="20" s="1"/>
  <c r="N40" i="20" s="1"/>
  <c r="N43" i="20" s="1"/>
  <c r="N45" i="20" s="1"/>
  <c r="M30" i="22"/>
  <c r="M34" i="22" s="1"/>
  <c r="M36" i="22" s="1"/>
  <c r="M38" i="22" s="1"/>
  <c r="M40" i="22" s="1"/>
  <c r="M43" i="22" s="1"/>
  <c r="M45" i="22" s="1"/>
  <c r="L26" i="17"/>
  <c r="L24" i="17" s="1"/>
  <c r="K47" i="24"/>
  <c r="K47" i="27"/>
  <c r="J24" i="21"/>
  <c r="J49" i="21" s="1"/>
  <c r="K28" i="21" s="1"/>
  <c r="L26" i="27"/>
  <c r="M26" i="20"/>
  <c r="M24" i="20" s="1"/>
  <c r="L47" i="20"/>
  <c r="J24" i="18"/>
  <c r="L26" i="19"/>
  <c r="L24" i="19" s="1"/>
  <c r="L49" i="19" s="1"/>
  <c r="M28" i="19" s="1"/>
  <c r="J25" i="25"/>
  <c r="K26" i="22"/>
  <c r="L26" i="22" s="1"/>
  <c r="K24" i="24"/>
  <c r="K25" i="24" s="1"/>
  <c r="L24" i="23"/>
  <c r="L49" i="23" s="1"/>
  <c r="M28" i="23" s="1"/>
  <c r="L26" i="21"/>
  <c r="L47" i="21" s="1"/>
  <c r="L26" i="18"/>
  <c r="L24" i="18" s="1"/>
  <c r="K24" i="18"/>
  <c r="J47" i="18"/>
  <c r="J49" i="17"/>
  <c r="K28" i="17" s="1"/>
  <c r="J25" i="17"/>
  <c r="J47" i="21"/>
  <c r="K47" i="21"/>
  <c r="K24" i="25"/>
  <c r="K6" i="13"/>
  <c r="J49" i="27"/>
  <c r="K28" i="27" s="1"/>
  <c r="K24" i="27"/>
  <c r="K25" i="27" s="1"/>
  <c r="M34" i="19"/>
  <c r="M36" i="19" s="1"/>
  <c r="M38" i="19" s="1"/>
  <c r="M40" i="19" s="1"/>
  <c r="M43" i="19" s="1"/>
  <c r="M45" i="19" s="1"/>
  <c r="N34" i="19"/>
  <c r="N36" i="19" s="1"/>
  <c r="N38" i="19" s="1"/>
  <c r="N40" i="19" s="1"/>
  <c r="N43" i="19" s="1"/>
  <c r="N45" i="19" s="1"/>
  <c r="M34" i="21"/>
  <c r="M36" i="21" s="1"/>
  <c r="M38" i="21" s="1"/>
  <c r="M40" i="21" s="1"/>
  <c r="M43" i="21" s="1"/>
  <c r="M45" i="21" s="1"/>
  <c r="N34" i="22"/>
  <c r="N36" i="22" s="1"/>
  <c r="N38" i="22" s="1"/>
  <c r="N40" i="22" s="1"/>
  <c r="N43" i="22" s="1"/>
  <c r="N45" i="22" s="1"/>
  <c r="M34" i="27"/>
  <c r="M36" i="27" s="1"/>
  <c r="M38" i="27" s="1"/>
  <c r="M40" i="27" s="1"/>
  <c r="M43" i="27" s="1"/>
  <c r="M45" i="27" s="1"/>
  <c r="K49" i="17"/>
  <c r="L28" i="17" s="1"/>
  <c r="K47" i="25"/>
  <c r="K47" i="17"/>
  <c r="M34" i="25"/>
  <c r="M36" i="25" s="1"/>
  <c r="M38" i="25" s="1"/>
  <c r="M40" i="25" s="1"/>
  <c r="M43" i="25" s="1"/>
  <c r="M45" i="25" s="1"/>
  <c r="N34" i="23"/>
  <c r="N36" i="23" s="1"/>
  <c r="N38" i="23" s="1"/>
  <c r="N40" i="23" s="1"/>
  <c r="N43" i="23" s="1"/>
  <c r="N45" i="23" s="1"/>
  <c r="J49" i="19"/>
  <c r="K28" i="19" s="1"/>
  <c r="J49" i="23"/>
  <c r="K28" i="23" s="1"/>
  <c r="M26" i="23" s="1"/>
  <c r="L24" i="20"/>
  <c r="L25" i="20" s="1"/>
  <c r="K49" i="20"/>
  <c r="L28" i="20" s="1"/>
  <c r="K24" i="21"/>
  <c r="J24" i="14"/>
  <c r="J25" i="14" s="1"/>
  <c r="L36" i="14"/>
  <c r="L38" i="14" s="1"/>
  <c r="L40" i="14" s="1"/>
  <c r="L43" i="14" s="1"/>
  <c r="L45" i="14" s="1"/>
  <c r="J36" i="14"/>
  <c r="J38" i="14" s="1"/>
  <c r="J40" i="14" s="1"/>
  <c r="J43" i="14" s="1"/>
  <c r="J45" i="14" s="1"/>
  <c r="J47" i="14" s="1"/>
  <c r="J12" i="13"/>
  <c r="I36" i="14"/>
  <c r="I38" i="14" s="1"/>
  <c r="I40" i="14" s="1"/>
  <c r="I43" i="14" s="1"/>
  <c r="I45" i="14" s="1"/>
  <c r="J14" i="13"/>
  <c r="K36" i="14"/>
  <c r="K38" i="14" s="1"/>
  <c r="K40" i="14" s="1"/>
  <c r="K43" i="14" s="1"/>
  <c r="K45" i="14" s="1"/>
  <c r="M34" i="14"/>
  <c r="J15" i="13"/>
  <c r="J10" i="13"/>
  <c r="J13" i="13"/>
  <c r="J9" i="13"/>
  <c r="J7" i="13"/>
  <c r="J11" i="13"/>
  <c r="J16" i="13"/>
  <c r="I13" i="13"/>
  <c r="N6" i="2"/>
  <c r="P19" i="14"/>
  <c r="U20" i="14"/>
  <c r="Q19" i="14"/>
  <c r="V20" i="14"/>
  <c r="K25" i="23" l="1"/>
  <c r="M26" i="24"/>
  <c r="M24" i="24" s="1"/>
  <c r="K49" i="19"/>
  <c r="L28" i="19" s="1"/>
  <c r="L47" i="25"/>
  <c r="L24" i="24"/>
  <c r="L25" i="24" s="1"/>
  <c r="L47" i="24"/>
  <c r="L24" i="25"/>
  <c r="L25" i="25" s="1"/>
  <c r="K25" i="21"/>
  <c r="J25" i="22"/>
  <c r="L49" i="17"/>
  <c r="M28" i="17" s="1"/>
  <c r="L25" i="17"/>
  <c r="L47" i="19"/>
  <c r="L47" i="17"/>
  <c r="O30" i="19"/>
  <c r="S32" i="20"/>
  <c r="P30" i="18"/>
  <c r="S32" i="22"/>
  <c r="P30" i="20"/>
  <c r="P34" i="20" s="1"/>
  <c r="P36" i="20" s="1"/>
  <c r="P38" i="20" s="1"/>
  <c r="P40" i="20" s="1"/>
  <c r="P43" i="20" s="1"/>
  <c r="P45" i="20" s="1"/>
  <c r="P30" i="17"/>
  <c r="P30" i="22"/>
  <c r="P30" i="19"/>
  <c r="O30" i="20"/>
  <c r="O34" i="20" s="1"/>
  <c r="O36" i="20" s="1"/>
  <c r="O38" i="20" s="1"/>
  <c r="O40" i="20" s="1"/>
  <c r="O43" i="20" s="1"/>
  <c r="O45" i="20" s="1"/>
  <c r="R32" i="25"/>
  <c r="O30" i="17"/>
  <c r="O30" i="25"/>
  <c r="S32" i="18"/>
  <c r="S32" i="19"/>
  <c r="R32" i="23"/>
  <c r="O30" i="14"/>
  <c r="O34" i="14" s="1"/>
  <c r="P30" i="24"/>
  <c r="R32" i="14"/>
  <c r="R32" i="17"/>
  <c r="R32" i="21"/>
  <c r="S32" i="24"/>
  <c r="S32" i="25"/>
  <c r="O30" i="24"/>
  <c r="O34" i="24" s="1"/>
  <c r="O36" i="24" s="1"/>
  <c r="O38" i="24" s="1"/>
  <c r="O40" i="24" s="1"/>
  <c r="O43" i="24" s="1"/>
  <c r="O45" i="24" s="1"/>
  <c r="O30" i="21"/>
  <c r="O30" i="18"/>
  <c r="O34" i="18" s="1"/>
  <c r="O36" i="18" s="1"/>
  <c r="O38" i="18" s="1"/>
  <c r="O40" i="18" s="1"/>
  <c r="O43" i="18" s="1"/>
  <c r="O45" i="18" s="1"/>
  <c r="S32" i="27"/>
  <c r="R32" i="22"/>
  <c r="O30" i="22"/>
  <c r="O34" i="22" s="1"/>
  <c r="O36" i="22" s="1"/>
  <c r="O38" i="22" s="1"/>
  <c r="O40" i="22" s="1"/>
  <c r="O43" i="22" s="1"/>
  <c r="O45" i="22" s="1"/>
  <c r="O30" i="27"/>
  <c r="P30" i="21"/>
  <c r="R32" i="20"/>
  <c r="M26" i="17"/>
  <c r="M24" i="17" s="1"/>
  <c r="M25" i="17" s="1"/>
  <c r="R32" i="18"/>
  <c r="J25" i="21"/>
  <c r="L25" i="23"/>
  <c r="M26" i="27"/>
  <c r="M24" i="27" s="1"/>
  <c r="K49" i="24"/>
  <c r="L28" i="24" s="1"/>
  <c r="N26" i="24" s="1"/>
  <c r="N24" i="24" s="1"/>
  <c r="M47" i="25"/>
  <c r="J25" i="18"/>
  <c r="J49" i="18"/>
  <c r="K28" i="18" s="1"/>
  <c r="M26" i="18" s="1"/>
  <c r="K25" i="18"/>
  <c r="N26" i="23"/>
  <c r="O26" i="23" s="1"/>
  <c r="M26" i="22"/>
  <c r="M47" i="22" s="1"/>
  <c r="K49" i="18"/>
  <c r="L28" i="18" s="1"/>
  <c r="L25" i="18"/>
  <c r="K47" i="22"/>
  <c r="L24" i="22"/>
  <c r="L49" i="22" s="1"/>
  <c r="M28" i="22" s="1"/>
  <c r="L25" i="19"/>
  <c r="N26" i="20"/>
  <c r="M24" i="23"/>
  <c r="K24" i="22"/>
  <c r="L47" i="18"/>
  <c r="M26" i="21"/>
  <c r="L24" i="21"/>
  <c r="M26" i="19"/>
  <c r="M47" i="20"/>
  <c r="L47" i="22"/>
  <c r="L24" i="27"/>
  <c r="L25" i="27" s="1"/>
  <c r="L6" i="13"/>
  <c r="K49" i="27"/>
  <c r="L28" i="27" s="1"/>
  <c r="P34" i="27"/>
  <c r="P36" i="27" s="1"/>
  <c r="P38" i="27" s="1"/>
  <c r="P40" i="27" s="1"/>
  <c r="P43" i="27" s="1"/>
  <c r="P45" i="27" s="1"/>
  <c r="L49" i="20"/>
  <c r="M28" i="20" s="1"/>
  <c r="M25" i="20"/>
  <c r="L49" i="18"/>
  <c r="M28" i="18" s="1"/>
  <c r="M47" i="23"/>
  <c r="M49" i="25"/>
  <c r="N28" i="25" s="1"/>
  <c r="K49" i="21"/>
  <c r="L28" i="21" s="1"/>
  <c r="L47" i="27"/>
  <c r="M49" i="20"/>
  <c r="N28" i="20" s="1"/>
  <c r="K25" i="25"/>
  <c r="K49" i="25"/>
  <c r="L28" i="25" s="1"/>
  <c r="N26" i="25" s="1"/>
  <c r="K7" i="13"/>
  <c r="I47" i="14"/>
  <c r="I49" i="14"/>
  <c r="J49" i="14"/>
  <c r="K28" i="14" s="1"/>
  <c r="M36" i="14"/>
  <c r="M38" i="14" s="1"/>
  <c r="M40" i="14" s="1"/>
  <c r="M43" i="14" s="1"/>
  <c r="M45" i="14" s="1"/>
  <c r="N36" i="14"/>
  <c r="N38" i="14" s="1"/>
  <c r="N40" i="14" s="1"/>
  <c r="N43" i="14" s="1"/>
  <c r="N45" i="14" s="1"/>
  <c r="P34" i="14"/>
  <c r="I28" i="14"/>
  <c r="K26" i="14" s="1"/>
  <c r="P6" i="2"/>
  <c r="K12" i="13"/>
  <c r="K8" i="13"/>
  <c r="W20" i="14"/>
  <c r="R19" i="14"/>
  <c r="X20" i="14"/>
  <c r="S19" i="14"/>
  <c r="N26" i="19" l="1"/>
  <c r="O26" i="19" s="1"/>
  <c r="M25" i="24"/>
  <c r="L49" i="24"/>
  <c r="M28" i="24" s="1"/>
  <c r="O26" i="24" s="1"/>
  <c r="O47" i="24" s="1"/>
  <c r="L49" i="25"/>
  <c r="M28" i="25" s="1"/>
  <c r="O26" i="25" s="1"/>
  <c r="P26" i="25" s="1"/>
  <c r="P24" i="25" s="1"/>
  <c r="M25" i="25"/>
  <c r="N26" i="27"/>
  <c r="M47" i="17"/>
  <c r="L25" i="22"/>
  <c r="N26" i="17"/>
  <c r="N24" i="17" s="1"/>
  <c r="N49" i="17" s="1"/>
  <c r="O28" i="17" s="1"/>
  <c r="V32" i="19"/>
  <c r="U32" i="14"/>
  <c r="W32" i="25"/>
  <c r="V32" i="21"/>
  <c r="V32" i="27"/>
  <c r="R30" i="25"/>
  <c r="R30" i="14"/>
  <c r="R34" i="14" s="1"/>
  <c r="T32" i="19"/>
  <c r="T30" i="19"/>
  <c r="Q30" i="19"/>
  <c r="Q34" i="19" s="1"/>
  <c r="Q36" i="19" s="1"/>
  <c r="Q38" i="19" s="1"/>
  <c r="Q40" i="19" s="1"/>
  <c r="Q43" i="19" s="1"/>
  <c r="Q45" i="19" s="1"/>
  <c r="Q30" i="25"/>
  <c r="N26" i="21"/>
  <c r="N47" i="21" s="1"/>
  <c r="M24" i="22"/>
  <c r="M49" i="22" s="1"/>
  <c r="N28" i="22" s="1"/>
  <c r="N24" i="19"/>
  <c r="N49" i="19" s="1"/>
  <c r="O28" i="19" s="1"/>
  <c r="N47" i="19"/>
  <c r="M24" i="19"/>
  <c r="M25" i="19" s="1"/>
  <c r="M47" i="19"/>
  <c r="N26" i="18"/>
  <c r="M47" i="18"/>
  <c r="M24" i="18"/>
  <c r="M25" i="18" s="1"/>
  <c r="L49" i="21"/>
  <c r="M28" i="21" s="1"/>
  <c r="L25" i="21"/>
  <c r="K49" i="22"/>
  <c r="L28" i="22" s="1"/>
  <c r="N26" i="22" s="1"/>
  <c r="N47" i="22" s="1"/>
  <c r="K25" i="22"/>
  <c r="M49" i="17"/>
  <c r="N28" i="17" s="1"/>
  <c r="M24" i="21"/>
  <c r="M49" i="21" s="1"/>
  <c r="N28" i="21" s="1"/>
  <c r="M49" i="23"/>
  <c r="N28" i="23" s="1"/>
  <c r="P26" i="23" s="1"/>
  <c r="M25" i="23"/>
  <c r="N24" i="25"/>
  <c r="N25" i="25" s="1"/>
  <c r="M47" i="21"/>
  <c r="O26" i="20"/>
  <c r="P26" i="20" s="1"/>
  <c r="N47" i="20"/>
  <c r="M47" i="27"/>
  <c r="N24" i="23"/>
  <c r="N47" i="23"/>
  <c r="N6" i="13"/>
  <c r="M49" i="27"/>
  <c r="N28" i="27" s="1"/>
  <c r="N24" i="20"/>
  <c r="M6" i="13"/>
  <c r="L49" i="27"/>
  <c r="M28" i="27" s="1"/>
  <c r="M25" i="27"/>
  <c r="N25" i="24"/>
  <c r="P36" i="14"/>
  <c r="P38" i="14" s="1"/>
  <c r="P40" i="14" s="1"/>
  <c r="P43" i="14" s="1"/>
  <c r="P45" i="14" s="1"/>
  <c r="K15" i="13"/>
  <c r="K14" i="13"/>
  <c r="O36" i="14"/>
  <c r="O38" i="14" s="1"/>
  <c r="O40" i="14" s="1"/>
  <c r="O43" i="14" s="1"/>
  <c r="O45" i="14" s="1"/>
  <c r="K9" i="13"/>
  <c r="K16" i="13"/>
  <c r="J28" i="14"/>
  <c r="L26" i="14" s="1"/>
  <c r="M26" i="14" s="1"/>
  <c r="R6" i="2"/>
  <c r="K11" i="13"/>
  <c r="K10" i="13"/>
  <c r="K13" i="13"/>
  <c r="L14" i="13"/>
  <c r="Z20" i="14"/>
  <c r="U19" i="14"/>
  <c r="Y20" i="14"/>
  <c r="T19" i="14"/>
  <c r="O24" i="24" l="1"/>
  <c r="O49" i="24" s="1"/>
  <c r="P28" i="24" s="1"/>
  <c r="O26" i="27"/>
  <c r="P26" i="27" s="1"/>
  <c r="N24" i="21"/>
  <c r="N49" i="21" s="1"/>
  <c r="O28" i="21" s="1"/>
  <c r="N47" i="17"/>
  <c r="O26" i="17"/>
  <c r="P26" i="17" s="1"/>
  <c r="Q26" i="17" s="1"/>
  <c r="N25" i="17"/>
  <c r="O26" i="21"/>
  <c r="P26" i="21" s="1"/>
  <c r="M25" i="22"/>
  <c r="M49" i="18"/>
  <c r="N28" i="18" s="1"/>
  <c r="N25" i="19"/>
  <c r="M49" i="19"/>
  <c r="N28" i="19" s="1"/>
  <c r="P26" i="19" s="1"/>
  <c r="Q26" i="19" s="1"/>
  <c r="Q24" i="19" s="1"/>
  <c r="Q49" i="19" s="1"/>
  <c r="R28" i="19" s="1"/>
  <c r="P24" i="23"/>
  <c r="O24" i="20"/>
  <c r="O26" i="18"/>
  <c r="N24" i="18"/>
  <c r="N49" i="18" s="1"/>
  <c r="O28" i="18" s="1"/>
  <c r="N47" i="18"/>
  <c r="O26" i="22"/>
  <c r="N24" i="22"/>
  <c r="P24" i="20"/>
  <c r="P49" i="20" s="1"/>
  <c r="Q28" i="20" s="1"/>
  <c r="M25" i="21"/>
  <c r="O47" i="20"/>
  <c r="N49" i="20"/>
  <c r="O28" i="20" s="1"/>
  <c r="Q26" i="20" s="1"/>
  <c r="N25" i="20"/>
  <c r="P47" i="20"/>
  <c r="N25" i="23"/>
  <c r="N49" i="23"/>
  <c r="O28" i="23" s="1"/>
  <c r="Q26" i="23" s="1"/>
  <c r="N47" i="27"/>
  <c r="N24" i="27"/>
  <c r="N25" i="27" s="1"/>
  <c r="O25" i="24"/>
  <c r="M24" i="14"/>
  <c r="K24" i="14"/>
  <c r="K49" i="14" s="1"/>
  <c r="L15" i="13"/>
  <c r="L9" i="13"/>
  <c r="R36" i="14"/>
  <c r="R38" i="14" s="1"/>
  <c r="R40" i="14" s="1"/>
  <c r="R43" i="14" s="1"/>
  <c r="R45" i="14" s="1"/>
  <c r="L16" i="13"/>
  <c r="L12" i="13"/>
  <c r="L8" i="13"/>
  <c r="K47" i="14"/>
  <c r="M8" i="13"/>
  <c r="L13" i="13"/>
  <c r="M11" i="13"/>
  <c r="L11" i="13"/>
  <c r="L10" i="13"/>
  <c r="T6" i="2"/>
  <c r="M13" i="13"/>
  <c r="AA20" i="14"/>
  <c r="V19" i="14"/>
  <c r="W19" i="14"/>
  <c r="AB20" i="14"/>
  <c r="Q26" i="21" l="1"/>
  <c r="N25" i="21"/>
  <c r="O24" i="17"/>
  <c r="O25" i="17" s="1"/>
  <c r="O24" i="21"/>
  <c r="O25" i="21" s="1"/>
  <c r="Q47" i="19"/>
  <c r="N25" i="18"/>
  <c r="P24" i="19"/>
  <c r="Q25" i="19" s="1"/>
  <c r="O49" i="20"/>
  <c r="P28" i="20" s="1"/>
  <c r="R26" i="20" s="1"/>
  <c r="S26" i="20" s="1"/>
  <c r="P25" i="20"/>
  <c r="N25" i="22"/>
  <c r="N49" i="22"/>
  <c r="O28" i="22" s="1"/>
  <c r="P26" i="22"/>
  <c r="O47" i="22"/>
  <c r="O24" i="22"/>
  <c r="P26" i="18"/>
  <c r="O24" i="18"/>
  <c r="O47" i="18"/>
  <c r="P24" i="17"/>
  <c r="O25" i="20"/>
  <c r="O6" i="13"/>
  <c r="N49" i="27"/>
  <c r="O28" i="27" s="1"/>
  <c r="Q26" i="27" s="1"/>
  <c r="L24" i="14"/>
  <c r="M14" i="13"/>
  <c r="M12" i="13"/>
  <c r="M15" i="13"/>
  <c r="M16" i="13"/>
  <c r="M9" i="13"/>
  <c r="K25" i="14"/>
  <c r="L28" i="14" s="1"/>
  <c r="N26" i="14" s="1"/>
  <c r="L7" i="13"/>
  <c r="L47" i="14"/>
  <c r="M10" i="13"/>
  <c r="N13" i="13"/>
  <c r="V6" i="2"/>
  <c r="Y19" i="14"/>
  <c r="AD20" i="14"/>
  <c r="X19" i="14"/>
  <c r="AC20" i="14"/>
  <c r="P25" i="17" l="1"/>
  <c r="Q26" i="22"/>
  <c r="P24" i="22"/>
  <c r="P25" i="22" s="1"/>
  <c r="O25" i="18"/>
  <c r="O49" i="18"/>
  <c r="P28" i="18" s="1"/>
  <c r="O49" i="22"/>
  <c r="P28" i="22" s="1"/>
  <c r="O25" i="22"/>
  <c r="Q26" i="18"/>
  <c r="P24" i="18"/>
  <c r="P24" i="27"/>
  <c r="P47" i="27"/>
  <c r="N24" i="14"/>
  <c r="L25" i="14"/>
  <c r="L49" i="14"/>
  <c r="M28" i="14" s="1"/>
  <c r="O26" i="14" s="1"/>
  <c r="N8" i="13"/>
  <c r="N15" i="13"/>
  <c r="N9" i="13"/>
  <c r="M7" i="13"/>
  <c r="M47" i="14"/>
  <c r="O14" i="13"/>
  <c r="O9" i="13"/>
  <c r="N10" i="13"/>
  <c r="O13" i="13"/>
  <c r="X6" i="2"/>
  <c r="AE20" i="14"/>
  <c r="Z19" i="14"/>
  <c r="AF20" i="14"/>
  <c r="AA19" i="14"/>
  <c r="R26" i="18" l="1"/>
  <c r="P25" i="18"/>
  <c r="R26" i="22"/>
  <c r="Q6" i="13"/>
  <c r="P49" i="27"/>
  <c r="Q28" i="27" s="1"/>
  <c r="O24" i="14"/>
  <c r="M25" i="14"/>
  <c r="M49" i="14"/>
  <c r="O8" i="13"/>
  <c r="N47" i="14"/>
  <c r="N49" i="14"/>
  <c r="N7" i="13"/>
  <c r="P15" i="13"/>
  <c r="O12" i="13"/>
  <c r="Z6" i="2"/>
  <c r="Q9" i="13"/>
  <c r="AH20" i="14"/>
  <c r="AC19" i="14"/>
  <c r="AG20" i="14"/>
  <c r="AB19" i="14"/>
  <c r="N25" i="14" l="1"/>
  <c r="O28" i="14" s="1"/>
  <c r="O47" i="14"/>
  <c r="O7" i="13"/>
  <c r="N28" i="14"/>
  <c r="P26" i="14" s="1"/>
  <c r="P8" i="13"/>
  <c r="AB6" i="2"/>
  <c r="AI20" i="14"/>
  <c r="AD19" i="14"/>
  <c r="AE19" i="14"/>
  <c r="AJ20" i="14"/>
  <c r="Q26" i="14" l="1"/>
  <c r="P24" i="14"/>
  <c r="P49" i="14" s="1"/>
  <c r="O25" i="14"/>
  <c r="O49" i="14"/>
  <c r="P7" i="13"/>
  <c r="P47" i="14"/>
  <c r="AD6" i="2"/>
  <c r="AF6" i="2" s="1"/>
  <c r="AH6" i="2" s="1"/>
  <c r="AJ6" i="2" s="1"/>
  <c r="AL6" i="2" s="1"/>
  <c r="AN6" i="2" s="1"/>
  <c r="AP6" i="2" s="1"/>
  <c r="AR6" i="2" s="1"/>
  <c r="AF19" i="14"/>
  <c r="AK20" i="14"/>
  <c r="AG19" i="14"/>
  <c r="AL20" i="14"/>
  <c r="AR32" i="17" l="1"/>
  <c r="AF32" i="20"/>
  <c r="AX30" i="22"/>
  <c r="R32" i="27"/>
  <c r="O24" i="27" s="1"/>
  <c r="U30" i="19"/>
  <c r="AV32" i="19"/>
  <c r="Y30" i="27"/>
  <c r="AD32" i="17"/>
  <c r="AW30" i="27"/>
  <c r="S32" i="21"/>
  <c r="P24" i="21" s="1"/>
  <c r="AE30" i="21"/>
  <c r="AE34" i="21" s="1"/>
  <c r="AE36" i="21" s="1"/>
  <c r="AE38" i="21" s="1"/>
  <c r="AE40" i="21" s="1"/>
  <c r="AE43" i="21" s="1"/>
  <c r="AE45" i="21" s="1"/>
  <c r="AJ32" i="24"/>
  <c r="AK30" i="27"/>
  <c r="Y32" i="19"/>
  <c r="AL32" i="20"/>
  <c r="AE32" i="18"/>
  <c r="AA30" i="14"/>
  <c r="T30" i="14"/>
  <c r="AT32" i="21"/>
  <c r="AS32" i="24"/>
  <c r="AU32" i="25"/>
  <c r="AA32" i="17"/>
  <c r="AZ30" i="19"/>
  <c r="AG30" i="23"/>
  <c r="AM32" i="25"/>
  <c r="AV32" i="18"/>
  <c r="AX32" i="24"/>
  <c r="AH32" i="27"/>
  <c r="AU30" i="27"/>
  <c r="AL30" i="24"/>
  <c r="AZ32" i="21"/>
  <c r="AE30" i="14"/>
  <c r="AE30" i="22"/>
  <c r="AJ32" i="14"/>
  <c r="AJ30" i="23"/>
  <c r="Y30" i="20"/>
  <c r="AM30" i="17"/>
  <c r="AF30" i="21"/>
  <c r="AP30" i="21"/>
  <c r="S30" i="24"/>
  <c r="S34" i="24" s="1"/>
  <c r="S36" i="24" s="1"/>
  <c r="S38" i="24" s="1"/>
  <c r="S40" i="24" s="1"/>
  <c r="S43" i="24" s="1"/>
  <c r="S45" i="24" s="1"/>
  <c r="Y32" i="25"/>
  <c r="AJ30" i="22"/>
  <c r="AT32" i="22"/>
  <c r="AU32" i="17"/>
  <c r="AG32" i="17"/>
  <c r="AW30" i="22"/>
  <c r="V30" i="22"/>
  <c r="U32" i="24"/>
  <c r="U34" i="24" s="1"/>
  <c r="U36" i="24" s="1"/>
  <c r="U38" i="24" s="1"/>
  <c r="U40" i="24" s="1"/>
  <c r="U43" i="24" s="1"/>
  <c r="U45" i="24" s="1"/>
  <c r="AM30" i="20"/>
  <c r="AI30" i="25"/>
  <c r="Z30" i="21"/>
  <c r="AT32" i="14"/>
  <c r="S30" i="18"/>
  <c r="S34" i="18" s="1"/>
  <c r="S36" i="18" s="1"/>
  <c r="S38" i="18" s="1"/>
  <c r="S40" i="18" s="1"/>
  <c r="S43" i="18" s="1"/>
  <c r="S45" i="18" s="1"/>
  <c r="AM32" i="23"/>
  <c r="AC30" i="14"/>
  <c r="T30" i="23"/>
  <c r="T34" i="23" s="1"/>
  <c r="T36" i="23" s="1"/>
  <c r="T38" i="23" s="1"/>
  <c r="T40" i="23" s="1"/>
  <c r="T43" i="23" s="1"/>
  <c r="T45" i="23" s="1"/>
  <c r="AT32" i="27"/>
  <c r="AP30" i="23"/>
  <c r="AA32" i="21"/>
  <c r="AU30" i="21"/>
  <c r="AC32" i="21"/>
  <c r="AS32" i="21"/>
  <c r="W30" i="17"/>
  <c r="P30" i="23"/>
  <c r="P34" i="23" s="1"/>
  <c r="P36" i="23" s="1"/>
  <c r="P38" i="23" s="1"/>
  <c r="P40" i="23" s="1"/>
  <c r="P43" i="23" s="1"/>
  <c r="P45" i="23" s="1"/>
  <c r="AX30" i="27"/>
  <c r="AZ30" i="21"/>
  <c r="AC30" i="17"/>
  <c r="AL32" i="22"/>
  <c r="AV30" i="14"/>
  <c r="AT32" i="20"/>
  <c r="X32" i="25"/>
  <c r="AV30" i="25"/>
  <c r="Z32" i="23"/>
  <c r="AO30" i="17"/>
  <c r="Y32" i="18"/>
  <c r="AN30" i="25"/>
  <c r="X30" i="24"/>
  <c r="AY32" i="17"/>
  <c r="Y32" i="23"/>
  <c r="Y34" i="23" s="1"/>
  <c r="Y36" i="23" s="1"/>
  <c r="Y38" i="23" s="1"/>
  <c r="Y40" i="23" s="1"/>
  <c r="Y43" i="23" s="1"/>
  <c r="Y45" i="23" s="1"/>
  <c r="AI32" i="21"/>
  <c r="AS32" i="25"/>
  <c r="AS32" i="20"/>
  <c r="AV30" i="18"/>
  <c r="AC30" i="23"/>
  <c r="AJ30" i="25"/>
  <c r="R30" i="24"/>
  <c r="R34" i="24" s="1"/>
  <c r="R36" i="24" s="1"/>
  <c r="R38" i="24" s="1"/>
  <c r="R40" i="24" s="1"/>
  <c r="R43" i="24" s="1"/>
  <c r="R45" i="24" s="1"/>
  <c r="AZ32" i="24"/>
  <c r="AY30" i="14"/>
  <c r="T30" i="25"/>
  <c r="AM32" i="17"/>
  <c r="R32" i="19"/>
  <c r="AX32" i="27"/>
  <c r="AX34" i="27" s="1"/>
  <c r="AX36" i="27" s="1"/>
  <c r="AX38" i="27" s="1"/>
  <c r="AX40" i="27" s="1"/>
  <c r="AX43" i="27" s="1"/>
  <c r="AX45" i="27" s="1"/>
  <c r="AJ32" i="25"/>
  <c r="W30" i="22"/>
  <c r="AX32" i="17"/>
  <c r="AN32" i="14"/>
  <c r="AJ32" i="20"/>
  <c r="O30" i="23"/>
  <c r="AU32" i="21"/>
  <c r="AI32" i="18"/>
  <c r="AN30" i="24"/>
  <c r="AI32" i="17"/>
  <c r="U32" i="23"/>
  <c r="AF30" i="24"/>
  <c r="AL32" i="23"/>
  <c r="AE32" i="24"/>
  <c r="AN30" i="23"/>
  <c r="AX30" i="25"/>
  <c r="AS32" i="22"/>
  <c r="R30" i="20"/>
  <c r="R34" i="20" s="1"/>
  <c r="R36" i="20" s="1"/>
  <c r="R38" i="20" s="1"/>
  <c r="R40" i="20" s="1"/>
  <c r="R43" i="20" s="1"/>
  <c r="R45" i="20" s="1"/>
  <c r="AN30" i="19"/>
  <c r="AH32" i="21"/>
  <c r="X30" i="23"/>
  <c r="AI32" i="24"/>
  <c r="Q30" i="21"/>
  <c r="Q34" i="21" s="1"/>
  <c r="Q36" i="21" s="1"/>
  <c r="Q38" i="21" s="1"/>
  <c r="Q40" i="21" s="1"/>
  <c r="Q43" i="21" s="1"/>
  <c r="Q45" i="21" s="1"/>
  <c r="T30" i="20"/>
  <c r="Z30" i="14"/>
  <c r="Z30" i="19"/>
  <c r="Y30" i="21"/>
  <c r="AW30" i="20"/>
  <c r="R30" i="22"/>
  <c r="AA32" i="24"/>
  <c r="AS30" i="23"/>
  <c r="AQ30" i="23"/>
  <c r="AR30" i="19"/>
  <c r="AZ32" i="25"/>
  <c r="AZ30" i="14"/>
  <c r="AN32" i="21"/>
  <c r="AW32" i="22"/>
  <c r="AI30" i="17"/>
  <c r="AX30" i="24"/>
  <c r="AC32" i="18"/>
  <c r="W32" i="23"/>
  <c r="AR32" i="27"/>
  <c r="AL32" i="21"/>
  <c r="Q30" i="17"/>
  <c r="Q34" i="17" s="1"/>
  <c r="Q36" i="17" s="1"/>
  <c r="Q38" i="17" s="1"/>
  <c r="Q40" i="17" s="1"/>
  <c r="Q43" i="17" s="1"/>
  <c r="Q45" i="17" s="1"/>
  <c r="Q47" i="17" s="1"/>
  <c r="AB30" i="19"/>
  <c r="AR30" i="17"/>
  <c r="AU32" i="27"/>
  <c r="AY30" i="25"/>
  <c r="AB30" i="27"/>
  <c r="AT30" i="17"/>
  <c r="AY30" i="24"/>
  <c r="AT30" i="20"/>
  <c r="AN32" i="27"/>
  <c r="X32" i="20"/>
  <c r="AW32" i="14"/>
  <c r="X32" i="27"/>
  <c r="AE30" i="25"/>
  <c r="AV32" i="14"/>
  <c r="AR30" i="14"/>
  <c r="AH30" i="22"/>
  <c r="AY30" i="21"/>
  <c r="AI30" i="20"/>
  <c r="AQ32" i="17"/>
  <c r="AP32" i="27"/>
  <c r="Z32" i="21"/>
  <c r="Z34" i="21" s="1"/>
  <c r="Z36" i="21" s="1"/>
  <c r="Z38" i="21" s="1"/>
  <c r="Z40" i="21" s="1"/>
  <c r="Z43" i="21" s="1"/>
  <c r="Z45" i="21" s="1"/>
  <c r="AW32" i="27"/>
  <c r="AP32" i="17"/>
  <c r="AA30" i="25"/>
  <c r="AU30" i="18"/>
  <c r="AN32" i="23"/>
  <c r="AN32" i="25"/>
  <c r="AZ30" i="27"/>
  <c r="AI30" i="27"/>
  <c r="AV30" i="23"/>
  <c r="AU32" i="20"/>
  <c r="Q30" i="22"/>
  <c r="Q34" i="22" s="1"/>
  <c r="Q36" i="22" s="1"/>
  <c r="Q38" i="22" s="1"/>
  <c r="Q40" i="22" s="1"/>
  <c r="Q43" i="22" s="1"/>
  <c r="Q45" i="22" s="1"/>
  <c r="Q47" i="22" s="1"/>
  <c r="S30" i="19"/>
  <c r="V30" i="24"/>
  <c r="T32" i="25"/>
  <c r="T34" i="25" s="1"/>
  <c r="T36" i="25" s="1"/>
  <c r="T38" i="25" s="1"/>
  <c r="T40" i="25" s="1"/>
  <c r="T43" i="25" s="1"/>
  <c r="T45" i="25" s="1"/>
  <c r="AJ30" i="21"/>
  <c r="AH30" i="18"/>
  <c r="Y32" i="17"/>
  <c r="AO30" i="24"/>
  <c r="AA30" i="24"/>
  <c r="AA34" i="24" s="1"/>
  <c r="AA36" i="24" s="1"/>
  <c r="AA38" i="24" s="1"/>
  <c r="AA40" i="24" s="1"/>
  <c r="AA43" i="24" s="1"/>
  <c r="AA45" i="24" s="1"/>
  <c r="T30" i="27"/>
  <c r="AK32" i="22"/>
  <c r="AW30" i="21"/>
  <c r="AW34" i="21" s="1"/>
  <c r="AW36" i="21" s="1"/>
  <c r="AW38" i="21" s="1"/>
  <c r="AW40" i="21" s="1"/>
  <c r="AW43" i="21" s="1"/>
  <c r="AW45" i="21" s="1"/>
  <c r="AB32" i="25"/>
  <c r="AK30" i="14"/>
  <c r="AB30" i="17"/>
  <c r="AM32" i="24"/>
  <c r="AZ32" i="22"/>
  <c r="AF30" i="17"/>
  <c r="AQ30" i="14"/>
  <c r="AJ30" i="20"/>
  <c r="Y32" i="21"/>
  <c r="AH30" i="14"/>
  <c r="AS32" i="23"/>
  <c r="AS34" i="23" s="1"/>
  <c r="AS36" i="23" s="1"/>
  <c r="AS38" i="23" s="1"/>
  <c r="AS40" i="23" s="1"/>
  <c r="AS43" i="23" s="1"/>
  <c r="AS45" i="23" s="1"/>
  <c r="AW30" i="23"/>
  <c r="AS30" i="14"/>
  <c r="Z32" i="17"/>
  <c r="AZ30" i="23"/>
  <c r="AY32" i="14"/>
  <c r="AJ32" i="18"/>
  <c r="U30" i="20"/>
  <c r="AZ32" i="19"/>
  <c r="AC32" i="23"/>
  <c r="AC34" i="23" s="1"/>
  <c r="AC36" i="23" s="1"/>
  <c r="AC38" i="23" s="1"/>
  <c r="AC40" i="23" s="1"/>
  <c r="AC43" i="23" s="1"/>
  <c r="AC45" i="23" s="1"/>
  <c r="AR30" i="18"/>
  <c r="AQ30" i="22"/>
  <c r="AD32" i="24"/>
  <c r="AS32" i="17"/>
  <c r="AO30" i="14"/>
  <c r="AE32" i="20"/>
  <c r="AW32" i="18"/>
  <c r="AF32" i="17"/>
  <c r="AF34" i="17" s="1"/>
  <c r="AF36" i="17" s="1"/>
  <c r="AF38" i="17" s="1"/>
  <c r="AF40" i="17" s="1"/>
  <c r="AF43" i="17" s="1"/>
  <c r="AF45" i="17" s="1"/>
  <c r="AM32" i="22"/>
  <c r="AG30" i="27"/>
  <c r="W32" i="24"/>
  <c r="AR32" i="20"/>
  <c r="W32" i="18"/>
  <c r="V32" i="24"/>
  <c r="AV30" i="22"/>
  <c r="S30" i="17"/>
  <c r="S34" i="17" s="1"/>
  <c r="S36" i="17" s="1"/>
  <c r="S38" i="17" s="1"/>
  <c r="S40" i="17" s="1"/>
  <c r="S43" i="17" s="1"/>
  <c r="S45" i="17" s="1"/>
  <c r="R30" i="21"/>
  <c r="R34" i="21" s="1"/>
  <c r="R36" i="21" s="1"/>
  <c r="R38" i="21" s="1"/>
  <c r="R40" i="21" s="1"/>
  <c r="R43" i="21" s="1"/>
  <c r="R45" i="21" s="1"/>
  <c r="V30" i="18"/>
  <c r="U30" i="24"/>
  <c r="AP32" i="25"/>
  <c r="AF32" i="21"/>
  <c r="AP30" i="14"/>
  <c r="Z30" i="20"/>
  <c r="AF32" i="25"/>
  <c r="Z30" i="24"/>
  <c r="AQ32" i="25"/>
  <c r="AZ32" i="17"/>
  <c r="AF30" i="23"/>
  <c r="AT32" i="18"/>
  <c r="AQ30" i="17"/>
  <c r="AB32" i="17"/>
  <c r="AL30" i="21"/>
  <c r="AH32" i="18"/>
  <c r="AL32" i="27"/>
  <c r="AZ32" i="14"/>
  <c r="AV30" i="21"/>
  <c r="AH32" i="23"/>
  <c r="V30" i="17"/>
  <c r="AW32" i="25"/>
  <c r="AP30" i="27"/>
  <c r="AP32" i="24"/>
  <c r="AA30" i="19"/>
  <c r="V32" i="22"/>
  <c r="AK30" i="22"/>
  <c r="AE30" i="18"/>
  <c r="AP32" i="18"/>
  <c r="S30" i="20"/>
  <c r="S34" i="20" s="1"/>
  <c r="S36" i="20" s="1"/>
  <c r="S38" i="20" s="1"/>
  <c r="S40" i="20" s="1"/>
  <c r="S43" i="20" s="1"/>
  <c r="S45" i="20" s="1"/>
  <c r="S47" i="20" s="1"/>
  <c r="X30" i="25"/>
  <c r="X34" i="25" s="1"/>
  <c r="X36" i="25" s="1"/>
  <c r="X38" i="25" s="1"/>
  <c r="X40" i="25" s="1"/>
  <c r="X43" i="25" s="1"/>
  <c r="X45" i="25" s="1"/>
  <c r="V30" i="23"/>
  <c r="AB30" i="22"/>
  <c r="AT30" i="22"/>
  <c r="AD32" i="25"/>
  <c r="AC32" i="19"/>
  <c r="AP32" i="14"/>
  <c r="W32" i="21"/>
  <c r="AY32" i="24"/>
  <c r="AL30" i="20"/>
  <c r="W32" i="20"/>
  <c r="AZ30" i="18"/>
  <c r="AS30" i="17"/>
  <c r="AT30" i="27"/>
  <c r="AG30" i="14"/>
  <c r="AG32" i="25"/>
  <c r="T30" i="21"/>
  <c r="AI30" i="24"/>
  <c r="U32" i="25"/>
  <c r="X30" i="20"/>
  <c r="X34" i="20" s="1"/>
  <c r="X36" i="20" s="1"/>
  <c r="X38" i="20" s="1"/>
  <c r="X40" i="20" s="1"/>
  <c r="X43" i="20" s="1"/>
  <c r="X45" i="20" s="1"/>
  <c r="AS32" i="14"/>
  <c r="AS30" i="24"/>
  <c r="AN30" i="22"/>
  <c r="U30" i="14"/>
  <c r="U34" i="14" s="1"/>
  <c r="U36" i="14" s="1"/>
  <c r="U38" i="14" s="1"/>
  <c r="U40" i="14" s="1"/>
  <c r="U43" i="14" s="1"/>
  <c r="U45" i="14" s="1"/>
  <c r="AN30" i="27"/>
  <c r="AN34" i="27" s="1"/>
  <c r="AN36" i="27" s="1"/>
  <c r="AN38" i="27" s="1"/>
  <c r="AN40" i="27" s="1"/>
  <c r="AN43" i="27" s="1"/>
  <c r="AN45" i="27" s="1"/>
  <c r="AK30" i="17"/>
  <c r="AU32" i="18"/>
  <c r="Q30" i="18"/>
  <c r="Q34" i="18" s="1"/>
  <c r="Q36" i="18" s="1"/>
  <c r="Q38" i="18" s="1"/>
  <c r="Q40" i="18" s="1"/>
  <c r="Q43" i="18" s="1"/>
  <c r="Q45" i="18" s="1"/>
  <c r="Q47" i="18" s="1"/>
  <c r="AD32" i="22"/>
  <c r="X32" i="18"/>
  <c r="X32" i="19"/>
  <c r="AH32" i="22"/>
  <c r="AD30" i="23"/>
  <c r="AI30" i="21"/>
  <c r="AI34" i="21" s="1"/>
  <c r="AI36" i="21" s="1"/>
  <c r="AI38" i="21" s="1"/>
  <c r="AI40" i="21" s="1"/>
  <c r="AI43" i="21" s="1"/>
  <c r="AI45" i="21" s="1"/>
  <c r="AA32" i="23"/>
  <c r="AD30" i="21"/>
  <c r="AL32" i="14"/>
  <c r="AG32" i="27"/>
  <c r="AA30" i="22"/>
  <c r="AS32" i="18"/>
  <c r="AP30" i="25"/>
  <c r="Z32" i="20"/>
  <c r="X32" i="14"/>
  <c r="S30" i="25"/>
  <c r="S34" i="25" s="1"/>
  <c r="S36" i="25" s="1"/>
  <c r="S38" i="25" s="1"/>
  <c r="S40" i="25" s="1"/>
  <c r="S43" i="25" s="1"/>
  <c r="S45" i="25" s="1"/>
  <c r="U30" i="21"/>
  <c r="AR32" i="22"/>
  <c r="AT32" i="23"/>
  <c r="AA32" i="14"/>
  <c r="AD30" i="22"/>
  <c r="AD34" i="22" s="1"/>
  <c r="AD36" i="22" s="1"/>
  <c r="AD38" i="22" s="1"/>
  <c r="AD40" i="22" s="1"/>
  <c r="AD43" i="22" s="1"/>
  <c r="AD45" i="22" s="1"/>
  <c r="AT30" i="23"/>
  <c r="Y32" i="22"/>
  <c r="X32" i="22"/>
  <c r="AU30" i="19"/>
  <c r="AG32" i="14"/>
  <c r="AO32" i="17"/>
  <c r="AX30" i="18"/>
  <c r="AV32" i="17"/>
  <c r="AX32" i="19"/>
  <c r="AS30" i="20"/>
  <c r="AN30" i="14"/>
  <c r="Y30" i="23"/>
  <c r="AA30" i="17"/>
  <c r="AN30" i="18"/>
  <c r="W30" i="14"/>
  <c r="AF32" i="18"/>
  <c r="AO32" i="14"/>
  <c r="Q30" i="27"/>
  <c r="AC32" i="20"/>
  <c r="T32" i="20"/>
  <c r="Q24" i="20" s="1"/>
  <c r="AO30" i="19"/>
  <c r="AW32" i="24"/>
  <c r="AY30" i="27"/>
  <c r="T32" i="27"/>
  <c r="Q24" i="27" s="1"/>
  <c r="AC30" i="19"/>
  <c r="AU30" i="17"/>
  <c r="AL32" i="25"/>
  <c r="V30" i="21"/>
  <c r="AN30" i="17"/>
  <c r="AO30" i="22"/>
  <c r="AV32" i="25"/>
  <c r="AR32" i="14"/>
  <c r="X30" i="18"/>
  <c r="AQ32" i="18"/>
  <c r="AY32" i="23"/>
  <c r="T30" i="24"/>
  <c r="AW32" i="19"/>
  <c r="AL32" i="19"/>
  <c r="AI30" i="23"/>
  <c r="AC32" i="14"/>
  <c r="AX32" i="23"/>
  <c r="U32" i="17"/>
  <c r="AU30" i="14"/>
  <c r="AW30" i="17"/>
  <c r="AC30" i="27"/>
  <c r="X32" i="21"/>
  <c r="AG30" i="21"/>
  <c r="AE32" i="17"/>
  <c r="X32" i="23"/>
  <c r="X34" i="23" s="1"/>
  <c r="X36" i="23" s="1"/>
  <c r="X38" i="23" s="1"/>
  <c r="X40" i="23" s="1"/>
  <c r="X43" i="23" s="1"/>
  <c r="X45" i="23" s="1"/>
  <c r="R30" i="19"/>
  <c r="AM30" i="23"/>
  <c r="AY30" i="18"/>
  <c r="X30" i="17"/>
  <c r="AG30" i="25"/>
  <c r="T30" i="22"/>
  <c r="AD32" i="23"/>
  <c r="V32" i="17"/>
  <c r="AG32" i="19"/>
  <c r="Z30" i="25"/>
  <c r="AO32" i="25"/>
  <c r="AG32" i="21"/>
  <c r="Q30" i="24"/>
  <c r="Q34" i="24" s="1"/>
  <c r="Q36" i="24" s="1"/>
  <c r="Q38" i="24" s="1"/>
  <c r="Q40" i="24" s="1"/>
  <c r="Q43" i="24" s="1"/>
  <c r="Q45" i="24" s="1"/>
  <c r="AY32" i="27"/>
  <c r="AF32" i="23"/>
  <c r="AF34" i="23" s="1"/>
  <c r="AF36" i="23" s="1"/>
  <c r="AF38" i="23" s="1"/>
  <c r="AF40" i="23" s="1"/>
  <c r="AF43" i="23" s="1"/>
  <c r="AF45" i="23" s="1"/>
  <c r="Z30" i="23"/>
  <c r="AE32" i="19"/>
  <c r="W30" i="24"/>
  <c r="AE30" i="20"/>
  <c r="AH30" i="20"/>
  <c r="R30" i="23"/>
  <c r="R34" i="23" s="1"/>
  <c r="R36" i="23" s="1"/>
  <c r="R38" i="23" s="1"/>
  <c r="R40" i="23" s="1"/>
  <c r="R43" i="23" s="1"/>
  <c r="R45" i="23" s="1"/>
  <c r="AB30" i="18"/>
  <c r="AZ32" i="23"/>
  <c r="AQ30" i="27"/>
  <c r="AQ34" i="27" s="1"/>
  <c r="AQ36" i="27" s="1"/>
  <c r="AQ38" i="27" s="1"/>
  <c r="AQ40" i="27" s="1"/>
  <c r="AQ43" i="27" s="1"/>
  <c r="AQ45" i="27" s="1"/>
  <c r="AM30" i="14"/>
  <c r="AS30" i="18"/>
  <c r="AN32" i="17"/>
  <c r="Q30" i="23"/>
  <c r="Q34" i="23" s="1"/>
  <c r="Q36" i="23" s="1"/>
  <c r="Q38" i="23" s="1"/>
  <c r="Q40" i="23" s="1"/>
  <c r="Q43" i="23" s="1"/>
  <c r="Q45" i="23" s="1"/>
  <c r="Q47" i="23" s="1"/>
  <c r="T30" i="17"/>
  <c r="U32" i="22"/>
  <c r="R24" i="22" s="1"/>
  <c r="AD30" i="19"/>
  <c r="U32" i="27"/>
  <c r="U34" i="27" s="1"/>
  <c r="U36" i="27" s="1"/>
  <c r="U38" i="27" s="1"/>
  <c r="U40" i="27" s="1"/>
  <c r="U43" i="27" s="1"/>
  <c r="U45" i="27" s="1"/>
  <c r="W32" i="22"/>
  <c r="AL30" i="23"/>
  <c r="AL30" i="14"/>
  <c r="AO30" i="18"/>
  <c r="Y30" i="19"/>
  <c r="U30" i="23"/>
  <c r="AO30" i="21"/>
  <c r="AW30" i="14"/>
  <c r="AK32" i="21"/>
  <c r="AL30" i="27"/>
  <c r="Y30" i="18"/>
  <c r="Y34" i="18" s="1"/>
  <c r="Y36" i="18" s="1"/>
  <c r="Y38" i="18" s="1"/>
  <c r="Y40" i="18" s="1"/>
  <c r="Y43" i="18" s="1"/>
  <c r="Y45" i="18" s="1"/>
  <c r="AC30" i="21"/>
  <c r="W32" i="17"/>
  <c r="AB30" i="24"/>
  <c r="AO32" i="23"/>
  <c r="AG32" i="18"/>
  <c r="AR32" i="21"/>
  <c r="R30" i="27"/>
  <c r="U30" i="18"/>
  <c r="U34" i="18" s="1"/>
  <c r="U36" i="18" s="1"/>
  <c r="U38" i="18" s="1"/>
  <c r="U40" i="18" s="1"/>
  <c r="U43" i="18" s="1"/>
  <c r="U45" i="18" s="1"/>
  <c r="T32" i="14"/>
  <c r="Q24" i="14" s="1"/>
  <c r="AN30" i="20"/>
  <c r="X30" i="19"/>
  <c r="AT32" i="17"/>
  <c r="AM32" i="20"/>
  <c r="AX32" i="25"/>
  <c r="AJ30" i="18"/>
  <c r="AB32" i="21"/>
  <c r="AL30" i="19"/>
  <c r="AP30" i="19"/>
  <c r="AL30" i="25"/>
  <c r="AL34" i="25" s="1"/>
  <c r="AL36" i="25" s="1"/>
  <c r="AL38" i="25" s="1"/>
  <c r="AL40" i="25" s="1"/>
  <c r="AL43" i="25" s="1"/>
  <c r="AL45" i="25" s="1"/>
  <c r="AN32" i="19"/>
  <c r="AA30" i="21"/>
  <c r="AA34" i="21" s="1"/>
  <c r="AA36" i="21" s="1"/>
  <c r="AA38" i="21" s="1"/>
  <c r="AA40" i="21" s="1"/>
  <c r="AA43" i="21" s="1"/>
  <c r="AA45" i="21" s="1"/>
  <c r="AU30" i="22"/>
  <c r="AY32" i="25"/>
  <c r="U32" i="20"/>
  <c r="R24" i="20" s="1"/>
  <c r="AR32" i="18"/>
  <c r="W30" i="23"/>
  <c r="W34" i="23" s="1"/>
  <c r="W36" i="23" s="1"/>
  <c r="W38" i="23" s="1"/>
  <c r="W40" i="23" s="1"/>
  <c r="W43" i="23" s="1"/>
  <c r="W45" i="23" s="1"/>
  <c r="AU30" i="25"/>
  <c r="AJ32" i="19"/>
  <c r="AV30" i="24"/>
  <c r="AY32" i="20"/>
  <c r="T32" i="22"/>
  <c r="AJ32" i="22"/>
  <c r="T32" i="23"/>
  <c r="Q24" i="23" s="1"/>
  <c r="V32" i="14"/>
  <c r="AQ32" i="14"/>
  <c r="AJ32" i="17"/>
  <c r="AJ34" i="17" s="1"/>
  <c r="AJ36" i="17" s="1"/>
  <c r="AJ38" i="17" s="1"/>
  <c r="AJ40" i="17" s="1"/>
  <c r="AJ43" i="17" s="1"/>
  <c r="AJ45" i="17" s="1"/>
  <c r="AF30" i="27"/>
  <c r="AK32" i="18"/>
  <c r="AY30" i="19"/>
  <c r="AM32" i="27"/>
  <c r="AV32" i="20"/>
  <c r="AG30" i="24"/>
  <c r="AH30" i="25"/>
  <c r="AD32" i="20"/>
  <c r="AE30" i="23"/>
  <c r="AP30" i="18"/>
  <c r="AB30" i="25"/>
  <c r="AT30" i="25"/>
  <c r="AC30" i="20"/>
  <c r="AZ30" i="25"/>
  <c r="AY32" i="18"/>
  <c r="AA30" i="20"/>
  <c r="AT32" i="19"/>
  <c r="AI32" i="23"/>
  <c r="AL30" i="18"/>
  <c r="AW30" i="18"/>
  <c r="AJ32" i="21"/>
  <c r="AH30" i="23"/>
  <c r="V32" i="23"/>
  <c r="AO30" i="25"/>
  <c r="AF32" i="19"/>
  <c r="AK32" i="23"/>
  <c r="R30" i="18"/>
  <c r="R34" i="18" s="1"/>
  <c r="R36" i="18" s="1"/>
  <c r="R38" i="18" s="1"/>
  <c r="R40" i="18" s="1"/>
  <c r="R43" i="18" s="1"/>
  <c r="R45" i="18" s="1"/>
  <c r="AS30" i="27"/>
  <c r="AD32" i="27"/>
  <c r="V32" i="20"/>
  <c r="S24" i="20" s="1"/>
  <c r="S25" i="20" s="1"/>
  <c r="AD30" i="18"/>
  <c r="AD30" i="25"/>
  <c r="Q30" i="20"/>
  <c r="Q34" i="20" s="1"/>
  <c r="Q36" i="20" s="1"/>
  <c r="Q38" i="20" s="1"/>
  <c r="Q40" i="20" s="1"/>
  <c r="Q43" i="20" s="1"/>
  <c r="Q45" i="20" s="1"/>
  <c r="Q47" i="20" s="1"/>
  <c r="AO32" i="20"/>
  <c r="AZ30" i="17"/>
  <c r="V30" i="19"/>
  <c r="V34" i="19" s="1"/>
  <c r="V36" i="19" s="1"/>
  <c r="V38" i="19" s="1"/>
  <c r="V40" i="19" s="1"/>
  <c r="V43" i="19" s="1"/>
  <c r="V45" i="19" s="1"/>
  <c r="AX32" i="22"/>
  <c r="AB32" i="24"/>
  <c r="AB32" i="22"/>
  <c r="AB34" i="22" s="1"/>
  <c r="AB36" i="22" s="1"/>
  <c r="AB38" i="22" s="1"/>
  <c r="AB40" i="22" s="1"/>
  <c r="AB43" i="22" s="1"/>
  <c r="AB45" i="22" s="1"/>
  <c r="AR30" i="22"/>
  <c r="AR34" i="22" s="1"/>
  <c r="AR36" i="22" s="1"/>
  <c r="AR38" i="22" s="1"/>
  <c r="AR40" i="22" s="1"/>
  <c r="AR43" i="22" s="1"/>
  <c r="AR45" i="22" s="1"/>
  <c r="AE32" i="25"/>
  <c r="Z32" i="19"/>
  <c r="AX32" i="18"/>
  <c r="X30" i="22"/>
  <c r="AH30" i="19"/>
  <c r="AT30" i="24"/>
  <c r="AH30" i="21"/>
  <c r="AC30" i="25"/>
  <c r="AC34" i="25" s="1"/>
  <c r="AC36" i="25" s="1"/>
  <c r="AC38" i="25" s="1"/>
  <c r="AC40" i="25" s="1"/>
  <c r="AC43" i="25" s="1"/>
  <c r="AC45" i="25" s="1"/>
  <c r="Y30" i="24"/>
  <c r="AI32" i="27"/>
  <c r="AE30" i="17"/>
  <c r="AQ30" i="18"/>
  <c r="W30" i="19"/>
  <c r="AQ32" i="21"/>
  <c r="AU32" i="22"/>
  <c r="AZ30" i="20"/>
  <c r="AQ32" i="22"/>
  <c r="AQ34" i="22" s="1"/>
  <c r="AQ36" i="22" s="1"/>
  <c r="AQ38" i="22" s="1"/>
  <c r="AQ40" i="22" s="1"/>
  <c r="AQ43" i="22" s="1"/>
  <c r="AQ45" i="22" s="1"/>
  <c r="AG32" i="24"/>
  <c r="AZ32" i="18"/>
  <c r="AH30" i="27"/>
  <c r="AA32" i="25"/>
  <c r="AW30" i="25"/>
  <c r="Z32" i="18"/>
  <c r="U32" i="21"/>
  <c r="U34" i="21" s="1"/>
  <c r="U36" i="21" s="1"/>
  <c r="U38" i="21" s="1"/>
  <c r="U40" i="21" s="1"/>
  <c r="U43" i="21" s="1"/>
  <c r="U45" i="21" s="1"/>
  <c r="AN32" i="20"/>
  <c r="AG30" i="22"/>
  <c r="AO32" i="22"/>
  <c r="AP32" i="20"/>
  <c r="W32" i="14"/>
  <c r="Z32" i="14"/>
  <c r="AK32" i="19"/>
  <c r="AM32" i="14"/>
  <c r="Y30" i="14"/>
  <c r="Q30" i="14"/>
  <c r="Q34" i="14" s="1"/>
  <c r="Q36" i="14" s="1"/>
  <c r="Q38" i="14" s="1"/>
  <c r="Q40" i="14" s="1"/>
  <c r="Q43" i="14" s="1"/>
  <c r="Q45" i="14" s="1"/>
  <c r="AB32" i="23"/>
  <c r="AV32" i="24"/>
  <c r="AS32" i="27"/>
  <c r="AC30" i="22"/>
  <c r="AM30" i="27"/>
  <c r="AU30" i="20"/>
  <c r="AU30" i="23"/>
  <c r="AU34" i="23" s="1"/>
  <c r="AU36" i="23" s="1"/>
  <c r="AU38" i="23" s="1"/>
  <c r="AU40" i="23" s="1"/>
  <c r="AU43" i="23" s="1"/>
  <c r="AU45" i="23" s="1"/>
  <c r="V32" i="25"/>
  <c r="AE30" i="24"/>
  <c r="AH30" i="24"/>
  <c r="Z30" i="18"/>
  <c r="Z32" i="24"/>
  <c r="X30" i="27"/>
  <c r="R30" i="17"/>
  <c r="R34" i="17" s="1"/>
  <c r="R36" i="17" s="1"/>
  <c r="R38" i="17" s="1"/>
  <c r="R40" i="17" s="1"/>
  <c r="R43" i="17" s="1"/>
  <c r="R45" i="17" s="1"/>
  <c r="AR32" i="23"/>
  <c r="AP30" i="17"/>
  <c r="AB30" i="21"/>
  <c r="AR32" i="25"/>
  <c r="AO30" i="23"/>
  <c r="AQ32" i="20"/>
  <c r="W30" i="27"/>
  <c r="AC32" i="17"/>
  <c r="W30" i="25"/>
  <c r="AA32" i="27"/>
  <c r="AQ32" i="27"/>
  <c r="AL30" i="17"/>
  <c r="AO32" i="18"/>
  <c r="AR30" i="20"/>
  <c r="AX32" i="21"/>
  <c r="T32" i="17"/>
  <c r="Q24" i="17" s="1"/>
  <c r="AS30" i="25"/>
  <c r="AS34" i="25" s="1"/>
  <c r="AS36" i="25" s="1"/>
  <c r="AS38" i="25" s="1"/>
  <c r="AS40" i="25" s="1"/>
  <c r="AS43" i="25" s="1"/>
  <c r="AS45" i="25" s="1"/>
  <c r="AB32" i="14"/>
  <c r="AS30" i="19"/>
  <c r="AW32" i="20"/>
  <c r="T30" i="18"/>
  <c r="AD30" i="17"/>
  <c r="AS30" i="21"/>
  <c r="AK30" i="24"/>
  <c r="AF30" i="20"/>
  <c r="AB32" i="27"/>
  <c r="T32" i="24"/>
  <c r="AB32" i="20"/>
  <c r="AF30" i="18"/>
  <c r="AT32" i="25"/>
  <c r="AT30" i="18"/>
  <c r="AT30" i="21"/>
  <c r="AT34" i="21" s="1"/>
  <c r="AT36" i="21" s="1"/>
  <c r="AT38" i="21" s="1"/>
  <c r="AT40" i="21" s="1"/>
  <c r="AT43" i="21" s="1"/>
  <c r="AT45" i="21" s="1"/>
  <c r="W30" i="21"/>
  <c r="U32" i="18"/>
  <c r="R24" i="18" s="1"/>
  <c r="AF30" i="14"/>
  <c r="AA30" i="18"/>
  <c r="AC32" i="24"/>
  <c r="AM30" i="18"/>
  <c r="AK30" i="23"/>
  <c r="AM30" i="21"/>
  <c r="AQ32" i="24"/>
  <c r="AR30" i="24"/>
  <c r="AC30" i="18"/>
  <c r="AX30" i="21"/>
  <c r="AV32" i="22"/>
  <c r="AH32" i="17"/>
  <c r="AR32" i="19"/>
  <c r="AF30" i="22"/>
  <c r="AG30" i="19"/>
  <c r="AV30" i="27"/>
  <c r="AB30" i="23"/>
  <c r="AV32" i="21"/>
  <c r="S30" i="27"/>
  <c r="S34" i="27" s="1"/>
  <c r="S36" i="27" s="1"/>
  <c r="S38" i="27" s="1"/>
  <c r="S40" i="27" s="1"/>
  <c r="S43" i="27" s="1"/>
  <c r="S45" i="27" s="1"/>
  <c r="AE32" i="27"/>
  <c r="AY30" i="23"/>
  <c r="AY34" i="23" s="1"/>
  <c r="AY36" i="23" s="1"/>
  <c r="AY38" i="23" s="1"/>
  <c r="AY40" i="23" s="1"/>
  <c r="AY43" i="23" s="1"/>
  <c r="AY45" i="23" s="1"/>
  <c r="AD30" i="27"/>
  <c r="AD34" i="27" s="1"/>
  <c r="AD36" i="27" s="1"/>
  <c r="AD38" i="27" s="1"/>
  <c r="AD40" i="27" s="1"/>
  <c r="AD43" i="27" s="1"/>
  <c r="AD45" i="27" s="1"/>
  <c r="AH32" i="14"/>
  <c r="X30" i="14"/>
  <c r="X34" i="14" s="1"/>
  <c r="X36" i="14" s="1"/>
  <c r="X38" i="14" s="1"/>
  <c r="X40" i="14" s="1"/>
  <c r="X43" i="14" s="1"/>
  <c r="X45" i="14" s="1"/>
  <c r="AG32" i="23"/>
  <c r="T32" i="18"/>
  <c r="Q24" i="18" s="1"/>
  <c r="Q25" i="18" s="1"/>
  <c r="AJ30" i="19"/>
  <c r="AE30" i="27"/>
  <c r="AV32" i="23"/>
  <c r="AO32" i="27"/>
  <c r="AJ30" i="24"/>
  <c r="AE32" i="21"/>
  <c r="AH32" i="25"/>
  <c r="V30" i="14"/>
  <c r="AP32" i="21"/>
  <c r="AB30" i="20"/>
  <c r="Z30" i="27"/>
  <c r="AG32" i="22"/>
  <c r="AG34" i="22" s="1"/>
  <c r="AG36" i="22" s="1"/>
  <c r="AG38" i="22" s="1"/>
  <c r="AG40" i="22" s="1"/>
  <c r="AG43" i="22" s="1"/>
  <c r="AG45" i="22" s="1"/>
  <c r="AG30" i="18"/>
  <c r="T32" i="21"/>
  <c r="Q24" i="21" s="1"/>
  <c r="AP32" i="19"/>
  <c r="Z30" i="17"/>
  <c r="Y32" i="14"/>
  <c r="Y30" i="22"/>
  <c r="Y34" i="22" s="1"/>
  <c r="Y36" i="22" s="1"/>
  <c r="Y38" i="22" s="1"/>
  <c r="Y40" i="22" s="1"/>
  <c r="Y43" i="22" s="1"/>
  <c r="Y45" i="22" s="1"/>
  <c r="AY32" i="22"/>
  <c r="S30" i="14"/>
  <c r="S34" i="14" s="1"/>
  <c r="S36" i="14" s="1"/>
  <c r="S38" i="14" s="1"/>
  <c r="S40" i="14" s="1"/>
  <c r="S43" i="14" s="1"/>
  <c r="S45" i="14" s="1"/>
  <c r="AN32" i="18"/>
  <c r="AL32" i="18"/>
  <c r="AD32" i="21"/>
  <c r="AF32" i="24"/>
  <c r="AY30" i="17"/>
  <c r="U32" i="19"/>
  <c r="AW30" i="19"/>
  <c r="AR32" i="24"/>
  <c r="AR34" i="24" s="1"/>
  <c r="AR36" i="24" s="1"/>
  <c r="AR38" i="24" s="1"/>
  <c r="AR40" i="24" s="1"/>
  <c r="AR43" i="24" s="1"/>
  <c r="AR45" i="24" s="1"/>
  <c r="AI32" i="25"/>
  <c r="AI34" i="25" s="1"/>
  <c r="AI36" i="25" s="1"/>
  <c r="AI38" i="25" s="1"/>
  <c r="AI40" i="25" s="1"/>
  <c r="AI43" i="25" s="1"/>
  <c r="AI45" i="25" s="1"/>
  <c r="AI30" i="22"/>
  <c r="AH32" i="19"/>
  <c r="Y32" i="24"/>
  <c r="AQ30" i="24"/>
  <c r="W32" i="27"/>
  <c r="U30" i="22"/>
  <c r="U34" i="22" s="1"/>
  <c r="U36" i="22" s="1"/>
  <c r="U38" i="22" s="1"/>
  <c r="U40" i="22" s="1"/>
  <c r="U43" i="22" s="1"/>
  <c r="U45" i="22" s="1"/>
  <c r="V32" i="18"/>
  <c r="V34" i="18" s="1"/>
  <c r="V36" i="18" s="1"/>
  <c r="V38" i="18" s="1"/>
  <c r="V40" i="18" s="1"/>
  <c r="V43" i="18" s="1"/>
  <c r="V45" i="18" s="1"/>
  <c r="AK32" i="25"/>
  <c r="AL32" i="24"/>
  <c r="AN32" i="24"/>
  <c r="AQ32" i="19"/>
  <c r="AK30" i="19"/>
  <c r="AH32" i="24"/>
  <c r="AB30" i="14"/>
  <c r="AB34" i="14" s="1"/>
  <c r="AB36" i="14" s="1"/>
  <c r="AB38" i="14" s="1"/>
  <c r="AB40" i="14" s="1"/>
  <c r="AB43" i="14" s="1"/>
  <c r="AB45" i="14" s="1"/>
  <c r="Z32" i="22"/>
  <c r="AX30" i="19"/>
  <c r="AX34" i="19" s="1"/>
  <c r="AX36" i="19" s="1"/>
  <c r="AX38" i="19" s="1"/>
  <c r="AX40" i="19" s="1"/>
  <c r="AX43" i="19" s="1"/>
  <c r="AX45" i="19" s="1"/>
  <c r="AF32" i="27"/>
  <c r="W30" i="20"/>
  <c r="W34" i="20" s="1"/>
  <c r="W36" i="20" s="1"/>
  <c r="W38" i="20" s="1"/>
  <c r="W40" i="20" s="1"/>
  <c r="W43" i="20" s="1"/>
  <c r="W45" i="20" s="1"/>
  <c r="AG30" i="20"/>
  <c r="AY30" i="22"/>
  <c r="S30" i="21"/>
  <c r="S34" i="21" s="1"/>
  <c r="S36" i="21" s="1"/>
  <c r="S38" i="21" s="1"/>
  <c r="S40" i="21" s="1"/>
  <c r="S43" i="21" s="1"/>
  <c r="S45" i="21" s="1"/>
  <c r="AK30" i="20"/>
  <c r="AK32" i="24"/>
  <c r="AI32" i="20"/>
  <c r="AW32" i="17"/>
  <c r="AD30" i="14"/>
  <c r="AJ30" i="17"/>
  <c r="AA32" i="22"/>
  <c r="X32" i="17"/>
  <c r="X32" i="24"/>
  <c r="AU32" i="19"/>
  <c r="AU34" i="19" s="1"/>
  <c r="AU36" i="19" s="1"/>
  <c r="AU38" i="19" s="1"/>
  <c r="AU40" i="19" s="1"/>
  <c r="AU43" i="19" s="1"/>
  <c r="AU45" i="19" s="1"/>
  <c r="AX30" i="23"/>
  <c r="AX34" i="23" s="1"/>
  <c r="AX36" i="23" s="1"/>
  <c r="AX38" i="23" s="1"/>
  <c r="AX40" i="23" s="1"/>
  <c r="AX43" i="23" s="1"/>
  <c r="AX45" i="23" s="1"/>
  <c r="U30" i="25"/>
  <c r="AK30" i="18"/>
  <c r="AX30" i="17"/>
  <c r="AN30" i="21"/>
  <c r="AC32" i="22"/>
  <c r="AT30" i="14"/>
  <c r="AA30" i="23"/>
  <c r="AA34" i="23" s="1"/>
  <c r="AA36" i="23" s="1"/>
  <c r="AA38" i="23" s="1"/>
  <c r="AA40" i="23" s="1"/>
  <c r="AA43" i="23" s="1"/>
  <c r="AA45" i="23" s="1"/>
  <c r="AV30" i="20"/>
  <c r="AV34" i="20" s="1"/>
  <c r="AV36" i="20" s="1"/>
  <c r="AV38" i="20" s="1"/>
  <c r="AV40" i="20" s="1"/>
  <c r="AV43" i="20" s="1"/>
  <c r="AV45" i="20" s="1"/>
  <c r="Z32" i="25"/>
  <c r="AR30" i="23"/>
  <c r="AK32" i="27"/>
  <c r="AF32" i="22"/>
  <c r="AI32" i="22"/>
  <c r="AE32" i="14"/>
  <c r="AU30" i="24"/>
  <c r="AK30" i="21"/>
  <c r="AW32" i="21"/>
  <c r="AY32" i="21"/>
  <c r="V30" i="27"/>
  <c r="V34" i="27" s="1"/>
  <c r="V36" i="27" s="1"/>
  <c r="V38" i="27" s="1"/>
  <c r="V40" i="27" s="1"/>
  <c r="V43" i="27" s="1"/>
  <c r="V45" i="27" s="1"/>
  <c r="AP30" i="20"/>
  <c r="AC30" i="24"/>
  <c r="AX30" i="14"/>
  <c r="U30" i="17"/>
  <c r="U34" i="17" s="1"/>
  <c r="U36" i="17" s="1"/>
  <c r="U38" i="17" s="1"/>
  <c r="U40" i="17" s="1"/>
  <c r="U43" i="17" s="1"/>
  <c r="U45" i="17" s="1"/>
  <c r="AM30" i="19"/>
  <c r="AF32" i="14"/>
  <c r="AP30" i="24"/>
  <c r="AX32" i="14"/>
  <c r="AU32" i="24"/>
  <c r="AO30" i="20"/>
  <c r="AO34" i="20" s="1"/>
  <c r="AO36" i="20" s="1"/>
  <c r="AO38" i="20" s="1"/>
  <c r="AO40" i="20" s="1"/>
  <c r="AO43" i="20" s="1"/>
  <c r="AO45" i="20" s="1"/>
  <c r="AJ30" i="27"/>
  <c r="AN32" i="22"/>
  <c r="AQ30" i="21"/>
  <c r="AU32" i="23"/>
  <c r="AL32" i="17"/>
  <c r="AH32" i="20"/>
  <c r="AA30" i="27"/>
  <c r="AA32" i="19"/>
  <c r="AA34" i="19" s="1"/>
  <c r="AA36" i="19" s="1"/>
  <c r="AA38" i="19" s="1"/>
  <c r="AA40" i="19" s="1"/>
  <c r="AA43" i="19" s="1"/>
  <c r="AA45" i="19" s="1"/>
  <c r="Z32" i="27"/>
  <c r="AZ32" i="27"/>
  <c r="AA32" i="18"/>
  <c r="AE32" i="23"/>
  <c r="AD30" i="24"/>
  <c r="Y32" i="20"/>
  <c r="AI30" i="14"/>
  <c r="AR30" i="25"/>
  <c r="AY30" i="20"/>
  <c r="AY34" i="20" s="1"/>
  <c r="AY36" i="20" s="1"/>
  <c r="AY38" i="20" s="1"/>
  <c r="AY40" i="20" s="1"/>
  <c r="AY43" i="20" s="1"/>
  <c r="AY45" i="20" s="1"/>
  <c r="AO32" i="21"/>
  <c r="AM30" i="25"/>
  <c r="AM34" i="25" s="1"/>
  <c r="AM36" i="25" s="1"/>
  <c r="AM38" i="25" s="1"/>
  <c r="AM40" i="25" s="1"/>
  <c r="AM43" i="25" s="1"/>
  <c r="AM45" i="25" s="1"/>
  <c r="AR30" i="21"/>
  <c r="AQ32" i="23"/>
  <c r="AZ30" i="22"/>
  <c r="AM32" i="21"/>
  <c r="V30" i="20"/>
  <c r="V34" i="20" s="1"/>
  <c r="V36" i="20" s="1"/>
  <c r="V38" i="20" s="1"/>
  <c r="V40" i="20" s="1"/>
  <c r="V43" i="20" s="1"/>
  <c r="V45" i="20" s="1"/>
  <c r="V30" i="25"/>
  <c r="AD32" i="14"/>
  <c r="AT30" i="19"/>
  <c r="AT34" i="19" s="1"/>
  <c r="AT36" i="19" s="1"/>
  <c r="AT38" i="19" s="1"/>
  <c r="AT40" i="19" s="1"/>
  <c r="AT43" i="19" s="1"/>
  <c r="AT45" i="19" s="1"/>
  <c r="AL30" i="22"/>
  <c r="AZ32" i="20"/>
  <c r="AI32" i="19"/>
  <c r="S30" i="23"/>
  <c r="S34" i="23" s="1"/>
  <c r="S36" i="23" s="1"/>
  <c r="S38" i="23" s="1"/>
  <c r="S40" i="23" s="1"/>
  <c r="S43" i="23" s="1"/>
  <c r="S45" i="23" s="1"/>
  <c r="AW32" i="23"/>
  <c r="AX32" i="20"/>
  <c r="AX34" i="20" s="1"/>
  <c r="AX36" i="20" s="1"/>
  <c r="AX38" i="20" s="1"/>
  <c r="AX40" i="20" s="1"/>
  <c r="AX43" i="20" s="1"/>
  <c r="AX45" i="20" s="1"/>
  <c r="AD30" i="20"/>
  <c r="AE30" i="19"/>
  <c r="AZ30" i="24"/>
  <c r="X30" i="21"/>
  <c r="AM30" i="24"/>
  <c r="AM32" i="18"/>
  <c r="AS32" i="19"/>
  <c r="AM32" i="19"/>
  <c r="AK32" i="20"/>
  <c r="AJ32" i="23"/>
  <c r="AQ30" i="25"/>
  <c r="AO30" i="27"/>
  <c r="AA32" i="20"/>
  <c r="AD32" i="19"/>
  <c r="AJ30" i="14"/>
  <c r="AB32" i="19"/>
  <c r="AB34" i="19" s="1"/>
  <c r="AB36" i="19" s="1"/>
  <c r="AB38" i="19" s="1"/>
  <c r="AB40" i="19" s="1"/>
  <c r="AB43" i="19" s="1"/>
  <c r="AB45" i="19" s="1"/>
  <c r="AC32" i="27"/>
  <c r="Z30" i="22"/>
  <c r="AV32" i="27"/>
  <c r="W30" i="18"/>
  <c r="AT32" i="24"/>
  <c r="AF30" i="25"/>
  <c r="Y30" i="17"/>
  <c r="AW30" i="24"/>
  <c r="Y32" i="27"/>
  <c r="AM30" i="22"/>
  <c r="AM34" i="22" s="1"/>
  <c r="AM36" i="22" s="1"/>
  <c r="AM38" i="22" s="1"/>
  <c r="AM40" i="22" s="1"/>
  <c r="AM43" i="22" s="1"/>
  <c r="AM45" i="22" s="1"/>
  <c r="S30" i="22"/>
  <c r="AJ32" i="27"/>
  <c r="Y30" i="25"/>
  <c r="AQ30" i="19"/>
  <c r="W32" i="19"/>
  <c r="AP32" i="22"/>
  <c r="AV30" i="17"/>
  <c r="AY32" i="19"/>
  <c r="U30" i="27"/>
  <c r="AR30" i="27"/>
  <c r="AC32" i="25"/>
  <c r="AK30" i="25"/>
  <c r="AQ30" i="20"/>
  <c r="AP32" i="23"/>
  <c r="AP34" i="23" s="1"/>
  <c r="AP36" i="23" s="1"/>
  <c r="AP38" i="23" s="1"/>
  <c r="AP40" i="23" s="1"/>
  <c r="AP43" i="23" s="1"/>
  <c r="AP45" i="23" s="1"/>
  <c r="AG32" i="20"/>
  <c r="AG34" i="20" s="1"/>
  <c r="AG36" i="20" s="1"/>
  <c r="AG38" i="20" s="1"/>
  <c r="AG40" i="20" s="1"/>
  <c r="AG43" i="20" s="1"/>
  <c r="AG45" i="20" s="1"/>
  <c r="AH30" i="17"/>
  <c r="AU32" i="14"/>
  <c r="AO32" i="19"/>
  <c r="AI30" i="18"/>
  <c r="AK32" i="14"/>
  <c r="AE32" i="22"/>
  <c r="AK32" i="17"/>
  <c r="AB32" i="18"/>
  <c r="AP30" i="22"/>
  <c r="AX30" i="20"/>
  <c r="AG30" i="17"/>
  <c r="AI32" i="14"/>
  <c r="AF30" i="19"/>
  <c r="AD32" i="18"/>
  <c r="AO32" i="24"/>
  <c r="AI30" i="19"/>
  <c r="AS30" i="22"/>
  <c r="AS34" i="22" s="1"/>
  <c r="AS36" i="22" s="1"/>
  <c r="AS38" i="22" s="1"/>
  <c r="AS40" i="22" s="1"/>
  <c r="AS43" i="22" s="1"/>
  <c r="AS45" i="22" s="1"/>
  <c r="AV30" i="19"/>
  <c r="O34" i="23"/>
  <c r="O36" i="23" s="1"/>
  <c r="O38" i="23" s="1"/>
  <c r="O40" i="23" s="1"/>
  <c r="O43" i="23" s="1"/>
  <c r="O45" i="23" s="1"/>
  <c r="O47" i="23" s="1"/>
  <c r="N34" i="25"/>
  <c r="N36" i="25" s="1"/>
  <c r="N38" i="25" s="1"/>
  <c r="N40" i="25" s="1"/>
  <c r="N43" i="25" s="1"/>
  <c r="N45" i="25" s="1"/>
  <c r="BB30" i="25"/>
  <c r="Z34" i="17"/>
  <c r="Z36" i="17" s="1"/>
  <c r="Z38" i="17" s="1"/>
  <c r="Z40" i="17" s="1"/>
  <c r="Z43" i="17" s="1"/>
  <c r="Z45" i="17" s="1"/>
  <c r="BC30" i="23"/>
  <c r="P34" i="17"/>
  <c r="P36" i="17" s="1"/>
  <c r="P38" i="17" s="1"/>
  <c r="P40" i="17" s="1"/>
  <c r="P43" i="17" s="1"/>
  <c r="P45" i="17" s="1"/>
  <c r="T34" i="19"/>
  <c r="T36" i="19" s="1"/>
  <c r="T38" i="19" s="1"/>
  <c r="T40" i="19" s="1"/>
  <c r="T43" i="19" s="1"/>
  <c r="T45" i="19" s="1"/>
  <c r="BE26" i="27"/>
  <c r="N34" i="24"/>
  <c r="N36" i="24" s="1"/>
  <c r="N38" i="24" s="1"/>
  <c r="N40" i="24" s="1"/>
  <c r="N43" i="24" s="1"/>
  <c r="N45" i="24" s="1"/>
  <c r="O34" i="21"/>
  <c r="O36" i="21" s="1"/>
  <c r="O38" i="21" s="1"/>
  <c r="O40" i="21" s="1"/>
  <c r="O43" i="21" s="1"/>
  <c r="O45" i="21" s="1"/>
  <c r="BB26" i="18"/>
  <c r="M34" i="24"/>
  <c r="M36" i="24" s="1"/>
  <c r="M38" i="24" s="1"/>
  <c r="M40" i="24" s="1"/>
  <c r="M43" i="24" s="1"/>
  <c r="M45" i="24" s="1"/>
  <c r="BD30" i="25"/>
  <c r="BD30" i="21"/>
  <c r="P34" i="19"/>
  <c r="P36" i="19" s="1"/>
  <c r="P38" i="19" s="1"/>
  <c r="P40" i="19" s="1"/>
  <c r="P43" i="19" s="1"/>
  <c r="P45" i="19" s="1"/>
  <c r="P34" i="18"/>
  <c r="P36" i="18" s="1"/>
  <c r="P38" i="18" s="1"/>
  <c r="P40" i="18" s="1"/>
  <c r="P43" i="18" s="1"/>
  <c r="P45" i="18" s="1"/>
  <c r="BE26" i="24"/>
  <c r="BD30" i="23"/>
  <c r="BD26" i="22"/>
  <c r="O24" i="23"/>
  <c r="BD26" i="19"/>
  <c r="P34" i="24"/>
  <c r="P36" i="24" s="1"/>
  <c r="P38" i="24" s="1"/>
  <c r="P40" i="24" s="1"/>
  <c r="P43" i="24" s="1"/>
  <c r="P45" i="24" s="1"/>
  <c r="R34" i="22"/>
  <c r="R36" i="22" s="1"/>
  <c r="R38" i="22" s="1"/>
  <c r="R40" i="22" s="1"/>
  <c r="R43" i="22" s="1"/>
  <c r="R45" i="22" s="1"/>
  <c r="BE26" i="19"/>
  <c r="BC26" i="23"/>
  <c r="AK34" i="18"/>
  <c r="AK36" i="18" s="1"/>
  <c r="AK38" i="18" s="1"/>
  <c r="AK40" i="18" s="1"/>
  <c r="AK43" i="18" s="1"/>
  <c r="AK45" i="18" s="1"/>
  <c r="BD30" i="19"/>
  <c r="O34" i="25"/>
  <c r="O36" i="25" s="1"/>
  <c r="O38" i="25" s="1"/>
  <c r="O40" i="25" s="1"/>
  <c r="O43" i="25" s="1"/>
  <c r="O45" i="25" s="1"/>
  <c r="O47" i="25" s="1"/>
  <c r="BD26" i="27"/>
  <c r="O34" i="19"/>
  <c r="O36" i="19" s="1"/>
  <c r="O38" i="19" s="1"/>
  <c r="O40" i="19" s="1"/>
  <c r="O43" i="19" s="1"/>
  <c r="O45" i="19" s="1"/>
  <c r="O47" i="19" s="1"/>
  <c r="AJ34" i="20"/>
  <c r="AJ36" i="20" s="1"/>
  <c r="AJ38" i="20" s="1"/>
  <c r="AJ40" i="20" s="1"/>
  <c r="AJ43" i="20" s="1"/>
  <c r="AJ45" i="20" s="1"/>
  <c r="BC32" i="19"/>
  <c r="BE26" i="20"/>
  <c r="BD32" i="24"/>
  <c r="Q34" i="25"/>
  <c r="Q36" i="25" s="1"/>
  <c r="Q38" i="25" s="1"/>
  <c r="Q40" i="25" s="1"/>
  <c r="Q43" i="25" s="1"/>
  <c r="Q45" i="25" s="1"/>
  <c r="P34" i="22"/>
  <c r="P36" i="22" s="1"/>
  <c r="P38" i="22" s="1"/>
  <c r="P40" i="22" s="1"/>
  <c r="P43" i="22" s="1"/>
  <c r="P45" i="22" s="1"/>
  <c r="O34" i="27"/>
  <c r="O36" i="27" s="1"/>
  <c r="O38" i="27" s="1"/>
  <c r="O40" i="27" s="1"/>
  <c r="O43" i="27" s="1"/>
  <c r="O45" i="27" s="1"/>
  <c r="BC30" i="17"/>
  <c r="BB30" i="27"/>
  <c r="R34" i="19"/>
  <c r="R36" i="19" s="1"/>
  <c r="R38" i="19" s="1"/>
  <c r="R40" i="19" s="1"/>
  <c r="R43" i="19" s="1"/>
  <c r="R45" i="19" s="1"/>
  <c r="BD30" i="17"/>
  <c r="BD30" i="24"/>
  <c r="O24" i="19"/>
  <c r="AU34" i="18"/>
  <c r="AU36" i="18" s="1"/>
  <c r="AU38" i="18" s="1"/>
  <c r="AU40" i="18" s="1"/>
  <c r="AU43" i="18" s="1"/>
  <c r="AU45" i="18" s="1"/>
  <c r="BB30" i="18"/>
  <c r="BD30" i="27"/>
  <c r="BC32" i="24"/>
  <c r="BE26" i="23"/>
  <c r="BD32" i="20"/>
  <c r="BE26" i="25"/>
  <c r="BB26" i="22"/>
  <c r="P34" i="21"/>
  <c r="P36" i="21" s="1"/>
  <c r="P38" i="21" s="1"/>
  <c r="P40" i="21" s="1"/>
  <c r="P43" i="21" s="1"/>
  <c r="P45" i="21" s="1"/>
  <c r="BE26" i="17"/>
  <c r="Q34" i="27"/>
  <c r="Q36" i="27" s="1"/>
  <c r="Q38" i="27" s="1"/>
  <c r="Q40" i="27" s="1"/>
  <c r="Q43" i="27" s="1"/>
  <c r="Q45" i="27" s="1"/>
  <c r="BE26" i="18"/>
  <c r="BC26" i="25"/>
  <c r="O34" i="17"/>
  <c r="O36" i="17" s="1"/>
  <c r="O38" i="17" s="1"/>
  <c r="O40" i="17" s="1"/>
  <c r="O43" i="17" s="1"/>
  <c r="O45" i="17" s="1"/>
  <c r="BB30" i="22"/>
  <c r="S34" i="22"/>
  <c r="S36" i="22" s="1"/>
  <c r="S38" i="22" s="1"/>
  <c r="S40" i="22" s="1"/>
  <c r="S43" i="22" s="1"/>
  <c r="S45" i="22" s="1"/>
  <c r="O24" i="25"/>
  <c r="O25" i="25" s="1"/>
  <c r="BC32" i="27"/>
  <c r="BB30" i="24"/>
  <c r="P34" i="25"/>
  <c r="P36" i="25" s="1"/>
  <c r="P38" i="25" s="1"/>
  <c r="P40" i="25" s="1"/>
  <c r="P43" i="25" s="1"/>
  <c r="P45" i="25" s="1"/>
  <c r="BC32" i="23"/>
  <c r="BB30" i="21"/>
  <c r="AL34" i="27"/>
  <c r="AL36" i="27" s="1"/>
  <c r="AL38" i="27" s="1"/>
  <c r="AL40" i="27" s="1"/>
  <c r="AL43" i="27" s="1"/>
  <c r="AL45" i="27" s="1"/>
  <c r="S34" i="19"/>
  <c r="S36" i="19" s="1"/>
  <c r="S38" i="19" s="1"/>
  <c r="S40" i="19" s="1"/>
  <c r="S43" i="19" s="1"/>
  <c r="S45" i="19" s="1"/>
  <c r="BD26" i="18"/>
  <c r="AR34" i="21"/>
  <c r="AR36" i="21" s="1"/>
  <c r="AR38" i="21" s="1"/>
  <c r="AR40" i="21" s="1"/>
  <c r="AR43" i="21" s="1"/>
  <c r="AR45" i="21" s="1"/>
  <c r="BD26" i="20"/>
  <c r="BD32" i="27"/>
  <c r="BC26" i="21"/>
  <c r="BC32" i="17"/>
  <c r="BD32" i="23"/>
  <c r="BB32" i="22"/>
  <c r="BC30" i="27"/>
  <c r="BB26" i="20"/>
  <c r="BE26" i="22"/>
  <c r="BB32" i="18"/>
  <c r="BC30" i="25"/>
  <c r="BB26" i="24"/>
  <c r="BC26" i="19"/>
  <c r="BD32" i="18"/>
  <c r="BC32" i="22"/>
  <c r="BC26" i="22"/>
  <c r="BC30" i="22"/>
  <c r="BD26" i="24"/>
  <c r="BC32" i="20"/>
  <c r="BC26" i="24"/>
  <c r="BB32" i="17"/>
  <c r="BB30" i="17"/>
  <c r="BB26" i="21"/>
  <c r="BB32" i="21"/>
  <c r="BB26" i="25"/>
  <c r="BB26" i="23"/>
  <c r="BB32" i="25"/>
  <c r="BC30" i="18"/>
  <c r="BC32" i="21"/>
  <c r="BB30" i="19"/>
  <c r="BD30" i="18"/>
  <c r="BC26" i="17"/>
  <c r="BC26" i="27"/>
  <c r="BB32" i="24"/>
  <c r="BD26" i="21"/>
  <c r="BC30" i="20"/>
  <c r="BD32" i="25"/>
  <c r="BC30" i="24"/>
  <c r="Q24" i="22"/>
  <c r="BE26" i="21"/>
  <c r="BD26" i="17"/>
  <c r="BB26" i="17"/>
  <c r="AT34" i="22"/>
  <c r="AT36" i="22" s="1"/>
  <c r="AT38" i="22" s="1"/>
  <c r="AT40" i="22" s="1"/>
  <c r="AT43" i="22" s="1"/>
  <c r="AT45" i="22" s="1"/>
  <c r="BB32" i="20"/>
  <c r="BC32" i="18"/>
  <c r="BD30" i="22"/>
  <c r="AQ34" i="18"/>
  <c r="AQ36" i="18" s="1"/>
  <c r="AQ38" i="18" s="1"/>
  <c r="AQ40" i="18" s="1"/>
  <c r="AQ43" i="18" s="1"/>
  <c r="AQ45" i="18" s="1"/>
  <c r="BC26" i="18"/>
  <c r="BD30" i="20"/>
  <c r="U34" i="25"/>
  <c r="U36" i="25" s="1"/>
  <c r="U38" i="25" s="1"/>
  <c r="U40" i="25" s="1"/>
  <c r="U43" i="25" s="1"/>
  <c r="U45" i="25" s="1"/>
  <c r="BB30" i="23"/>
  <c r="BD26" i="23"/>
  <c r="BC32" i="25"/>
  <c r="BC30" i="19"/>
  <c r="BB32" i="19"/>
  <c r="BB30" i="20"/>
  <c r="BD32" i="17"/>
  <c r="BC30" i="21"/>
  <c r="BD32" i="19"/>
  <c r="BD32" i="22"/>
  <c r="BD32" i="21"/>
  <c r="BB26" i="27"/>
  <c r="BB32" i="23"/>
  <c r="BD26" i="25"/>
  <c r="BB32" i="27"/>
  <c r="BB26" i="19"/>
  <c r="BC26" i="20"/>
  <c r="BC26" i="14"/>
  <c r="BB26" i="14"/>
  <c r="BD26" i="14"/>
  <c r="BE26" i="14"/>
  <c r="P25" i="14"/>
  <c r="Q47" i="14"/>
  <c r="Q7" i="13"/>
  <c r="P28" i="14"/>
  <c r="R26" i="14" s="1"/>
  <c r="AU6" i="2"/>
  <c r="AW6" i="2" s="1"/>
  <c r="AY6" i="2" s="1"/>
  <c r="BD30" i="14"/>
  <c r="BC30" i="14"/>
  <c r="BB30" i="14"/>
  <c r="AH19" i="14"/>
  <c r="AM20" i="14"/>
  <c r="AN20" i="14"/>
  <c r="AI19" i="14"/>
  <c r="AW34" i="20" l="1"/>
  <c r="AW36" i="20" s="1"/>
  <c r="AW38" i="20" s="1"/>
  <c r="AW40" i="20" s="1"/>
  <c r="AW43" i="20" s="1"/>
  <c r="AW45" i="20" s="1"/>
  <c r="AP34" i="20"/>
  <c r="AP36" i="20" s="1"/>
  <c r="AP38" i="20" s="1"/>
  <c r="AP40" i="20" s="1"/>
  <c r="AP43" i="20" s="1"/>
  <c r="AP45" i="20" s="1"/>
  <c r="AU34" i="17"/>
  <c r="AU36" i="17" s="1"/>
  <c r="AU38" i="17" s="1"/>
  <c r="AU40" i="17" s="1"/>
  <c r="AU43" i="17" s="1"/>
  <c r="AU45" i="17" s="1"/>
  <c r="AB34" i="21"/>
  <c r="AB36" i="21" s="1"/>
  <c r="AB38" i="21" s="1"/>
  <c r="AB40" i="21" s="1"/>
  <c r="AB43" i="21" s="1"/>
  <c r="AB45" i="21" s="1"/>
  <c r="AE34" i="27"/>
  <c r="AE36" i="27" s="1"/>
  <c r="AE38" i="27" s="1"/>
  <c r="AE40" i="27" s="1"/>
  <c r="AE43" i="27" s="1"/>
  <c r="AE45" i="27" s="1"/>
  <c r="AM34" i="18"/>
  <c r="AM36" i="18" s="1"/>
  <c r="AM38" i="18" s="1"/>
  <c r="AM40" i="18" s="1"/>
  <c r="AM43" i="18" s="1"/>
  <c r="AM45" i="18" s="1"/>
  <c r="AG34" i="24"/>
  <c r="AG36" i="24" s="1"/>
  <c r="AG38" i="24" s="1"/>
  <c r="AG40" i="24" s="1"/>
  <c r="AG43" i="24" s="1"/>
  <c r="AG45" i="24" s="1"/>
  <c r="AA34" i="22"/>
  <c r="AA36" i="22" s="1"/>
  <c r="AA38" i="22" s="1"/>
  <c r="AA40" i="22" s="1"/>
  <c r="AA43" i="22" s="1"/>
  <c r="AA45" i="22" s="1"/>
  <c r="AG34" i="14"/>
  <c r="U34" i="20"/>
  <c r="U36" i="20" s="1"/>
  <c r="U38" i="20" s="1"/>
  <c r="U40" i="20" s="1"/>
  <c r="U43" i="20" s="1"/>
  <c r="U45" i="20" s="1"/>
  <c r="AI34" i="27"/>
  <c r="AI36" i="27" s="1"/>
  <c r="AI38" i="27" s="1"/>
  <c r="AI40" i="27" s="1"/>
  <c r="AI43" i="27" s="1"/>
  <c r="AI45" i="27" s="1"/>
  <c r="AF34" i="14"/>
  <c r="Z34" i="25"/>
  <c r="Z36" i="25" s="1"/>
  <c r="Z38" i="25" s="1"/>
  <c r="Z40" i="25" s="1"/>
  <c r="Z43" i="25" s="1"/>
  <c r="Z45" i="25" s="1"/>
  <c r="AC34" i="20"/>
  <c r="AC36" i="20" s="1"/>
  <c r="AC38" i="20" s="1"/>
  <c r="AC40" i="20" s="1"/>
  <c r="AC43" i="20" s="1"/>
  <c r="AC45" i="20" s="1"/>
  <c r="AD34" i="21"/>
  <c r="AD36" i="21" s="1"/>
  <c r="AD38" i="21" s="1"/>
  <c r="AD40" i="21" s="1"/>
  <c r="AD43" i="21" s="1"/>
  <c r="AD45" i="21" s="1"/>
  <c r="AK34" i="22"/>
  <c r="AK36" i="22" s="1"/>
  <c r="AK38" i="22" s="1"/>
  <c r="AK40" i="22" s="1"/>
  <c r="AK43" i="22" s="1"/>
  <c r="AK45" i="22" s="1"/>
  <c r="AG34" i="23"/>
  <c r="AG36" i="23" s="1"/>
  <c r="AG38" i="23" s="1"/>
  <c r="AG40" i="23" s="1"/>
  <c r="AG43" i="23" s="1"/>
  <c r="AG45" i="23" s="1"/>
  <c r="AD34" i="17"/>
  <c r="AD36" i="17" s="1"/>
  <c r="AD38" i="17" s="1"/>
  <c r="AD40" i="17" s="1"/>
  <c r="AD43" i="17" s="1"/>
  <c r="AD45" i="17" s="1"/>
  <c r="AD34" i="19"/>
  <c r="AD36" i="19" s="1"/>
  <c r="AD38" i="19" s="1"/>
  <c r="AD40" i="19" s="1"/>
  <c r="AD43" i="19" s="1"/>
  <c r="AD45" i="19" s="1"/>
  <c r="AE34" i="17"/>
  <c r="AE36" i="17" s="1"/>
  <c r="AE38" i="17" s="1"/>
  <c r="AE40" i="17" s="1"/>
  <c r="AE43" i="17" s="1"/>
  <c r="AE45" i="17" s="1"/>
  <c r="T34" i="21"/>
  <c r="T36" i="21" s="1"/>
  <c r="T38" i="21" s="1"/>
  <c r="T40" i="21" s="1"/>
  <c r="T43" i="21" s="1"/>
  <c r="T45" i="21" s="1"/>
  <c r="AP34" i="17"/>
  <c r="AP36" i="17" s="1"/>
  <c r="AP38" i="17" s="1"/>
  <c r="AP40" i="17" s="1"/>
  <c r="AP43" i="17" s="1"/>
  <c r="AP45" i="17" s="1"/>
  <c r="AX34" i="17"/>
  <c r="AX36" i="17" s="1"/>
  <c r="AX38" i="17" s="1"/>
  <c r="AX40" i="17" s="1"/>
  <c r="AX43" i="17" s="1"/>
  <c r="AX45" i="17" s="1"/>
  <c r="AZ34" i="24"/>
  <c r="AZ36" i="24" s="1"/>
  <c r="AZ38" i="24" s="1"/>
  <c r="AZ40" i="24" s="1"/>
  <c r="AZ43" i="24" s="1"/>
  <c r="AZ45" i="24" s="1"/>
  <c r="V34" i="22"/>
  <c r="V36" i="22" s="1"/>
  <c r="V38" i="22" s="1"/>
  <c r="V40" i="22" s="1"/>
  <c r="V43" i="22" s="1"/>
  <c r="V45" i="22" s="1"/>
  <c r="AZ34" i="21"/>
  <c r="AZ36" i="21" s="1"/>
  <c r="AZ38" i="21" s="1"/>
  <c r="AZ40" i="21" s="1"/>
  <c r="AZ43" i="21" s="1"/>
  <c r="AZ45" i="21" s="1"/>
  <c r="AZ34" i="19"/>
  <c r="AZ36" i="19" s="1"/>
  <c r="AZ38" i="19" s="1"/>
  <c r="AZ40" i="19" s="1"/>
  <c r="AZ43" i="19" s="1"/>
  <c r="AZ45" i="19" s="1"/>
  <c r="AP34" i="19"/>
  <c r="AP36" i="19" s="1"/>
  <c r="AP38" i="19" s="1"/>
  <c r="AP40" i="19" s="1"/>
  <c r="AP43" i="19" s="1"/>
  <c r="AP45" i="19" s="1"/>
  <c r="AN34" i="24"/>
  <c r="AN36" i="24" s="1"/>
  <c r="AN38" i="24" s="1"/>
  <c r="AN40" i="24" s="1"/>
  <c r="AN43" i="24" s="1"/>
  <c r="AN45" i="24" s="1"/>
  <c r="AM34" i="17"/>
  <c r="AM36" i="17" s="1"/>
  <c r="AM38" i="17" s="1"/>
  <c r="AM40" i="17" s="1"/>
  <c r="AM43" i="17" s="1"/>
  <c r="AM45" i="17" s="1"/>
  <c r="X34" i="21"/>
  <c r="X36" i="21" s="1"/>
  <c r="X38" i="21" s="1"/>
  <c r="X40" i="21" s="1"/>
  <c r="X43" i="21" s="1"/>
  <c r="X45" i="21" s="1"/>
  <c r="AG34" i="17"/>
  <c r="AG36" i="17" s="1"/>
  <c r="AG38" i="17" s="1"/>
  <c r="AG40" i="17" s="1"/>
  <c r="AG43" i="17" s="1"/>
  <c r="AG45" i="17" s="1"/>
  <c r="AC34" i="18"/>
  <c r="AC36" i="18" s="1"/>
  <c r="AC38" i="18" s="1"/>
  <c r="AC40" i="18" s="1"/>
  <c r="AC43" i="18" s="1"/>
  <c r="AC45" i="18" s="1"/>
  <c r="BD24" i="18"/>
  <c r="AT34" i="18"/>
  <c r="AT36" i="18" s="1"/>
  <c r="AT38" i="18" s="1"/>
  <c r="AT40" i="18" s="1"/>
  <c r="AT43" i="18" s="1"/>
  <c r="AT45" i="18" s="1"/>
  <c r="AX34" i="21"/>
  <c r="AX36" i="21" s="1"/>
  <c r="AX38" i="21" s="1"/>
  <c r="AX40" i="21" s="1"/>
  <c r="AX43" i="21" s="1"/>
  <c r="AX45" i="21" s="1"/>
  <c r="AK34" i="19"/>
  <c r="AK36" i="19" s="1"/>
  <c r="AK38" i="19" s="1"/>
  <c r="AK40" i="19" s="1"/>
  <c r="AK43" i="19" s="1"/>
  <c r="AK45" i="19" s="1"/>
  <c r="AB34" i="24"/>
  <c r="AB36" i="24" s="1"/>
  <c r="AB38" i="24" s="1"/>
  <c r="AB40" i="24" s="1"/>
  <c r="AB43" i="24" s="1"/>
  <c r="AB45" i="24" s="1"/>
  <c r="AG34" i="21"/>
  <c r="AG36" i="21" s="1"/>
  <c r="AG38" i="21" s="1"/>
  <c r="AG40" i="21" s="1"/>
  <c r="AG43" i="21" s="1"/>
  <c r="AG45" i="21" s="1"/>
  <c r="AI34" i="23"/>
  <c r="AI36" i="23" s="1"/>
  <c r="AI38" i="23" s="1"/>
  <c r="AI40" i="23" s="1"/>
  <c r="AI43" i="23" s="1"/>
  <c r="AI45" i="23" s="1"/>
  <c r="W34" i="14"/>
  <c r="W36" i="14" s="1"/>
  <c r="W38" i="14" s="1"/>
  <c r="W40" i="14" s="1"/>
  <c r="W43" i="14" s="1"/>
  <c r="W45" i="14" s="1"/>
  <c r="AW34" i="18"/>
  <c r="AW36" i="18" s="1"/>
  <c r="AW38" i="18" s="1"/>
  <c r="AW40" i="18" s="1"/>
  <c r="AW43" i="18" s="1"/>
  <c r="AW45" i="18" s="1"/>
  <c r="W34" i="22"/>
  <c r="W36" i="22" s="1"/>
  <c r="W38" i="22" s="1"/>
  <c r="W40" i="22" s="1"/>
  <c r="W43" i="22" s="1"/>
  <c r="W45" i="22" s="1"/>
  <c r="AF34" i="21"/>
  <c r="AF36" i="21" s="1"/>
  <c r="AF38" i="21" s="1"/>
  <c r="AF40" i="21" s="1"/>
  <c r="AF43" i="21" s="1"/>
  <c r="AF45" i="21" s="1"/>
  <c r="AV34" i="19"/>
  <c r="AV36" i="19" s="1"/>
  <c r="AV38" i="19" s="1"/>
  <c r="AV40" i="19" s="1"/>
  <c r="AV43" i="19" s="1"/>
  <c r="AV45" i="19" s="1"/>
  <c r="V34" i="17"/>
  <c r="V36" i="17" s="1"/>
  <c r="V38" i="17" s="1"/>
  <c r="V40" i="17" s="1"/>
  <c r="V43" i="17" s="1"/>
  <c r="V45" i="17" s="1"/>
  <c r="BD34" i="19"/>
  <c r="BD36" i="19" s="1"/>
  <c r="BD38" i="19" s="1"/>
  <c r="BD40" i="19" s="1"/>
  <c r="BD43" i="19" s="1"/>
  <c r="BD45" i="19" s="1"/>
  <c r="BD49" i="19" s="1"/>
  <c r="BC34" i="21"/>
  <c r="BC36" i="21" s="1"/>
  <c r="BC38" i="21" s="1"/>
  <c r="BC40" i="21" s="1"/>
  <c r="BC43" i="21" s="1"/>
  <c r="BC45" i="21" s="1"/>
  <c r="BC49" i="21" s="1"/>
  <c r="AH34" i="17"/>
  <c r="AH36" i="17" s="1"/>
  <c r="AH38" i="17" s="1"/>
  <c r="AH40" i="17" s="1"/>
  <c r="AH43" i="17" s="1"/>
  <c r="AH45" i="17" s="1"/>
  <c r="AF34" i="18"/>
  <c r="AF36" i="18" s="1"/>
  <c r="AF38" i="18" s="1"/>
  <c r="AF40" i="18" s="1"/>
  <c r="AF43" i="18" s="1"/>
  <c r="AF45" i="18" s="1"/>
  <c r="Q49" i="14"/>
  <c r="AH34" i="20"/>
  <c r="AH36" i="20" s="1"/>
  <c r="AH38" i="20" s="1"/>
  <c r="AH40" i="20" s="1"/>
  <c r="AH43" i="20" s="1"/>
  <c r="AH45" i="20" s="1"/>
  <c r="AC34" i="19"/>
  <c r="AC36" i="19" s="1"/>
  <c r="AC38" i="19" s="1"/>
  <c r="AC40" i="19" s="1"/>
  <c r="AC43" i="19" s="1"/>
  <c r="AC45" i="19" s="1"/>
  <c r="AJ34" i="18"/>
  <c r="AJ36" i="18" s="1"/>
  <c r="AJ38" i="18" s="1"/>
  <c r="AJ40" i="18" s="1"/>
  <c r="AJ43" i="18" s="1"/>
  <c r="AJ45" i="18" s="1"/>
  <c r="AY34" i="25"/>
  <c r="AY36" i="25" s="1"/>
  <c r="AY38" i="25" s="1"/>
  <c r="AY40" i="25" s="1"/>
  <c r="AY43" i="25" s="1"/>
  <c r="AY45" i="25" s="1"/>
  <c r="T34" i="20"/>
  <c r="T36" i="20" s="1"/>
  <c r="T38" i="20" s="1"/>
  <c r="T40" i="20" s="1"/>
  <c r="T43" i="20" s="1"/>
  <c r="T45" i="20" s="1"/>
  <c r="AX34" i="25"/>
  <c r="AX36" i="25" s="1"/>
  <c r="AX38" i="25" s="1"/>
  <c r="AX40" i="25" s="1"/>
  <c r="AX43" i="25" s="1"/>
  <c r="AX45" i="25" s="1"/>
  <c r="AE34" i="14"/>
  <c r="AE36" i="14" s="1"/>
  <c r="AE38" i="14" s="1"/>
  <c r="AE40" i="14" s="1"/>
  <c r="AE43" i="14" s="1"/>
  <c r="AE45" i="14" s="1"/>
  <c r="BD24" i="19"/>
  <c r="AK34" i="17"/>
  <c r="AK36" i="17" s="1"/>
  <c r="AK38" i="17" s="1"/>
  <c r="AK40" i="17" s="1"/>
  <c r="AK43" i="17" s="1"/>
  <c r="AK45" i="17" s="1"/>
  <c r="AM34" i="19"/>
  <c r="AM36" i="19" s="1"/>
  <c r="AM38" i="19" s="1"/>
  <c r="AM40" i="19" s="1"/>
  <c r="AM43" i="19" s="1"/>
  <c r="AM45" i="19" s="1"/>
  <c r="AN34" i="20"/>
  <c r="AN36" i="20" s="1"/>
  <c r="AN38" i="20" s="1"/>
  <c r="AN40" i="20" s="1"/>
  <c r="AN43" i="20" s="1"/>
  <c r="AN45" i="20" s="1"/>
  <c r="AL34" i="20"/>
  <c r="AL36" i="20" s="1"/>
  <c r="AL38" i="20" s="1"/>
  <c r="AL40" i="20" s="1"/>
  <c r="AL43" i="20" s="1"/>
  <c r="AL45" i="20" s="1"/>
  <c r="AY34" i="27"/>
  <c r="AY36" i="27" s="1"/>
  <c r="AY38" i="27" s="1"/>
  <c r="AY40" i="27" s="1"/>
  <c r="AY43" i="27" s="1"/>
  <c r="AY45" i="27" s="1"/>
  <c r="AN34" i="18"/>
  <c r="AN36" i="18" s="1"/>
  <c r="AN38" i="18" s="1"/>
  <c r="AN40" i="18" s="1"/>
  <c r="AN43" i="18" s="1"/>
  <c r="AN45" i="18" s="1"/>
  <c r="AK34" i="24"/>
  <c r="AK36" i="24" s="1"/>
  <c r="AK38" i="24" s="1"/>
  <c r="AK40" i="24" s="1"/>
  <c r="AK43" i="24" s="1"/>
  <c r="AK45" i="24" s="1"/>
  <c r="AC34" i="22"/>
  <c r="AC36" i="22" s="1"/>
  <c r="AC38" i="22" s="1"/>
  <c r="AC40" i="22" s="1"/>
  <c r="AC43" i="22" s="1"/>
  <c r="AC45" i="22" s="1"/>
  <c r="AY34" i="24"/>
  <c r="AY36" i="24" s="1"/>
  <c r="AY38" i="24" s="1"/>
  <c r="AY40" i="24" s="1"/>
  <c r="AY43" i="24" s="1"/>
  <c r="AY45" i="24" s="1"/>
  <c r="AB34" i="18"/>
  <c r="AB36" i="18" s="1"/>
  <c r="AB38" i="18" s="1"/>
  <c r="AB40" i="18" s="1"/>
  <c r="AB43" i="18" s="1"/>
  <c r="AB45" i="18" s="1"/>
  <c r="AW34" i="25"/>
  <c r="AW36" i="25" s="1"/>
  <c r="AW38" i="25" s="1"/>
  <c r="AW40" i="25" s="1"/>
  <c r="AW43" i="25" s="1"/>
  <c r="AW45" i="25" s="1"/>
  <c r="T34" i="17"/>
  <c r="T36" i="17" s="1"/>
  <c r="T38" i="17" s="1"/>
  <c r="T40" i="17" s="1"/>
  <c r="T43" i="17" s="1"/>
  <c r="T45" i="17" s="1"/>
  <c r="BD34" i="23"/>
  <c r="BD36" i="23" s="1"/>
  <c r="BD38" i="23" s="1"/>
  <c r="BD40" i="23" s="1"/>
  <c r="BD43" i="23" s="1"/>
  <c r="BD45" i="23" s="1"/>
  <c r="BD49" i="23" s="1"/>
  <c r="AD34" i="23"/>
  <c r="AD36" i="23" s="1"/>
  <c r="AD38" i="23" s="1"/>
  <c r="AD40" i="23" s="1"/>
  <c r="AD43" i="23" s="1"/>
  <c r="AD45" i="23" s="1"/>
  <c r="Y34" i="27"/>
  <c r="Y36" i="27" s="1"/>
  <c r="Y38" i="27" s="1"/>
  <c r="Y40" i="27" s="1"/>
  <c r="Y43" i="27" s="1"/>
  <c r="Y45" i="27" s="1"/>
  <c r="AR34" i="19"/>
  <c r="AR36" i="19" s="1"/>
  <c r="AR38" i="19" s="1"/>
  <c r="AR40" i="19" s="1"/>
  <c r="AR43" i="19" s="1"/>
  <c r="AR45" i="19" s="1"/>
  <c r="U34" i="19"/>
  <c r="U36" i="19" s="1"/>
  <c r="U38" i="19" s="1"/>
  <c r="U40" i="19" s="1"/>
  <c r="U43" i="19" s="1"/>
  <c r="U45" i="19" s="1"/>
  <c r="X34" i="17"/>
  <c r="X36" i="17" s="1"/>
  <c r="X38" i="17" s="1"/>
  <c r="X40" i="17" s="1"/>
  <c r="X43" i="17" s="1"/>
  <c r="X45" i="17" s="1"/>
  <c r="AZ34" i="27"/>
  <c r="AZ36" i="27" s="1"/>
  <c r="AZ38" i="27" s="1"/>
  <c r="AZ40" i="27" s="1"/>
  <c r="AZ43" i="27" s="1"/>
  <c r="AZ45" i="27" s="1"/>
  <c r="Y34" i="19"/>
  <c r="Y36" i="19" s="1"/>
  <c r="Y38" i="19" s="1"/>
  <c r="Y40" i="19" s="1"/>
  <c r="Y43" i="19" s="1"/>
  <c r="Y45" i="19" s="1"/>
  <c r="X34" i="24"/>
  <c r="X36" i="24" s="1"/>
  <c r="X38" i="24" s="1"/>
  <c r="X40" i="24" s="1"/>
  <c r="X43" i="24" s="1"/>
  <c r="X45" i="24" s="1"/>
  <c r="AF34" i="25"/>
  <c r="AF36" i="25" s="1"/>
  <c r="AF38" i="25" s="1"/>
  <c r="AF40" i="25" s="1"/>
  <c r="AF43" i="25" s="1"/>
  <c r="AF45" i="25" s="1"/>
  <c r="AA34" i="17"/>
  <c r="AA36" i="17" s="1"/>
  <c r="AA38" i="17" s="1"/>
  <c r="AA40" i="17" s="1"/>
  <c r="AA43" i="17" s="1"/>
  <c r="AA45" i="17" s="1"/>
  <c r="AJ34" i="21"/>
  <c r="AJ36" i="21" s="1"/>
  <c r="AJ38" i="21" s="1"/>
  <c r="AJ40" i="21" s="1"/>
  <c r="AJ43" i="21" s="1"/>
  <c r="AJ45" i="21" s="1"/>
  <c r="BD34" i="25"/>
  <c r="BD36" i="25" s="1"/>
  <c r="BD38" i="25" s="1"/>
  <c r="BD40" i="25" s="1"/>
  <c r="BD43" i="25" s="1"/>
  <c r="BD45" i="25" s="1"/>
  <c r="BD49" i="25" s="1"/>
  <c r="BD34" i="21"/>
  <c r="BD36" i="21" s="1"/>
  <c r="BD38" i="21" s="1"/>
  <c r="BD40" i="21" s="1"/>
  <c r="BD43" i="21" s="1"/>
  <c r="BD45" i="21" s="1"/>
  <c r="BD49" i="21" s="1"/>
  <c r="BD34" i="22"/>
  <c r="BD36" i="22" s="1"/>
  <c r="BD38" i="22" s="1"/>
  <c r="BD40" i="22" s="1"/>
  <c r="BD43" i="22" s="1"/>
  <c r="BD45" i="22" s="1"/>
  <c r="BD49" i="22" s="1"/>
  <c r="Y34" i="14"/>
  <c r="Y36" i="14" s="1"/>
  <c r="Y38" i="14" s="1"/>
  <c r="Y40" i="14" s="1"/>
  <c r="Y43" i="14" s="1"/>
  <c r="Y45" i="14" s="1"/>
  <c r="Q25" i="27"/>
  <c r="R6" i="13"/>
  <c r="Z34" i="14"/>
  <c r="Z36" i="14" s="1"/>
  <c r="Z38" i="14" s="1"/>
  <c r="Z40" i="14" s="1"/>
  <c r="Z43" i="14" s="1"/>
  <c r="Z45" i="14" s="1"/>
  <c r="O25" i="27"/>
  <c r="P6" i="13"/>
  <c r="P25" i="27"/>
  <c r="BD24" i="27"/>
  <c r="V34" i="14"/>
  <c r="V36" i="14" s="1"/>
  <c r="V38" i="14" s="1"/>
  <c r="V40" i="14" s="1"/>
  <c r="V43" i="14" s="1"/>
  <c r="V45" i="14" s="1"/>
  <c r="AC34" i="14"/>
  <c r="AC36" i="14" s="1"/>
  <c r="AC38" i="14" s="1"/>
  <c r="AC40" i="14" s="1"/>
  <c r="AC43" i="14" s="1"/>
  <c r="AC45" i="14" s="1"/>
  <c r="T34" i="27"/>
  <c r="T36" i="27" s="1"/>
  <c r="T38" i="27" s="1"/>
  <c r="T40" i="27" s="1"/>
  <c r="T43" i="27" s="1"/>
  <c r="T45" i="27" s="1"/>
  <c r="AD34" i="14"/>
  <c r="AD36" i="14" s="1"/>
  <c r="AD38" i="14" s="1"/>
  <c r="AD40" i="14" s="1"/>
  <c r="AD43" i="14" s="1"/>
  <c r="AD45" i="14" s="1"/>
  <c r="T34" i="14"/>
  <c r="T36" i="14" s="1"/>
  <c r="T38" i="14" s="1"/>
  <c r="T40" i="14" s="1"/>
  <c r="T43" i="14" s="1"/>
  <c r="T45" i="14" s="1"/>
  <c r="P25" i="21"/>
  <c r="Q25" i="21"/>
  <c r="R34" i="27"/>
  <c r="R36" i="27" s="1"/>
  <c r="R38" i="27" s="1"/>
  <c r="R40" i="27" s="1"/>
  <c r="R43" i="27" s="1"/>
  <c r="R45" i="27" s="1"/>
  <c r="BB34" i="22"/>
  <c r="BB36" i="22" s="1"/>
  <c r="BB38" i="22" s="1"/>
  <c r="BB40" i="22" s="1"/>
  <c r="BB43" i="22" s="1"/>
  <c r="BB45" i="22" s="1"/>
  <c r="BB49" i="22" s="1"/>
  <c r="BD34" i="20"/>
  <c r="BD36" i="20" s="1"/>
  <c r="BD38" i="20" s="1"/>
  <c r="BD40" i="20" s="1"/>
  <c r="BD43" i="20" s="1"/>
  <c r="BD45" i="20" s="1"/>
  <c r="BD49" i="20" s="1"/>
  <c r="AA34" i="14"/>
  <c r="AA36" i="14" s="1"/>
  <c r="AA38" i="14" s="1"/>
  <c r="AA40" i="14" s="1"/>
  <c r="AA43" i="14" s="1"/>
  <c r="AA45" i="14" s="1"/>
  <c r="BD34" i="17"/>
  <c r="BD36" i="17" s="1"/>
  <c r="BD38" i="17" s="1"/>
  <c r="BD40" i="17" s="1"/>
  <c r="BD43" i="17" s="1"/>
  <c r="BD45" i="17" s="1"/>
  <c r="BD49" i="17" s="1"/>
  <c r="BC34" i="18"/>
  <c r="BC36" i="18" s="1"/>
  <c r="BC38" i="18" s="1"/>
  <c r="BC40" i="18" s="1"/>
  <c r="BC43" i="18" s="1"/>
  <c r="BC45" i="18" s="1"/>
  <c r="BC49" i="18" s="1"/>
  <c r="BC34" i="25"/>
  <c r="BC36" i="25" s="1"/>
  <c r="BC38" i="25" s="1"/>
  <c r="BC40" i="25" s="1"/>
  <c r="BC43" i="25" s="1"/>
  <c r="BC45" i="25" s="1"/>
  <c r="BC49" i="25" s="1"/>
  <c r="BB34" i="27"/>
  <c r="BB36" i="27" s="1"/>
  <c r="BB38" i="27" s="1"/>
  <c r="BB40" i="27" s="1"/>
  <c r="BB43" i="27" s="1"/>
  <c r="BB45" i="27" s="1"/>
  <c r="BB49" i="27" s="1"/>
  <c r="BD34" i="24"/>
  <c r="BD36" i="24" s="1"/>
  <c r="BD38" i="24" s="1"/>
  <c r="BD40" i="24" s="1"/>
  <c r="BD43" i="24" s="1"/>
  <c r="BD45" i="24" s="1"/>
  <c r="BD49" i="24" s="1"/>
  <c r="BD24" i="22"/>
  <c r="BB34" i="23"/>
  <c r="BB36" i="23" s="1"/>
  <c r="BB38" i="23" s="1"/>
  <c r="BB40" i="23" s="1"/>
  <c r="BB43" i="23" s="1"/>
  <c r="BB45" i="23" s="1"/>
  <c r="BB49" i="23" s="1"/>
  <c r="BD34" i="18"/>
  <c r="BD36" i="18" s="1"/>
  <c r="BD38" i="18" s="1"/>
  <c r="BD40" i="18" s="1"/>
  <c r="BD43" i="18" s="1"/>
  <c r="BD45" i="18" s="1"/>
  <c r="BD49" i="18" s="1"/>
  <c r="BB34" i="19"/>
  <c r="BB36" i="19" s="1"/>
  <c r="BB38" i="19" s="1"/>
  <c r="BB40" i="19" s="1"/>
  <c r="BB43" i="19" s="1"/>
  <c r="BB45" i="19" s="1"/>
  <c r="BB49" i="19" s="1"/>
  <c r="BC34" i="19"/>
  <c r="BC36" i="19" s="1"/>
  <c r="BC38" i="19" s="1"/>
  <c r="BC40" i="19" s="1"/>
  <c r="BC43" i="19" s="1"/>
  <c r="BC45" i="19" s="1"/>
  <c r="BC49" i="19" s="1"/>
  <c r="BC34" i="22"/>
  <c r="BC36" i="22" s="1"/>
  <c r="BC38" i="22" s="1"/>
  <c r="BC40" i="22" s="1"/>
  <c r="BC43" i="22" s="1"/>
  <c r="BC45" i="22" s="1"/>
  <c r="BC49" i="22" s="1"/>
  <c r="BB34" i="24"/>
  <c r="BB36" i="24" s="1"/>
  <c r="BB38" i="24" s="1"/>
  <c r="BB40" i="24" s="1"/>
  <c r="BB43" i="24" s="1"/>
  <c r="BB45" i="24" s="1"/>
  <c r="BB49" i="24" s="1"/>
  <c r="AT34" i="27"/>
  <c r="AT36" i="27" s="1"/>
  <c r="AT38" i="27" s="1"/>
  <c r="AT40" i="27" s="1"/>
  <c r="AT43" i="27" s="1"/>
  <c r="AT45" i="27" s="1"/>
  <c r="BB34" i="21"/>
  <c r="BB36" i="21" s="1"/>
  <c r="BB38" i="21" s="1"/>
  <c r="BB40" i="21" s="1"/>
  <c r="BB43" i="21" s="1"/>
  <c r="BB45" i="21" s="1"/>
  <c r="BB49" i="21" s="1"/>
  <c r="AK34" i="27"/>
  <c r="AK36" i="27" s="1"/>
  <c r="AK38" i="27" s="1"/>
  <c r="AK40" i="27" s="1"/>
  <c r="AK43" i="27" s="1"/>
  <c r="AK45" i="27" s="1"/>
  <c r="AV34" i="17"/>
  <c r="AV36" i="17" s="1"/>
  <c r="AV38" i="17" s="1"/>
  <c r="AV40" i="17" s="1"/>
  <c r="AV43" i="17" s="1"/>
  <c r="AV45" i="17" s="1"/>
  <c r="AO34" i="18"/>
  <c r="AO36" i="18" s="1"/>
  <c r="AO38" i="18" s="1"/>
  <c r="AO40" i="18" s="1"/>
  <c r="AO43" i="18" s="1"/>
  <c r="AO45" i="18" s="1"/>
  <c r="T34" i="18"/>
  <c r="T36" i="18" s="1"/>
  <c r="T38" i="18" s="1"/>
  <c r="T40" i="18" s="1"/>
  <c r="T43" i="18" s="1"/>
  <c r="T45" i="18" s="1"/>
  <c r="Q47" i="21"/>
  <c r="Q49" i="21"/>
  <c r="R28" i="21" s="1"/>
  <c r="AV34" i="25"/>
  <c r="AV36" i="25" s="1"/>
  <c r="AV38" i="25" s="1"/>
  <c r="AV40" i="25" s="1"/>
  <c r="AV43" i="25" s="1"/>
  <c r="AV45" i="25" s="1"/>
  <c r="Q47" i="27"/>
  <c r="Q49" i="27"/>
  <c r="R28" i="27" s="1"/>
  <c r="AL34" i="24"/>
  <c r="AL36" i="24" s="1"/>
  <c r="AL38" i="24" s="1"/>
  <c r="AL40" i="24" s="1"/>
  <c r="AL43" i="24" s="1"/>
  <c r="AL45" i="24" s="1"/>
  <c r="AP34" i="25"/>
  <c r="AP36" i="25" s="1"/>
  <c r="AP38" i="25" s="1"/>
  <c r="AP40" i="25" s="1"/>
  <c r="AP43" i="25" s="1"/>
  <c r="AP45" i="25" s="1"/>
  <c r="AC34" i="17"/>
  <c r="AC36" i="17" s="1"/>
  <c r="AC38" i="17" s="1"/>
  <c r="AC40" i="17" s="1"/>
  <c r="AC43" i="17" s="1"/>
  <c r="AC45" i="17" s="1"/>
  <c r="AM34" i="24"/>
  <c r="AM36" i="24" s="1"/>
  <c r="AM38" i="24" s="1"/>
  <c r="AM40" i="24" s="1"/>
  <c r="AM43" i="24" s="1"/>
  <c r="AM45" i="24" s="1"/>
  <c r="O47" i="17"/>
  <c r="O49" i="17"/>
  <c r="P28" i="17" s="1"/>
  <c r="R26" i="17" s="1"/>
  <c r="R24" i="17" s="1"/>
  <c r="Z34" i="22"/>
  <c r="Z36" i="22" s="1"/>
  <c r="Z38" i="22" s="1"/>
  <c r="Z40" i="22" s="1"/>
  <c r="Z43" i="22" s="1"/>
  <c r="Z45" i="22" s="1"/>
  <c r="AC34" i="21"/>
  <c r="AC36" i="21" s="1"/>
  <c r="AC38" i="21" s="1"/>
  <c r="AC40" i="21" s="1"/>
  <c r="AC43" i="21" s="1"/>
  <c r="AC45" i="21" s="1"/>
  <c r="Z34" i="23"/>
  <c r="Z36" i="23" s="1"/>
  <c r="Z38" i="23" s="1"/>
  <c r="Z40" i="23" s="1"/>
  <c r="Z43" i="23" s="1"/>
  <c r="Z45" i="23" s="1"/>
  <c r="AA34" i="25"/>
  <c r="AA36" i="25" s="1"/>
  <c r="AA38" i="25" s="1"/>
  <c r="AA40" i="25" s="1"/>
  <c r="AA43" i="25" s="1"/>
  <c r="AA45" i="25" s="1"/>
  <c r="BC34" i="20"/>
  <c r="BC36" i="20" s="1"/>
  <c r="BC38" i="20" s="1"/>
  <c r="BC40" i="20" s="1"/>
  <c r="BC43" i="20" s="1"/>
  <c r="BC45" i="20" s="1"/>
  <c r="BC49" i="20" s="1"/>
  <c r="AI34" i="19"/>
  <c r="AI36" i="19" s="1"/>
  <c r="AI38" i="19" s="1"/>
  <c r="AI40" i="19" s="1"/>
  <c r="AI43" i="19" s="1"/>
  <c r="AI45" i="19" s="1"/>
  <c r="AF34" i="19"/>
  <c r="AF36" i="19" s="1"/>
  <c r="AF38" i="19" s="1"/>
  <c r="AF40" i="19" s="1"/>
  <c r="AF43" i="19" s="1"/>
  <c r="AF45" i="19" s="1"/>
  <c r="P47" i="25"/>
  <c r="P49" i="25"/>
  <c r="Q28" i="25" s="1"/>
  <c r="AY34" i="19"/>
  <c r="AY36" i="19" s="1"/>
  <c r="AY38" i="19" s="1"/>
  <c r="AY40" i="19" s="1"/>
  <c r="AY43" i="19" s="1"/>
  <c r="AY45" i="19" s="1"/>
  <c r="AV34" i="18"/>
  <c r="AV36" i="18" s="1"/>
  <c r="AV38" i="18" s="1"/>
  <c r="AV40" i="18" s="1"/>
  <c r="AV43" i="18" s="1"/>
  <c r="AV45" i="18" s="1"/>
  <c r="AY34" i="21"/>
  <c r="AY36" i="21" s="1"/>
  <c r="AY38" i="21" s="1"/>
  <c r="AY40" i="21" s="1"/>
  <c r="AY43" i="21" s="1"/>
  <c r="AY45" i="21" s="1"/>
  <c r="P47" i="22"/>
  <c r="P49" i="22"/>
  <c r="Q28" i="22" s="1"/>
  <c r="Z34" i="24"/>
  <c r="Z36" i="24" s="1"/>
  <c r="Z38" i="24" s="1"/>
  <c r="Z40" i="24" s="1"/>
  <c r="Z43" i="24" s="1"/>
  <c r="Z45" i="24" s="1"/>
  <c r="AE34" i="19"/>
  <c r="AE36" i="19" s="1"/>
  <c r="AE38" i="19" s="1"/>
  <c r="AE40" i="19" s="1"/>
  <c r="AE43" i="19" s="1"/>
  <c r="AE45" i="19" s="1"/>
  <c r="AD34" i="25"/>
  <c r="AD36" i="25" s="1"/>
  <c r="AD38" i="25" s="1"/>
  <c r="AD40" i="25" s="1"/>
  <c r="AD43" i="25" s="1"/>
  <c r="AD45" i="25" s="1"/>
  <c r="AC34" i="27"/>
  <c r="AC36" i="27" s="1"/>
  <c r="AC38" i="27" s="1"/>
  <c r="AC40" i="27" s="1"/>
  <c r="AC43" i="27" s="1"/>
  <c r="AC45" i="27" s="1"/>
  <c r="AH34" i="24"/>
  <c r="AH36" i="24" s="1"/>
  <c r="AH38" i="24" s="1"/>
  <c r="AH40" i="24" s="1"/>
  <c r="AH43" i="24" s="1"/>
  <c r="AH45" i="24" s="1"/>
  <c r="N47" i="24"/>
  <c r="N49" i="24"/>
  <c r="O28" i="24" s="1"/>
  <c r="V34" i="21"/>
  <c r="V36" i="21" s="1"/>
  <c r="V38" i="21" s="1"/>
  <c r="V40" i="21" s="1"/>
  <c r="V43" i="21" s="1"/>
  <c r="V45" i="21" s="1"/>
  <c r="AA34" i="18"/>
  <c r="AA36" i="18" s="1"/>
  <c r="AA38" i="18" s="1"/>
  <c r="AA40" i="18" s="1"/>
  <c r="AA43" i="18" s="1"/>
  <c r="AA45" i="18" s="1"/>
  <c r="AN34" i="17"/>
  <c r="AN36" i="17" s="1"/>
  <c r="AN38" i="17" s="1"/>
  <c r="AN40" i="17" s="1"/>
  <c r="AN43" i="17" s="1"/>
  <c r="AN45" i="17" s="1"/>
  <c r="AD34" i="24"/>
  <c r="AD36" i="24" s="1"/>
  <c r="AD38" i="24" s="1"/>
  <c r="AD40" i="24" s="1"/>
  <c r="AD43" i="24" s="1"/>
  <c r="AD45" i="24" s="1"/>
  <c r="AO34" i="19"/>
  <c r="AO36" i="19" s="1"/>
  <c r="AO38" i="19" s="1"/>
  <c r="AO40" i="19" s="1"/>
  <c r="AO43" i="19" s="1"/>
  <c r="AO45" i="19" s="1"/>
  <c r="AP34" i="24"/>
  <c r="AP36" i="24" s="1"/>
  <c r="AP38" i="24" s="1"/>
  <c r="AP40" i="24" s="1"/>
  <c r="AP43" i="24" s="1"/>
  <c r="AP45" i="24" s="1"/>
  <c r="AI34" i="22"/>
  <c r="AI36" i="22" s="1"/>
  <c r="AI38" i="22" s="1"/>
  <c r="AI40" i="22" s="1"/>
  <c r="AI43" i="22" s="1"/>
  <c r="AI45" i="22" s="1"/>
  <c r="AE34" i="20"/>
  <c r="AE36" i="20" s="1"/>
  <c r="AE38" i="20" s="1"/>
  <c r="AE40" i="20" s="1"/>
  <c r="AE43" i="20" s="1"/>
  <c r="AE45" i="20" s="1"/>
  <c r="BB34" i="17"/>
  <c r="BB36" i="17" s="1"/>
  <c r="BB38" i="17" s="1"/>
  <c r="BB40" i="17" s="1"/>
  <c r="BB43" i="17" s="1"/>
  <c r="BB45" i="17" s="1"/>
  <c r="BB49" i="17" s="1"/>
  <c r="AO34" i="25"/>
  <c r="AO36" i="25" s="1"/>
  <c r="AO38" i="25" s="1"/>
  <c r="AO40" i="25" s="1"/>
  <c r="AO43" i="25" s="1"/>
  <c r="AO45" i="25" s="1"/>
  <c r="BC34" i="27"/>
  <c r="BC36" i="27" s="1"/>
  <c r="BC38" i="27" s="1"/>
  <c r="BC40" i="27" s="1"/>
  <c r="BC43" i="27" s="1"/>
  <c r="BC45" i="27" s="1"/>
  <c r="BC49" i="27" s="1"/>
  <c r="BD34" i="27"/>
  <c r="BD36" i="27" s="1"/>
  <c r="BD38" i="27" s="1"/>
  <c r="BD40" i="27" s="1"/>
  <c r="BD43" i="27" s="1"/>
  <c r="BD45" i="27" s="1"/>
  <c r="BD49" i="27" s="1"/>
  <c r="AP34" i="18"/>
  <c r="AP36" i="18" s="1"/>
  <c r="AP38" i="18" s="1"/>
  <c r="AP40" i="18" s="1"/>
  <c r="AP43" i="18" s="1"/>
  <c r="AP45" i="18" s="1"/>
  <c r="AL34" i="19"/>
  <c r="AL36" i="19" s="1"/>
  <c r="AL38" i="19" s="1"/>
  <c r="AL40" i="19" s="1"/>
  <c r="AL43" i="19" s="1"/>
  <c r="AL45" i="19" s="1"/>
  <c r="AN34" i="21"/>
  <c r="AN36" i="21" s="1"/>
  <c r="AN38" i="21" s="1"/>
  <c r="AN40" i="21" s="1"/>
  <c r="AN43" i="21" s="1"/>
  <c r="AN45" i="21" s="1"/>
  <c r="O49" i="25"/>
  <c r="P28" i="25" s="1"/>
  <c r="P25" i="25"/>
  <c r="V34" i="24"/>
  <c r="V36" i="24" s="1"/>
  <c r="V38" i="24" s="1"/>
  <c r="V40" i="24" s="1"/>
  <c r="V43" i="24" s="1"/>
  <c r="V45" i="24" s="1"/>
  <c r="V34" i="23"/>
  <c r="V36" i="23" s="1"/>
  <c r="V38" i="23" s="1"/>
  <c r="V40" i="23" s="1"/>
  <c r="V43" i="23" s="1"/>
  <c r="V45" i="23" s="1"/>
  <c r="AQ34" i="25"/>
  <c r="AQ36" i="25" s="1"/>
  <c r="AQ38" i="25" s="1"/>
  <c r="AQ40" i="25" s="1"/>
  <c r="AQ43" i="25" s="1"/>
  <c r="AQ45" i="25" s="1"/>
  <c r="AQ34" i="23"/>
  <c r="AQ36" i="23" s="1"/>
  <c r="AQ38" i="23" s="1"/>
  <c r="AQ40" i="23" s="1"/>
  <c r="AQ43" i="23" s="1"/>
  <c r="AQ45" i="23" s="1"/>
  <c r="X34" i="19"/>
  <c r="X36" i="19" s="1"/>
  <c r="X38" i="19" s="1"/>
  <c r="X40" i="19" s="1"/>
  <c r="X43" i="19" s="1"/>
  <c r="X45" i="19" s="1"/>
  <c r="AJ34" i="22"/>
  <c r="AJ36" i="22" s="1"/>
  <c r="AJ38" i="22" s="1"/>
  <c r="AJ40" i="22" s="1"/>
  <c r="AJ43" i="22" s="1"/>
  <c r="AJ45" i="22" s="1"/>
  <c r="AA34" i="20"/>
  <c r="AA36" i="20" s="1"/>
  <c r="AA38" i="20" s="1"/>
  <c r="AA40" i="20" s="1"/>
  <c r="AA43" i="20" s="1"/>
  <c r="AA45" i="20" s="1"/>
  <c r="AW34" i="27"/>
  <c r="AW36" i="27" s="1"/>
  <c r="AW38" i="27" s="1"/>
  <c r="AW40" i="27" s="1"/>
  <c r="AW43" i="27" s="1"/>
  <c r="AW45" i="27" s="1"/>
  <c r="Y34" i="21"/>
  <c r="Y36" i="21" s="1"/>
  <c r="Y38" i="21" s="1"/>
  <c r="Y40" i="21" s="1"/>
  <c r="Y43" i="21" s="1"/>
  <c r="Y45" i="21" s="1"/>
  <c r="AW34" i="23"/>
  <c r="AW36" i="23" s="1"/>
  <c r="AW38" i="23" s="1"/>
  <c r="AW40" i="23" s="1"/>
  <c r="AW43" i="23" s="1"/>
  <c r="AW45" i="23" s="1"/>
  <c r="AX34" i="24"/>
  <c r="AX36" i="24" s="1"/>
  <c r="AX38" i="24" s="1"/>
  <c r="AX40" i="24" s="1"/>
  <c r="AX43" i="24" s="1"/>
  <c r="AX45" i="24" s="1"/>
  <c r="AH34" i="18"/>
  <c r="AH36" i="18" s="1"/>
  <c r="AH38" i="18" s="1"/>
  <c r="AH40" i="18" s="1"/>
  <c r="AH43" i="18" s="1"/>
  <c r="AH45" i="18" s="1"/>
  <c r="AW34" i="17"/>
  <c r="AW36" i="17" s="1"/>
  <c r="AW38" i="17" s="1"/>
  <c r="AW40" i="17" s="1"/>
  <c r="AW43" i="17" s="1"/>
  <c r="AW45" i="17" s="1"/>
  <c r="AL34" i="18"/>
  <c r="AL36" i="18" s="1"/>
  <c r="AL38" i="18" s="1"/>
  <c r="AL40" i="18" s="1"/>
  <c r="AL43" i="18" s="1"/>
  <c r="AL45" i="18" s="1"/>
  <c r="P47" i="19"/>
  <c r="P49" i="19"/>
  <c r="Q28" i="19" s="1"/>
  <c r="BD24" i="25"/>
  <c r="AT34" i="23"/>
  <c r="AT36" i="23" s="1"/>
  <c r="AT38" i="23" s="1"/>
  <c r="AT40" i="23" s="1"/>
  <c r="AT43" i="23" s="1"/>
  <c r="AT45" i="23" s="1"/>
  <c r="AR34" i="20"/>
  <c r="AR36" i="20" s="1"/>
  <c r="AR38" i="20" s="1"/>
  <c r="AR40" i="20" s="1"/>
  <c r="AR43" i="20" s="1"/>
  <c r="AR45" i="20" s="1"/>
  <c r="AP34" i="21"/>
  <c r="AP36" i="21" s="1"/>
  <c r="AP38" i="21" s="1"/>
  <c r="AP40" i="21" s="1"/>
  <c r="AP43" i="21" s="1"/>
  <c r="AP45" i="21" s="1"/>
  <c r="AR34" i="25"/>
  <c r="AR36" i="25" s="1"/>
  <c r="AR38" i="25" s="1"/>
  <c r="AR40" i="25" s="1"/>
  <c r="AR43" i="25" s="1"/>
  <c r="AR45" i="25" s="1"/>
  <c r="AR34" i="27"/>
  <c r="AR36" i="27" s="1"/>
  <c r="AR38" i="27" s="1"/>
  <c r="AR40" i="27" s="1"/>
  <c r="AR43" i="27" s="1"/>
  <c r="AR45" i="27" s="1"/>
  <c r="AK34" i="21"/>
  <c r="AK36" i="21" s="1"/>
  <c r="AK38" i="21" s="1"/>
  <c r="AK40" i="21" s="1"/>
  <c r="AK43" i="21" s="1"/>
  <c r="AK45" i="21" s="1"/>
  <c r="X34" i="27"/>
  <c r="X36" i="27" s="1"/>
  <c r="X38" i="27" s="1"/>
  <c r="X40" i="27" s="1"/>
  <c r="X43" i="27" s="1"/>
  <c r="X45" i="27" s="1"/>
  <c r="AQ34" i="19"/>
  <c r="AQ36" i="19" s="1"/>
  <c r="AQ38" i="19" s="1"/>
  <c r="AQ40" i="19" s="1"/>
  <c r="AQ43" i="19" s="1"/>
  <c r="AQ45" i="19" s="1"/>
  <c r="AM34" i="23"/>
  <c r="AM36" i="23" s="1"/>
  <c r="AM38" i="23" s="1"/>
  <c r="AM40" i="23" s="1"/>
  <c r="AM43" i="23" s="1"/>
  <c r="AM45" i="23" s="1"/>
  <c r="AH34" i="21"/>
  <c r="AH36" i="21" s="1"/>
  <c r="AH38" i="21" s="1"/>
  <c r="AH40" i="21" s="1"/>
  <c r="AH43" i="21" s="1"/>
  <c r="AH45" i="21" s="1"/>
  <c r="BC34" i="23"/>
  <c r="BC36" i="23" s="1"/>
  <c r="BC38" i="23" s="1"/>
  <c r="BC40" i="23" s="1"/>
  <c r="BC43" i="23" s="1"/>
  <c r="BC45" i="23" s="1"/>
  <c r="BC49" i="23" s="1"/>
  <c r="N47" i="25"/>
  <c r="N49" i="25"/>
  <c r="O28" i="25" s="1"/>
  <c r="AV34" i="27"/>
  <c r="AV36" i="27" s="1"/>
  <c r="AV38" i="27" s="1"/>
  <c r="AV40" i="27" s="1"/>
  <c r="AV43" i="27" s="1"/>
  <c r="AV45" i="27" s="1"/>
  <c r="AF34" i="22"/>
  <c r="AF36" i="22" s="1"/>
  <c r="AF38" i="22" s="1"/>
  <c r="AF40" i="22" s="1"/>
  <c r="AF43" i="22" s="1"/>
  <c r="AF45" i="22" s="1"/>
  <c r="R47" i="18"/>
  <c r="R49" i="18"/>
  <c r="S28" i="18" s="1"/>
  <c r="R47" i="20"/>
  <c r="R49" i="20"/>
  <c r="S28" i="20" s="1"/>
  <c r="AM34" i="20"/>
  <c r="AM36" i="20" s="1"/>
  <c r="AM38" i="20" s="1"/>
  <c r="AM40" i="20" s="1"/>
  <c r="AM43" i="20" s="1"/>
  <c r="AM45" i="20" s="1"/>
  <c r="Y34" i="17"/>
  <c r="Y36" i="17" s="1"/>
  <c r="Y38" i="17" s="1"/>
  <c r="Y40" i="17" s="1"/>
  <c r="Y43" i="17" s="1"/>
  <c r="Y45" i="17" s="1"/>
  <c r="AS34" i="17"/>
  <c r="AS36" i="17" s="1"/>
  <c r="AS38" i="17" s="1"/>
  <c r="AS40" i="17" s="1"/>
  <c r="AS43" i="17" s="1"/>
  <c r="AS45" i="17" s="1"/>
  <c r="AU34" i="22"/>
  <c r="AU36" i="22" s="1"/>
  <c r="AU38" i="22" s="1"/>
  <c r="AU40" i="22" s="1"/>
  <c r="AU43" i="22" s="1"/>
  <c r="AU45" i="22" s="1"/>
  <c r="Q25" i="17"/>
  <c r="Q49" i="17"/>
  <c r="R28" i="17" s="1"/>
  <c r="BD24" i="20"/>
  <c r="AP34" i="27"/>
  <c r="AP36" i="27" s="1"/>
  <c r="AP38" i="27" s="1"/>
  <c r="AP40" i="27" s="1"/>
  <c r="AP43" i="27" s="1"/>
  <c r="AP45" i="27" s="1"/>
  <c r="P47" i="21"/>
  <c r="P49" i="21"/>
  <c r="Q28" i="21" s="1"/>
  <c r="AH34" i="19"/>
  <c r="AH36" i="19" s="1"/>
  <c r="AH38" i="19" s="1"/>
  <c r="AH40" i="19" s="1"/>
  <c r="AH43" i="19" s="1"/>
  <c r="AH45" i="19" s="1"/>
  <c r="P47" i="17"/>
  <c r="P49" i="17"/>
  <c r="Q28" i="17" s="1"/>
  <c r="W34" i="19"/>
  <c r="W36" i="19" s="1"/>
  <c r="W38" i="19" s="1"/>
  <c r="W40" i="19" s="1"/>
  <c r="W43" i="19" s="1"/>
  <c r="W45" i="19" s="1"/>
  <c r="Z34" i="18"/>
  <c r="Z36" i="18" s="1"/>
  <c r="Z38" i="18" s="1"/>
  <c r="Z40" i="18" s="1"/>
  <c r="Z43" i="18" s="1"/>
  <c r="Z45" i="18" s="1"/>
  <c r="AL34" i="23"/>
  <c r="AL36" i="23" s="1"/>
  <c r="AL38" i="23" s="1"/>
  <c r="AL40" i="23" s="1"/>
  <c r="AL43" i="23" s="1"/>
  <c r="AL45" i="23" s="1"/>
  <c r="AU34" i="24"/>
  <c r="AU36" i="24" s="1"/>
  <c r="AU38" i="24" s="1"/>
  <c r="AU40" i="24" s="1"/>
  <c r="AU43" i="24" s="1"/>
  <c r="AU45" i="24" s="1"/>
  <c r="AN34" i="23"/>
  <c r="AN36" i="23" s="1"/>
  <c r="AN38" i="23" s="1"/>
  <c r="AN40" i="23" s="1"/>
  <c r="AN43" i="23" s="1"/>
  <c r="AN45" i="23" s="1"/>
  <c r="AF34" i="20"/>
  <c r="AF36" i="20" s="1"/>
  <c r="AF38" i="20" s="1"/>
  <c r="AF40" i="20" s="1"/>
  <c r="AF43" i="20" s="1"/>
  <c r="AF45" i="20" s="1"/>
  <c r="O25" i="23"/>
  <c r="O49" i="23"/>
  <c r="P28" i="23" s="1"/>
  <c r="P25" i="23"/>
  <c r="AS34" i="27"/>
  <c r="AS36" i="27" s="1"/>
  <c r="AS38" i="27" s="1"/>
  <c r="AS40" i="27" s="1"/>
  <c r="AS43" i="27" s="1"/>
  <c r="AS45" i="27" s="1"/>
  <c r="AU34" i="20"/>
  <c r="AU36" i="20" s="1"/>
  <c r="AU38" i="20" s="1"/>
  <c r="AU40" i="20" s="1"/>
  <c r="AU43" i="20" s="1"/>
  <c r="AU45" i="20" s="1"/>
  <c r="AP34" i="22"/>
  <c r="AP36" i="22" s="1"/>
  <c r="AP38" i="22" s="1"/>
  <c r="AP40" i="22" s="1"/>
  <c r="AP43" i="22" s="1"/>
  <c r="AP45" i="22" s="1"/>
  <c r="W34" i="18"/>
  <c r="W36" i="18" s="1"/>
  <c r="W38" i="18" s="1"/>
  <c r="W40" i="18" s="1"/>
  <c r="W43" i="18" s="1"/>
  <c r="W45" i="18" s="1"/>
  <c r="W34" i="17"/>
  <c r="W36" i="17" s="1"/>
  <c r="W38" i="17" s="1"/>
  <c r="W40" i="17" s="1"/>
  <c r="W43" i="17" s="1"/>
  <c r="W45" i="17" s="1"/>
  <c r="AV34" i="22"/>
  <c r="AV36" i="22" s="1"/>
  <c r="AV38" i="22" s="1"/>
  <c r="AV40" i="22" s="1"/>
  <c r="AV43" i="22" s="1"/>
  <c r="AV45" i="22" s="1"/>
  <c r="AR34" i="17"/>
  <c r="AR36" i="17" s="1"/>
  <c r="AR38" i="17" s="1"/>
  <c r="AR40" i="17" s="1"/>
  <c r="AR43" i="17" s="1"/>
  <c r="AR45" i="17" s="1"/>
  <c r="AO34" i="22"/>
  <c r="AO36" i="22" s="1"/>
  <c r="AO38" i="22" s="1"/>
  <c r="AO40" i="22" s="1"/>
  <c r="AO43" i="22" s="1"/>
  <c r="AO45" i="22" s="1"/>
  <c r="P47" i="18"/>
  <c r="P49" i="18"/>
  <c r="Q28" i="18" s="1"/>
  <c r="BB34" i="25"/>
  <c r="BB36" i="25" s="1"/>
  <c r="BB38" i="25" s="1"/>
  <c r="BB40" i="25" s="1"/>
  <c r="BB43" i="25" s="1"/>
  <c r="BB45" i="25" s="1"/>
  <c r="BB49" i="25" s="1"/>
  <c r="AT34" i="24"/>
  <c r="AT36" i="24" s="1"/>
  <c r="AT38" i="24" s="1"/>
  <c r="AT40" i="24" s="1"/>
  <c r="AT43" i="24" s="1"/>
  <c r="AT45" i="24" s="1"/>
  <c r="Q25" i="22"/>
  <c r="Q49" i="22"/>
  <c r="R28" i="22" s="1"/>
  <c r="R25" i="22"/>
  <c r="AI34" i="24"/>
  <c r="AI36" i="24" s="1"/>
  <c r="AI38" i="24" s="1"/>
  <c r="AI40" i="24" s="1"/>
  <c r="AI43" i="24" s="1"/>
  <c r="AI45" i="24" s="1"/>
  <c r="AY34" i="18"/>
  <c r="AY36" i="18" s="1"/>
  <c r="AY38" i="18" s="1"/>
  <c r="AY40" i="18" s="1"/>
  <c r="AY43" i="18" s="1"/>
  <c r="AY45" i="18" s="1"/>
  <c r="AZ34" i="20"/>
  <c r="AZ36" i="20" s="1"/>
  <c r="AZ38" i="20" s="1"/>
  <c r="AZ40" i="20" s="1"/>
  <c r="AZ43" i="20" s="1"/>
  <c r="AZ45" i="20" s="1"/>
  <c r="AK34" i="20"/>
  <c r="AK36" i="20" s="1"/>
  <c r="AK38" i="20" s="1"/>
  <c r="AK40" i="20" s="1"/>
  <c r="AK43" i="20" s="1"/>
  <c r="AK45" i="20" s="1"/>
  <c r="AM34" i="21"/>
  <c r="AM36" i="21" s="1"/>
  <c r="AM38" i="21" s="1"/>
  <c r="AM40" i="21" s="1"/>
  <c r="AM43" i="21" s="1"/>
  <c r="AM45" i="21" s="1"/>
  <c r="AS34" i="20"/>
  <c r="AS36" i="20" s="1"/>
  <c r="AS38" i="20" s="1"/>
  <c r="AS40" i="20" s="1"/>
  <c r="AS43" i="20" s="1"/>
  <c r="AS45" i="20" s="1"/>
  <c r="AX34" i="22"/>
  <c r="AX36" i="22" s="1"/>
  <c r="AX38" i="22" s="1"/>
  <c r="AX40" i="22" s="1"/>
  <c r="AX43" i="22" s="1"/>
  <c r="AX45" i="22" s="1"/>
  <c r="Q25" i="23"/>
  <c r="Q49" i="23"/>
  <c r="R28" i="23" s="1"/>
  <c r="Y34" i="24"/>
  <c r="Y36" i="24" s="1"/>
  <c r="Y38" i="24" s="1"/>
  <c r="Y40" i="24" s="1"/>
  <c r="Y43" i="24" s="1"/>
  <c r="Y45" i="24" s="1"/>
  <c r="Q25" i="20"/>
  <c r="Q49" i="20"/>
  <c r="R28" i="20" s="1"/>
  <c r="T26" i="20" s="1"/>
  <c r="R25" i="20"/>
  <c r="AI34" i="18"/>
  <c r="AI36" i="18" s="1"/>
  <c r="AI38" i="18" s="1"/>
  <c r="AI40" i="18" s="1"/>
  <c r="AI43" i="18" s="1"/>
  <c r="AI45" i="18" s="1"/>
  <c r="BB34" i="18"/>
  <c r="BB36" i="18" s="1"/>
  <c r="BB38" i="18" s="1"/>
  <c r="BB40" i="18" s="1"/>
  <c r="BB43" i="18" s="1"/>
  <c r="BB45" i="18" s="1"/>
  <c r="BB49" i="18" s="1"/>
  <c r="BD24" i="24"/>
  <c r="BD24" i="17"/>
  <c r="BC34" i="17"/>
  <c r="BC36" i="17" s="1"/>
  <c r="BC38" i="17" s="1"/>
  <c r="BC40" i="17" s="1"/>
  <c r="BC43" i="17" s="1"/>
  <c r="BC45" i="17" s="1"/>
  <c r="BC49" i="17" s="1"/>
  <c r="O47" i="27"/>
  <c r="O49" i="27"/>
  <c r="P28" i="27" s="1"/>
  <c r="R26" i="27" s="1"/>
  <c r="S26" i="27" s="1"/>
  <c r="AW34" i="24"/>
  <c r="AW36" i="24" s="1"/>
  <c r="AW38" i="24" s="1"/>
  <c r="AW40" i="24" s="1"/>
  <c r="AW43" i="24" s="1"/>
  <c r="AW45" i="24" s="1"/>
  <c r="AZ34" i="22"/>
  <c r="AZ36" i="22" s="1"/>
  <c r="AZ38" i="22" s="1"/>
  <c r="AZ40" i="22" s="1"/>
  <c r="AZ43" i="22" s="1"/>
  <c r="AZ45" i="22" s="1"/>
  <c r="X34" i="18"/>
  <c r="X36" i="18" s="1"/>
  <c r="X38" i="18" s="1"/>
  <c r="X40" i="18" s="1"/>
  <c r="X43" i="18" s="1"/>
  <c r="X45" i="18" s="1"/>
  <c r="AS34" i="24"/>
  <c r="AS36" i="24" s="1"/>
  <c r="AS38" i="24" s="1"/>
  <c r="AS40" i="24" s="1"/>
  <c r="AS43" i="24" s="1"/>
  <c r="AS45" i="24" s="1"/>
  <c r="AL34" i="21"/>
  <c r="AL36" i="21" s="1"/>
  <c r="AL38" i="21" s="1"/>
  <c r="AL40" i="21" s="1"/>
  <c r="AL43" i="21" s="1"/>
  <c r="AL45" i="21" s="1"/>
  <c r="AI34" i="20"/>
  <c r="AI36" i="20" s="1"/>
  <c r="AI38" i="20" s="1"/>
  <c r="AI40" i="20" s="1"/>
  <c r="AI43" i="20" s="1"/>
  <c r="AI45" i="20" s="1"/>
  <c r="Z34" i="19"/>
  <c r="Z36" i="19" s="1"/>
  <c r="Z38" i="19" s="1"/>
  <c r="Z40" i="19" s="1"/>
  <c r="Z43" i="19" s="1"/>
  <c r="Z45" i="19" s="1"/>
  <c r="BD24" i="23"/>
  <c r="Z34" i="20"/>
  <c r="Z36" i="20" s="1"/>
  <c r="Z38" i="20" s="1"/>
  <c r="Z40" i="20" s="1"/>
  <c r="Z43" i="20" s="1"/>
  <c r="Z45" i="20" s="1"/>
  <c r="AQ34" i="21"/>
  <c r="AQ36" i="21" s="1"/>
  <c r="AQ38" i="21" s="1"/>
  <c r="AQ40" i="21" s="1"/>
  <c r="AQ43" i="21" s="1"/>
  <c r="AQ45" i="21" s="1"/>
  <c r="Y34" i="20"/>
  <c r="Y36" i="20" s="1"/>
  <c r="Y38" i="20" s="1"/>
  <c r="Y40" i="20" s="1"/>
  <c r="Y43" i="20" s="1"/>
  <c r="Y45" i="20" s="1"/>
  <c r="AH34" i="25"/>
  <c r="AH36" i="25" s="1"/>
  <c r="AH38" i="25" s="1"/>
  <c r="AH40" i="25" s="1"/>
  <c r="AH43" i="25" s="1"/>
  <c r="AH45" i="25" s="1"/>
  <c r="AS34" i="21"/>
  <c r="AS36" i="21" s="1"/>
  <c r="AS38" i="21" s="1"/>
  <c r="AS40" i="21" s="1"/>
  <c r="AS43" i="21" s="1"/>
  <c r="AS45" i="21" s="1"/>
  <c r="AH34" i="27"/>
  <c r="AH36" i="27" s="1"/>
  <c r="AH38" i="27" s="1"/>
  <c r="AH40" i="27" s="1"/>
  <c r="AH43" i="27" s="1"/>
  <c r="AH45" i="27" s="1"/>
  <c r="AL34" i="17"/>
  <c r="AL36" i="17" s="1"/>
  <c r="AL38" i="17" s="1"/>
  <c r="AL40" i="17" s="1"/>
  <c r="AL43" i="17" s="1"/>
  <c r="AL45" i="17" s="1"/>
  <c r="AB34" i="20"/>
  <c r="AB36" i="20" s="1"/>
  <c r="AB38" i="20" s="1"/>
  <c r="AB40" i="20" s="1"/>
  <c r="AB43" i="20" s="1"/>
  <c r="AB45" i="20" s="1"/>
  <c r="O47" i="21"/>
  <c r="O49" i="21"/>
  <c r="P28" i="21" s="1"/>
  <c r="W34" i="24"/>
  <c r="W36" i="24" s="1"/>
  <c r="W38" i="24" s="1"/>
  <c r="W40" i="24" s="1"/>
  <c r="W43" i="24" s="1"/>
  <c r="W45" i="24" s="1"/>
  <c r="R34" i="25"/>
  <c r="R36" i="25" s="1"/>
  <c r="R38" i="25" s="1"/>
  <c r="R40" i="25" s="1"/>
  <c r="R43" i="25" s="1"/>
  <c r="R45" i="25" s="1"/>
  <c r="AN34" i="25"/>
  <c r="AN36" i="25" s="1"/>
  <c r="AN38" i="25" s="1"/>
  <c r="AN40" i="25" s="1"/>
  <c r="AN43" i="25" s="1"/>
  <c r="AN45" i="25" s="1"/>
  <c r="AH34" i="23"/>
  <c r="AH36" i="23" s="1"/>
  <c r="AH38" i="23" s="1"/>
  <c r="AH40" i="23" s="1"/>
  <c r="AH43" i="23" s="1"/>
  <c r="AH45" i="23" s="1"/>
  <c r="AV34" i="21"/>
  <c r="AV36" i="21" s="1"/>
  <c r="AV38" i="21" s="1"/>
  <c r="AV40" i="21" s="1"/>
  <c r="AV43" i="21" s="1"/>
  <c r="AV45" i="21" s="1"/>
  <c r="AI34" i="17"/>
  <c r="AI36" i="17" s="1"/>
  <c r="AI38" i="17" s="1"/>
  <c r="AI40" i="17" s="1"/>
  <c r="AI43" i="17" s="1"/>
  <c r="AI45" i="17" s="1"/>
  <c r="T34" i="24"/>
  <c r="T36" i="24" s="1"/>
  <c r="T38" i="24" s="1"/>
  <c r="T40" i="24" s="1"/>
  <c r="T43" i="24" s="1"/>
  <c r="T45" i="24" s="1"/>
  <c r="AV34" i="24"/>
  <c r="AV36" i="24" s="1"/>
  <c r="AV38" i="24" s="1"/>
  <c r="AV40" i="24" s="1"/>
  <c r="AV43" i="24" s="1"/>
  <c r="AV45" i="24" s="1"/>
  <c r="AS34" i="19"/>
  <c r="AS36" i="19" s="1"/>
  <c r="AS38" i="19" s="1"/>
  <c r="AS40" i="19" s="1"/>
  <c r="AS43" i="19" s="1"/>
  <c r="AS45" i="19" s="1"/>
  <c r="AE34" i="25"/>
  <c r="AE36" i="25" s="1"/>
  <c r="AE38" i="25" s="1"/>
  <c r="AE40" i="25" s="1"/>
  <c r="AE43" i="25" s="1"/>
  <c r="AE45" i="25" s="1"/>
  <c r="AO34" i="17"/>
  <c r="AO36" i="17" s="1"/>
  <c r="AO38" i="17" s="1"/>
  <c r="AO40" i="17" s="1"/>
  <c r="AO43" i="17" s="1"/>
  <c r="AO45" i="17" s="1"/>
  <c r="AW34" i="22"/>
  <c r="AW36" i="22" s="1"/>
  <c r="AW38" i="22" s="1"/>
  <c r="AW40" i="22" s="1"/>
  <c r="AW43" i="22" s="1"/>
  <c r="AW45" i="22" s="1"/>
  <c r="Q49" i="18"/>
  <c r="R28" i="18" s="1"/>
  <c r="R25" i="18"/>
  <c r="AJ34" i="23"/>
  <c r="AJ36" i="23" s="1"/>
  <c r="AJ38" i="23" s="1"/>
  <c r="AJ40" i="23" s="1"/>
  <c r="AJ43" i="23" s="1"/>
  <c r="AJ45" i="23" s="1"/>
  <c r="AG34" i="19"/>
  <c r="AG36" i="19" s="1"/>
  <c r="AG38" i="19" s="1"/>
  <c r="AG40" i="19" s="1"/>
  <c r="AG43" i="19" s="1"/>
  <c r="AG45" i="19" s="1"/>
  <c r="AD34" i="20"/>
  <c r="AD36" i="20" s="1"/>
  <c r="AD38" i="20" s="1"/>
  <c r="AD40" i="20" s="1"/>
  <c r="AD43" i="20" s="1"/>
  <c r="AD45" i="20" s="1"/>
  <c r="AV34" i="23"/>
  <c r="AV36" i="23" s="1"/>
  <c r="AV38" i="23" s="1"/>
  <c r="AV40" i="23" s="1"/>
  <c r="AV43" i="23" s="1"/>
  <c r="AV45" i="23" s="1"/>
  <c r="AO34" i="23"/>
  <c r="AO36" i="23" s="1"/>
  <c r="AO38" i="23" s="1"/>
  <c r="AO40" i="23" s="1"/>
  <c r="AO43" i="23" s="1"/>
  <c r="AO45" i="23" s="1"/>
  <c r="AE34" i="22"/>
  <c r="AE36" i="22" s="1"/>
  <c r="AE38" i="22" s="1"/>
  <c r="AE40" i="22" s="1"/>
  <c r="AE43" i="22" s="1"/>
  <c r="AE45" i="22" s="1"/>
  <c r="Z34" i="27"/>
  <c r="Z36" i="27" s="1"/>
  <c r="Z38" i="27" s="1"/>
  <c r="Z40" i="27" s="1"/>
  <c r="Z43" i="27" s="1"/>
  <c r="Z45" i="27" s="1"/>
  <c r="AK34" i="23"/>
  <c r="AK36" i="23" s="1"/>
  <c r="AK38" i="23" s="1"/>
  <c r="AK40" i="23" s="1"/>
  <c r="AK43" i="23" s="1"/>
  <c r="AK45" i="23" s="1"/>
  <c r="AT34" i="25"/>
  <c r="AT36" i="25" s="1"/>
  <c r="AT38" i="25" s="1"/>
  <c r="AT40" i="25" s="1"/>
  <c r="AT43" i="25" s="1"/>
  <c r="AT45" i="25" s="1"/>
  <c r="M47" i="24"/>
  <c r="M49" i="24"/>
  <c r="N28" i="24" s="1"/>
  <c r="AE34" i="18"/>
  <c r="AE36" i="18" s="1"/>
  <c r="AE38" i="18" s="1"/>
  <c r="AE40" i="18" s="1"/>
  <c r="AE43" i="18" s="1"/>
  <c r="AE45" i="18" s="1"/>
  <c r="AR34" i="18"/>
  <c r="AR36" i="18" s="1"/>
  <c r="AR38" i="18" s="1"/>
  <c r="AR40" i="18" s="1"/>
  <c r="AR43" i="18" s="1"/>
  <c r="AR45" i="18" s="1"/>
  <c r="AX34" i="18"/>
  <c r="AX36" i="18" s="1"/>
  <c r="AX38" i="18" s="1"/>
  <c r="AX40" i="18" s="1"/>
  <c r="AX43" i="18" s="1"/>
  <c r="AX45" i="18" s="1"/>
  <c r="W34" i="27"/>
  <c r="W36" i="27" s="1"/>
  <c r="W38" i="27" s="1"/>
  <c r="W40" i="27" s="1"/>
  <c r="W43" i="27" s="1"/>
  <c r="W45" i="27" s="1"/>
  <c r="P47" i="23"/>
  <c r="P49" i="23"/>
  <c r="Q28" i="23" s="1"/>
  <c r="BB34" i="20"/>
  <c r="BB36" i="20" s="1"/>
  <c r="BB38" i="20" s="1"/>
  <c r="BB40" i="20" s="1"/>
  <c r="BB43" i="20" s="1"/>
  <c r="BB45" i="20" s="1"/>
  <c r="BB49" i="20" s="1"/>
  <c r="AY34" i="22"/>
  <c r="AY36" i="22" s="1"/>
  <c r="AY38" i="22" s="1"/>
  <c r="AY40" i="22" s="1"/>
  <c r="AY43" i="22" s="1"/>
  <c r="AY45" i="22" s="1"/>
  <c r="AF34" i="24"/>
  <c r="AF36" i="24" s="1"/>
  <c r="AF38" i="24" s="1"/>
  <c r="AF40" i="24" s="1"/>
  <c r="AF43" i="24" s="1"/>
  <c r="AF45" i="24" s="1"/>
  <c r="AJ34" i="27"/>
  <c r="AJ36" i="27" s="1"/>
  <c r="AJ38" i="27" s="1"/>
  <c r="AJ40" i="27" s="1"/>
  <c r="AJ43" i="27" s="1"/>
  <c r="AJ45" i="27" s="1"/>
  <c r="AH34" i="22"/>
  <c r="AH36" i="22" s="1"/>
  <c r="AH38" i="22" s="1"/>
  <c r="AH40" i="22" s="1"/>
  <c r="AH43" i="22" s="1"/>
  <c r="AH45" i="22" s="1"/>
  <c r="AJ34" i="25"/>
  <c r="AJ36" i="25" s="1"/>
  <c r="AJ38" i="25" s="1"/>
  <c r="AJ40" i="25" s="1"/>
  <c r="AJ43" i="25" s="1"/>
  <c r="AJ45" i="25" s="1"/>
  <c r="W34" i="21"/>
  <c r="W36" i="21" s="1"/>
  <c r="W38" i="21" s="1"/>
  <c r="W40" i="21" s="1"/>
  <c r="W43" i="21" s="1"/>
  <c r="W45" i="21" s="1"/>
  <c r="R47" i="22"/>
  <c r="R49" i="22"/>
  <c r="S28" i="22" s="1"/>
  <c r="AJ34" i="19"/>
  <c r="AJ36" i="19" s="1"/>
  <c r="AJ38" i="19" s="1"/>
  <c r="AJ40" i="19" s="1"/>
  <c r="AJ43" i="19" s="1"/>
  <c r="AJ45" i="19" s="1"/>
  <c r="AQ34" i="24"/>
  <c r="AQ36" i="24" s="1"/>
  <c r="AQ38" i="24" s="1"/>
  <c r="AQ40" i="24" s="1"/>
  <c r="AQ43" i="24" s="1"/>
  <c r="AQ45" i="24" s="1"/>
  <c r="AU34" i="25"/>
  <c r="AU36" i="25" s="1"/>
  <c r="AU38" i="25" s="1"/>
  <c r="AU40" i="25" s="1"/>
  <c r="AU43" i="25" s="1"/>
  <c r="AU45" i="25" s="1"/>
  <c r="AB34" i="27"/>
  <c r="AB36" i="27" s="1"/>
  <c r="AB38" i="27" s="1"/>
  <c r="AB40" i="27" s="1"/>
  <c r="AB43" i="27" s="1"/>
  <c r="AB45" i="27" s="1"/>
  <c r="AO34" i="27"/>
  <c r="AO36" i="27" s="1"/>
  <c r="AO38" i="27" s="1"/>
  <c r="AO40" i="27" s="1"/>
  <c r="AO43" i="27" s="1"/>
  <c r="AO45" i="27" s="1"/>
  <c r="AO34" i="24"/>
  <c r="AO36" i="24" s="1"/>
  <c r="AO38" i="24" s="1"/>
  <c r="AO40" i="24" s="1"/>
  <c r="AO43" i="24" s="1"/>
  <c r="AO45" i="24" s="1"/>
  <c r="BC34" i="24"/>
  <c r="BC36" i="24" s="1"/>
  <c r="BC38" i="24" s="1"/>
  <c r="BC40" i="24" s="1"/>
  <c r="BC43" i="24" s="1"/>
  <c r="BC45" i="24" s="1"/>
  <c r="BC49" i="24" s="1"/>
  <c r="AS34" i="18"/>
  <c r="AS36" i="18" s="1"/>
  <c r="AS38" i="18" s="1"/>
  <c r="AS40" i="18" s="1"/>
  <c r="AS43" i="18" s="1"/>
  <c r="AS45" i="18" s="1"/>
  <c r="AA34" i="27"/>
  <c r="AA36" i="27" s="1"/>
  <c r="AA38" i="27" s="1"/>
  <c r="AA40" i="27" s="1"/>
  <c r="AA43" i="27" s="1"/>
  <c r="AA45" i="27" s="1"/>
  <c r="AL34" i="22"/>
  <c r="AL36" i="22" s="1"/>
  <c r="AL38" i="22" s="1"/>
  <c r="AL40" i="22" s="1"/>
  <c r="AL43" i="22" s="1"/>
  <c r="AL45" i="22" s="1"/>
  <c r="AZ34" i="23"/>
  <c r="AZ36" i="23" s="1"/>
  <c r="AZ38" i="23" s="1"/>
  <c r="AZ40" i="23" s="1"/>
  <c r="AZ43" i="23" s="1"/>
  <c r="AZ45" i="23" s="1"/>
  <c r="AZ34" i="25"/>
  <c r="AZ36" i="25" s="1"/>
  <c r="AZ38" i="25" s="1"/>
  <c r="AZ40" i="25" s="1"/>
  <c r="AZ43" i="25" s="1"/>
  <c r="AZ45" i="25" s="1"/>
  <c r="AN34" i="19"/>
  <c r="AN36" i="19" s="1"/>
  <c r="AN38" i="19" s="1"/>
  <c r="AN40" i="19" s="1"/>
  <c r="AN43" i="19" s="1"/>
  <c r="AN45" i="19" s="1"/>
  <c r="AF34" i="27"/>
  <c r="AF36" i="27" s="1"/>
  <c r="AF38" i="27" s="1"/>
  <c r="AF40" i="27" s="1"/>
  <c r="AF43" i="27" s="1"/>
  <c r="AF45" i="27" s="1"/>
  <c r="AT34" i="20"/>
  <c r="AT36" i="20" s="1"/>
  <c r="AT38" i="20" s="1"/>
  <c r="AT40" i="20" s="1"/>
  <c r="AT43" i="20" s="1"/>
  <c r="AT45" i="20" s="1"/>
  <c r="AB34" i="17"/>
  <c r="AB36" i="17" s="1"/>
  <c r="AB38" i="17" s="1"/>
  <c r="AB40" i="17" s="1"/>
  <c r="AB43" i="17" s="1"/>
  <c r="AB45" i="17" s="1"/>
  <c r="AQ34" i="17"/>
  <c r="AQ36" i="17" s="1"/>
  <c r="AQ38" i="17" s="1"/>
  <c r="AQ40" i="17" s="1"/>
  <c r="AQ43" i="17" s="1"/>
  <c r="AQ45" i="17" s="1"/>
  <c r="AJ34" i="24"/>
  <c r="AJ36" i="24" s="1"/>
  <c r="AJ38" i="24" s="1"/>
  <c r="AJ40" i="24" s="1"/>
  <c r="AJ43" i="24" s="1"/>
  <c r="AJ45" i="24" s="1"/>
  <c r="AG34" i="27"/>
  <c r="AG36" i="27" s="1"/>
  <c r="AG38" i="27" s="1"/>
  <c r="AG40" i="27" s="1"/>
  <c r="AG43" i="27" s="1"/>
  <c r="AG45" i="27" s="1"/>
  <c r="S49" i="20"/>
  <c r="T28" i="20" s="1"/>
  <c r="AE34" i="24"/>
  <c r="AE36" i="24" s="1"/>
  <c r="AE38" i="24" s="1"/>
  <c r="AE40" i="24" s="1"/>
  <c r="AE43" i="24" s="1"/>
  <c r="AE45" i="24" s="1"/>
  <c r="W34" i="25"/>
  <c r="W36" i="25" s="1"/>
  <c r="W38" i="25" s="1"/>
  <c r="W40" i="25" s="1"/>
  <c r="W43" i="25" s="1"/>
  <c r="W45" i="25" s="1"/>
  <c r="Y34" i="25"/>
  <c r="Y36" i="25" s="1"/>
  <c r="Y38" i="25" s="1"/>
  <c r="Y40" i="25" s="1"/>
  <c r="Y43" i="25" s="1"/>
  <c r="Y45" i="25" s="1"/>
  <c r="AK34" i="25"/>
  <c r="AK36" i="25" s="1"/>
  <c r="AK38" i="25" s="1"/>
  <c r="AK40" i="25" s="1"/>
  <c r="AK43" i="25" s="1"/>
  <c r="AK45" i="25" s="1"/>
  <c r="O25" i="19"/>
  <c r="O49" i="19"/>
  <c r="P28" i="19" s="1"/>
  <c r="P25" i="19"/>
  <c r="P10" i="13"/>
  <c r="AY34" i="17"/>
  <c r="AY36" i="17" s="1"/>
  <c r="AY38" i="17" s="1"/>
  <c r="AY40" i="17" s="1"/>
  <c r="AY43" i="17" s="1"/>
  <c r="AY45" i="17" s="1"/>
  <c r="AZ34" i="17"/>
  <c r="AZ36" i="17" s="1"/>
  <c r="AZ38" i="17" s="1"/>
  <c r="AZ40" i="17" s="1"/>
  <c r="AZ43" i="17" s="1"/>
  <c r="AZ45" i="17" s="1"/>
  <c r="AT34" i="17"/>
  <c r="AT36" i="17" s="1"/>
  <c r="AT38" i="17" s="1"/>
  <c r="AT40" i="17" s="1"/>
  <c r="AT43" i="17" s="1"/>
  <c r="AT45" i="17" s="1"/>
  <c r="AE34" i="23"/>
  <c r="AE36" i="23" s="1"/>
  <c r="AE38" i="23" s="1"/>
  <c r="AE40" i="23" s="1"/>
  <c r="AE43" i="23" s="1"/>
  <c r="AE45" i="23" s="1"/>
  <c r="AB34" i="25"/>
  <c r="AB36" i="25" s="1"/>
  <c r="AB38" i="25" s="1"/>
  <c r="AB40" i="25" s="1"/>
  <c r="AB43" i="25" s="1"/>
  <c r="AB45" i="25" s="1"/>
  <c r="AO34" i="21"/>
  <c r="AO36" i="21" s="1"/>
  <c r="AO38" i="21" s="1"/>
  <c r="AO40" i="21" s="1"/>
  <c r="AO43" i="21" s="1"/>
  <c r="AO45" i="21" s="1"/>
  <c r="AN34" i="22"/>
  <c r="AN36" i="22" s="1"/>
  <c r="AN38" i="22" s="1"/>
  <c r="AN40" i="22" s="1"/>
  <c r="AN43" i="22" s="1"/>
  <c r="AN45" i="22" s="1"/>
  <c r="X34" i="22"/>
  <c r="X36" i="22" s="1"/>
  <c r="X38" i="22" s="1"/>
  <c r="X40" i="22" s="1"/>
  <c r="X43" i="22" s="1"/>
  <c r="X45" i="22" s="1"/>
  <c r="AU34" i="27"/>
  <c r="AU36" i="27" s="1"/>
  <c r="AU38" i="27" s="1"/>
  <c r="AU40" i="27" s="1"/>
  <c r="AU43" i="27" s="1"/>
  <c r="AU45" i="27" s="1"/>
  <c r="V34" i="25"/>
  <c r="V36" i="25" s="1"/>
  <c r="V38" i="25" s="1"/>
  <c r="V40" i="25" s="1"/>
  <c r="V43" i="25" s="1"/>
  <c r="V45" i="25" s="1"/>
  <c r="BD24" i="21"/>
  <c r="AQ34" i="20"/>
  <c r="AQ36" i="20" s="1"/>
  <c r="AQ38" i="20" s="1"/>
  <c r="AQ40" i="20" s="1"/>
  <c r="AQ43" i="20" s="1"/>
  <c r="AQ45" i="20" s="1"/>
  <c r="AU34" i="21"/>
  <c r="AU36" i="21" s="1"/>
  <c r="AU38" i="21" s="1"/>
  <c r="AU40" i="21" s="1"/>
  <c r="AU43" i="21" s="1"/>
  <c r="AU45" i="21" s="1"/>
  <c r="AD34" i="18"/>
  <c r="AD36" i="18" s="1"/>
  <c r="AD38" i="18" s="1"/>
  <c r="AD40" i="18" s="1"/>
  <c r="AD43" i="18" s="1"/>
  <c r="AD45" i="18" s="1"/>
  <c r="AM34" i="27"/>
  <c r="AM36" i="27" s="1"/>
  <c r="AM38" i="27" s="1"/>
  <c r="AM40" i="27" s="1"/>
  <c r="AM43" i="27" s="1"/>
  <c r="AM45" i="27" s="1"/>
  <c r="AC34" i="24"/>
  <c r="AC36" i="24" s="1"/>
  <c r="AC38" i="24" s="1"/>
  <c r="AC40" i="24" s="1"/>
  <c r="AC43" i="24" s="1"/>
  <c r="AC45" i="24" s="1"/>
  <c r="AG34" i="18"/>
  <c r="AG36" i="18" s="1"/>
  <c r="AG38" i="18" s="1"/>
  <c r="AG40" i="18" s="1"/>
  <c r="AG43" i="18" s="1"/>
  <c r="AG45" i="18" s="1"/>
  <c r="U34" i="23"/>
  <c r="U36" i="23" s="1"/>
  <c r="U38" i="23" s="1"/>
  <c r="U40" i="23" s="1"/>
  <c r="U43" i="23" s="1"/>
  <c r="U45" i="23" s="1"/>
  <c r="T34" i="22"/>
  <c r="T36" i="22" s="1"/>
  <c r="T38" i="22" s="1"/>
  <c r="T40" i="22" s="1"/>
  <c r="T43" i="22" s="1"/>
  <c r="T45" i="22" s="1"/>
  <c r="AW34" i="19"/>
  <c r="AW36" i="19" s="1"/>
  <c r="AW38" i="19" s="1"/>
  <c r="AW40" i="19" s="1"/>
  <c r="AW43" i="19" s="1"/>
  <c r="AW45" i="19" s="1"/>
  <c r="AG34" i="25"/>
  <c r="AG36" i="25" s="1"/>
  <c r="AG38" i="25" s="1"/>
  <c r="AG40" i="25" s="1"/>
  <c r="AG43" i="25" s="1"/>
  <c r="AG45" i="25" s="1"/>
  <c r="AR34" i="23"/>
  <c r="AR36" i="23" s="1"/>
  <c r="AR38" i="23" s="1"/>
  <c r="AR40" i="23" s="1"/>
  <c r="AR43" i="23" s="1"/>
  <c r="AR45" i="23" s="1"/>
  <c r="AZ34" i="18"/>
  <c r="AZ36" i="18" s="1"/>
  <c r="AZ38" i="18" s="1"/>
  <c r="AZ40" i="18" s="1"/>
  <c r="AZ43" i="18" s="1"/>
  <c r="AZ45" i="18" s="1"/>
  <c r="AB34" i="23"/>
  <c r="AB36" i="23" s="1"/>
  <c r="AB38" i="23" s="1"/>
  <c r="AB40" i="23" s="1"/>
  <c r="AB43" i="23" s="1"/>
  <c r="AB45" i="23" s="1"/>
  <c r="Q25" i="14"/>
  <c r="R7" i="13"/>
  <c r="P11" i="13"/>
  <c r="AG36" i="14"/>
  <c r="AG38" i="14" s="1"/>
  <c r="AG40" i="14" s="1"/>
  <c r="AG43" i="14" s="1"/>
  <c r="AG45" i="14" s="1"/>
  <c r="AF36" i="14"/>
  <c r="AF38" i="14" s="1"/>
  <c r="AF40" i="14" s="1"/>
  <c r="AF43" i="14" s="1"/>
  <c r="AF45" i="14" s="1"/>
  <c r="Q28" i="14"/>
  <c r="S26" i="14" s="1"/>
  <c r="BD24" i="14"/>
  <c r="AI34" i="14"/>
  <c r="AP20" i="14"/>
  <c r="AK19" i="14"/>
  <c r="AO20" i="14"/>
  <c r="AJ19" i="14"/>
  <c r="AH34" i="14"/>
  <c r="U26" i="20" l="1"/>
  <c r="V26" i="20" s="1"/>
  <c r="R47" i="17"/>
  <c r="T47" i="20"/>
  <c r="S26" i="18"/>
  <c r="T26" i="18" s="1"/>
  <c r="U26" i="18" s="1"/>
  <c r="P26" i="24"/>
  <c r="Q26" i="24" s="1"/>
  <c r="R26" i="24" s="1"/>
  <c r="R26" i="19"/>
  <c r="S26" i="19" s="1"/>
  <c r="T26" i="19" s="1"/>
  <c r="Q26" i="25"/>
  <c r="R26" i="25" s="1"/>
  <c r="S26" i="25" s="1"/>
  <c r="S26" i="17"/>
  <c r="T26" i="17" s="1"/>
  <c r="R26" i="21"/>
  <c r="S26" i="21" s="1"/>
  <c r="T26" i="21" s="1"/>
  <c r="S26" i="22"/>
  <c r="T26" i="22" s="1"/>
  <c r="U26" i="22" s="1"/>
  <c r="T24" i="20"/>
  <c r="T25" i="20" s="1"/>
  <c r="R26" i="23"/>
  <c r="T26" i="27"/>
  <c r="R25" i="17"/>
  <c r="R49" i="17"/>
  <c r="S28" i="17" s="1"/>
  <c r="S24" i="14"/>
  <c r="R24" i="14"/>
  <c r="R49" i="14" s="1"/>
  <c r="R47" i="14"/>
  <c r="S8" i="13"/>
  <c r="R13" i="13"/>
  <c r="P9" i="13"/>
  <c r="O11" i="13"/>
  <c r="Q8" i="13"/>
  <c r="AI36" i="14"/>
  <c r="AI38" i="14" s="1"/>
  <c r="AI40" i="14" s="1"/>
  <c r="AI43" i="14" s="1"/>
  <c r="AI45" i="14" s="1"/>
  <c r="N14" i="13"/>
  <c r="N11" i="13"/>
  <c r="R9" i="13"/>
  <c r="O16" i="13"/>
  <c r="AH36" i="14"/>
  <c r="AH38" i="14" s="1"/>
  <c r="AH40" i="14" s="1"/>
  <c r="AH43" i="14" s="1"/>
  <c r="AH45" i="14" s="1"/>
  <c r="N12" i="13"/>
  <c r="P12" i="13"/>
  <c r="P16" i="13"/>
  <c r="N16" i="13"/>
  <c r="O10" i="13"/>
  <c r="P13" i="13"/>
  <c r="P14" i="13"/>
  <c r="R8" i="13"/>
  <c r="Q10" i="13"/>
  <c r="O15" i="13"/>
  <c r="Q13" i="13"/>
  <c r="R25" i="14"/>
  <c r="R28" i="14"/>
  <c r="T26" i="14" s="1"/>
  <c r="AR20" i="14"/>
  <c r="AM19" i="14"/>
  <c r="AJ34" i="14"/>
  <c r="AQ20" i="14"/>
  <c r="AL19" i="14"/>
  <c r="AK34" i="14"/>
  <c r="U24" i="20" l="1"/>
  <c r="U25" i="20" s="1"/>
  <c r="S47" i="18"/>
  <c r="R47" i="21"/>
  <c r="S24" i="17"/>
  <c r="S25" i="17" s="1"/>
  <c r="T47" i="18"/>
  <c r="T47" i="22"/>
  <c r="Q24" i="25"/>
  <c r="Q25" i="25" s="1"/>
  <c r="Q47" i="25"/>
  <c r="S24" i="18"/>
  <c r="R47" i="19"/>
  <c r="S24" i="22"/>
  <c r="S47" i="22"/>
  <c r="P24" i="24"/>
  <c r="R24" i="21"/>
  <c r="R24" i="19"/>
  <c r="T49" i="20"/>
  <c r="U28" i="20" s="1"/>
  <c r="W26" i="20" s="1"/>
  <c r="S26" i="23"/>
  <c r="T26" i="23" s="1"/>
  <c r="T47" i="23" s="1"/>
  <c r="R24" i="23"/>
  <c r="U26" i="17"/>
  <c r="P47" i="24"/>
  <c r="R47" i="23"/>
  <c r="S47" i="17"/>
  <c r="U47" i="20"/>
  <c r="R24" i="27"/>
  <c r="R25" i="27" s="1"/>
  <c r="R47" i="27"/>
  <c r="T47" i="21"/>
  <c r="T24" i="21"/>
  <c r="Q47" i="24"/>
  <c r="Q24" i="24"/>
  <c r="R24" i="25"/>
  <c r="U49" i="20"/>
  <c r="V28" i="20" s="1"/>
  <c r="T24" i="22"/>
  <c r="R47" i="25"/>
  <c r="S47" i="19"/>
  <c r="S24" i="19"/>
  <c r="S49" i="19" s="1"/>
  <c r="T28" i="19" s="1"/>
  <c r="S24" i="21"/>
  <c r="S47" i="21"/>
  <c r="T24" i="18"/>
  <c r="S24" i="27"/>
  <c r="S47" i="27"/>
  <c r="T47" i="17"/>
  <c r="T24" i="17"/>
  <c r="S47" i="14"/>
  <c r="T47" i="14"/>
  <c r="S7" i="13"/>
  <c r="S25" i="14"/>
  <c r="S49" i="14"/>
  <c r="AJ36" i="14"/>
  <c r="AJ38" i="14" s="1"/>
  <c r="AJ40" i="14" s="1"/>
  <c r="AJ43" i="14" s="1"/>
  <c r="AJ45" i="14" s="1"/>
  <c r="AK36" i="14"/>
  <c r="AK38" i="14" s="1"/>
  <c r="AK40" i="14" s="1"/>
  <c r="AK43" i="14" s="1"/>
  <c r="AK45" i="14" s="1"/>
  <c r="T7" i="13"/>
  <c r="S28" i="14"/>
  <c r="U26" i="14" s="1"/>
  <c r="AL34" i="14"/>
  <c r="AN19" i="14"/>
  <c r="AS20" i="14"/>
  <c r="AM34" i="14"/>
  <c r="AO19" i="14"/>
  <c r="AT20" i="14"/>
  <c r="X26" i="20" l="1"/>
  <c r="T25" i="17"/>
  <c r="S24" i="23"/>
  <c r="S49" i="17"/>
  <c r="T28" i="17" s="1"/>
  <c r="V26" i="17" s="1"/>
  <c r="T24" i="23"/>
  <c r="T25" i="18"/>
  <c r="Q49" i="25"/>
  <c r="R28" i="25" s="1"/>
  <c r="T26" i="25" s="1"/>
  <c r="S47" i="23"/>
  <c r="S25" i="18"/>
  <c r="S49" i="18"/>
  <c r="T28" i="18" s="1"/>
  <c r="V26" i="18" s="1"/>
  <c r="W24" i="20"/>
  <c r="W49" i="20" s="1"/>
  <c r="X28" i="20" s="1"/>
  <c r="R49" i="23"/>
  <c r="S28" i="23" s="1"/>
  <c r="U26" i="23" s="1"/>
  <c r="R25" i="23"/>
  <c r="S49" i="22"/>
  <c r="T28" i="22" s="1"/>
  <c r="V26" i="22" s="1"/>
  <c r="S25" i="22"/>
  <c r="R25" i="21"/>
  <c r="R49" i="21"/>
  <c r="S28" i="21" s="1"/>
  <c r="U26" i="21" s="1"/>
  <c r="P25" i="24"/>
  <c r="P49" i="24"/>
  <c r="Q28" i="24" s="1"/>
  <c r="S26" i="24" s="1"/>
  <c r="Q15" i="13"/>
  <c r="R25" i="19"/>
  <c r="R49" i="19"/>
  <c r="S28" i="19" s="1"/>
  <c r="U26" i="19" s="1"/>
  <c r="V26" i="19" s="1"/>
  <c r="S25" i="19"/>
  <c r="V24" i="20"/>
  <c r="V25" i="20" s="1"/>
  <c r="V47" i="20"/>
  <c r="W47" i="20"/>
  <c r="R49" i="27"/>
  <c r="S28" i="27" s="1"/>
  <c r="U26" i="27" s="1"/>
  <c r="S25" i="27"/>
  <c r="S6" i="13"/>
  <c r="X24" i="20"/>
  <c r="X47" i="20"/>
  <c r="T49" i="17"/>
  <c r="U28" i="17" s="1"/>
  <c r="S25" i="21"/>
  <c r="S49" i="21"/>
  <c r="T28" i="21" s="1"/>
  <c r="S24" i="25"/>
  <c r="S25" i="25" s="1"/>
  <c r="S47" i="25"/>
  <c r="U47" i="17"/>
  <c r="U24" i="17"/>
  <c r="U25" i="17" s="1"/>
  <c r="Q25" i="24"/>
  <c r="Q49" i="24"/>
  <c r="R28" i="24" s="1"/>
  <c r="T49" i="18"/>
  <c r="U28" i="18" s="1"/>
  <c r="U24" i="18"/>
  <c r="U25" i="18" s="1"/>
  <c r="U47" i="18"/>
  <c r="S25" i="23"/>
  <c r="S49" i="23"/>
  <c r="T28" i="23" s="1"/>
  <c r="T25" i="21"/>
  <c r="T49" i="21"/>
  <c r="U28" i="21" s="1"/>
  <c r="T6" i="13"/>
  <c r="S49" i="27"/>
  <c r="T28" i="27" s="1"/>
  <c r="T47" i="19"/>
  <c r="T24" i="19"/>
  <c r="T25" i="22"/>
  <c r="T49" i="22"/>
  <c r="U28" i="22" s="1"/>
  <c r="R24" i="24"/>
  <c r="S15" i="13" s="1"/>
  <c r="R47" i="24"/>
  <c r="R25" i="25"/>
  <c r="R49" i="25"/>
  <c r="S28" i="25" s="1"/>
  <c r="T47" i="27"/>
  <c r="T24" i="27"/>
  <c r="T25" i="27" s="1"/>
  <c r="U24" i="22"/>
  <c r="U25" i="22" s="1"/>
  <c r="U47" i="22"/>
  <c r="T24" i="14"/>
  <c r="T25" i="14" s="1"/>
  <c r="U24" i="14"/>
  <c r="U49" i="14" s="1"/>
  <c r="R10" i="13"/>
  <c r="R15" i="13"/>
  <c r="Q16" i="13"/>
  <c r="AM36" i="14"/>
  <c r="AM38" i="14" s="1"/>
  <c r="AM40" i="14" s="1"/>
  <c r="AM43" i="14" s="1"/>
  <c r="AM45" i="14" s="1"/>
  <c r="S13" i="13"/>
  <c r="Q14" i="13"/>
  <c r="R16" i="13"/>
  <c r="T13" i="13"/>
  <c r="R14" i="13"/>
  <c r="Q11" i="13"/>
  <c r="S9" i="13"/>
  <c r="AL36" i="14"/>
  <c r="AL38" i="14" s="1"/>
  <c r="AL40" i="14" s="1"/>
  <c r="AL43" i="14" s="1"/>
  <c r="AL45" i="14" s="1"/>
  <c r="Q12" i="13"/>
  <c r="T8" i="13"/>
  <c r="U47" i="14"/>
  <c r="T28" i="14"/>
  <c r="V26" i="14" s="1"/>
  <c r="AN34" i="14"/>
  <c r="AV20" i="14"/>
  <c r="AQ19" i="14"/>
  <c r="AO34" i="14"/>
  <c r="AP19" i="14"/>
  <c r="AU20" i="14"/>
  <c r="T25" i="23" l="1"/>
  <c r="W26" i="17"/>
  <c r="T49" i="23"/>
  <c r="U28" i="23" s="1"/>
  <c r="U26" i="25"/>
  <c r="V26" i="23"/>
  <c r="T26" i="24"/>
  <c r="T24" i="24" s="1"/>
  <c r="X25" i="20"/>
  <c r="W26" i="18"/>
  <c r="V26" i="21"/>
  <c r="W26" i="21" s="1"/>
  <c r="S24" i="24"/>
  <c r="S25" i="24" s="1"/>
  <c r="S47" i="24"/>
  <c r="U47" i="23"/>
  <c r="U24" i="23"/>
  <c r="U25" i="23" s="1"/>
  <c r="U47" i="21"/>
  <c r="U24" i="21"/>
  <c r="U25" i="21" s="1"/>
  <c r="W26" i="22"/>
  <c r="W25" i="20"/>
  <c r="V49" i="20"/>
  <c r="W28" i="20" s="1"/>
  <c r="V26" i="27"/>
  <c r="T25" i="19"/>
  <c r="T49" i="19"/>
  <c r="U28" i="19" s="1"/>
  <c r="W26" i="19" s="1"/>
  <c r="V47" i="17"/>
  <c r="V24" i="17"/>
  <c r="V25" i="17" s="1"/>
  <c r="S49" i="24"/>
  <c r="T28" i="24" s="1"/>
  <c r="U47" i="19"/>
  <c r="U24" i="19"/>
  <c r="U25" i="19" s="1"/>
  <c r="S49" i="25"/>
  <c r="T28" i="25" s="1"/>
  <c r="U6" i="13"/>
  <c r="T49" i="27"/>
  <c r="U28" i="27" s="1"/>
  <c r="T47" i="25"/>
  <c r="T24" i="25"/>
  <c r="T25" i="25" s="1"/>
  <c r="R25" i="24"/>
  <c r="R49" i="24"/>
  <c r="S28" i="24" s="1"/>
  <c r="U47" i="27"/>
  <c r="U24" i="27"/>
  <c r="U25" i="27" s="1"/>
  <c r="U49" i="18"/>
  <c r="V28" i="18" s="1"/>
  <c r="V47" i="22"/>
  <c r="V24" i="22"/>
  <c r="V25" i="22" s="1"/>
  <c r="V24" i="18"/>
  <c r="V25" i="18" s="1"/>
  <c r="V47" i="18"/>
  <c r="U49" i="17"/>
  <c r="V28" i="17" s="1"/>
  <c r="U49" i="22"/>
  <c r="V28" i="22" s="1"/>
  <c r="X49" i="20"/>
  <c r="Y28" i="20" s="1"/>
  <c r="T49" i="14"/>
  <c r="U28" i="14" s="1"/>
  <c r="W26" i="14" s="1"/>
  <c r="U7" i="13"/>
  <c r="V24" i="14"/>
  <c r="V49" i="14" s="1"/>
  <c r="T9" i="13"/>
  <c r="U8" i="13"/>
  <c r="V8" i="13"/>
  <c r="S10" i="13"/>
  <c r="R11" i="13"/>
  <c r="R12" i="13"/>
  <c r="AN36" i="14"/>
  <c r="AN38" i="14" s="1"/>
  <c r="AN40" i="14" s="1"/>
  <c r="AN43" i="14" s="1"/>
  <c r="AN45" i="14" s="1"/>
  <c r="AO36" i="14"/>
  <c r="AO38" i="14" s="1"/>
  <c r="AO40" i="14" s="1"/>
  <c r="AO43" i="14" s="1"/>
  <c r="AO45" i="14" s="1"/>
  <c r="U25" i="14"/>
  <c r="V47" i="14"/>
  <c r="V7" i="13"/>
  <c r="AP34" i="14"/>
  <c r="AQ34" i="14"/>
  <c r="AW20" i="14"/>
  <c r="AR19" i="14"/>
  <c r="AS19" i="14"/>
  <c r="AX20" i="14"/>
  <c r="X26" i="17" l="1"/>
  <c r="T47" i="24"/>
  <c r="V24" i="21"/>
  <c r="V49" i="21" s="1"/>
  <c r="W28" i="21" s="1"/>
  <c r="W26" i="23"/>
  <c r="W47" i="23" s="1"/>
  <c r="V47" i="21"/>
  <c r="V26" i="25"/>
  <c r="V24" i="23"/>
  <c r="V25" i="23" s="1"/>
  <c r="X26" i="18"/>
  <c r="V47" i="23"/>
  <c r="T25" i="24"/>
  <c r="U26" i="24"/>
  <c r="U24" i="24" s="1"/>
  <c r="U25" i="24" s="1"/>
  <c r="X26" i="22"/>
  <c r="U49" i="21"/>
  <c r="V28" i="21" s="1"/>
  <c r="X26" i="21" s="1"/>
  <c r="V25" i="21"/>
  <c r="U49" i="23"/>
  <c r="V28" i="23" s="1"/>
  <c r="Y26" i="20"/>
  <c r="Y24" i="20" s="1"/>
  <c r="W26" i="27"/>
  <c r="W24" i="17"/>
  <c r="W25" i="17" s="1"/>
  <c r="W47" i="17"/>
  <c r="T49" i="25"/>
  <c r="U28" i="25" s="1"/>
  <c r="V49" i="18"/>
  <c r="W28" i="18" s="1"/>
  <c r="W24" i="18"/>
  <c r="W25" i="18" s="1"/>
  <c r="W47" i="18"/>
  <c r="V49" i="22"/>
  <c r="W28" i="22" s="1"/>
  <c r="U49" i="27"/>
  <c r="V28" i="27" s="1"/>
  <c r="X26" i="27" s="1"/>
  <c r="V6" i="13"/>
  <c r="V24" i="27"/>
  <c r="V25" i="27" s="1"/>
  <c r="V47" i="27"/>
  <c r="U47" i="25"/>
  <c r="U24" i="25"/>
  <c r="U25" i="25" s="1"/>
  <c r="T49" i="24"/>
  <c r="U28" i="24" s="1"/>
  <c r="V47" i="19"/>
  <c r="V24" i="19"/>
  <c r="V25" i="19" s="1"/>
  <c r="W47" i="22"/>
  <c r="W24" i="22"/>
  <c r="W25" i="22" s="1"/>
  <c r="W24" i="21"/>
  <c r="W47" i="21"/>
  <c r="U49" i="19"/>
  <c r="V28" i="19" s="1"/>
  <c r="X26" i="19" s="1"/>
  <c r="V49" i="17"/>
  <c r="W28" i="17" s="1"/>
  <c r="Y26" i="17" s="1"/>
  <c r="W24" i="14"/>
  <c r="W49" i="14" s="1"/>
  <c r="S16" i="13"/>
  <c r="S12" i="13"/>
  <c r="T12" i="13"/>
  <c r="S14" i="13"/>
  <c r="AQ36" i="14"/>
  <c r="AQ38" i="14" s="1"/>
  <c r="AQ40" i="14" s="1"/>
  <c r="AQ43" i="14" s="1"/>
  <c r="AQ45" i="14" s="1"/>
  <c r="U13" i="13"/>
  <c r="T10" i="13"/>
  <c r="U9" i="13"/>
  <c r="S11" i="13"/>
  <c r="T15" i="13"/>
  <c r="AP36" i="14"/>
  <c r="AP38" i="14" s="1"/>
  <c r="AP40" i="14" s="1"/>
  <c r="AP43" i="14" s="1"/>
  <c r="AP45" i="14" s="1"/>
  <c r="T11" i="13"/>
  <c r="V25" i="14"/>
  <c r="W7" i="13"/>
  <c r="V28" i="14"/>
  <c r="X26" i="14" s="1"/>
  <c r="V9" i="13"/>
  <c r="AZ20" i="14"/>
  <c r="AU19" i="14"/>
  <c r="AR34" i="14"/>
  <c r="AS34" i="14"/>
  <c r="AY20" i="14"/>
  <c r="AT19" i="14"/>
  <c r="W25" i="21" l="1"/>
  <c r="V26" i="24"/>
  <c r="W26" i="24" s="1"/>
  <c r="U47" i="24"/>
  <c r="X26" i="23"/>
  <c r="X47" i="23" s="1"/>
  <c r="W24" i="23"/>
  <c r="W25" i="23" s="1"/>
  <c r="W26" i="25"/>
  <c r="V49" i="23"/>
  <c r="W28" i="23" s="1"/>
  <c r="Y26" i="21"/>
  <c r="Y47" i="21" s="1"/>
  <c r="Y26" i="22"/>
  <c r="Y26" i="18"/>
  <c r="Y25" i="20"/>
  <c r="Y49" i="20"/>
  <c r="Z28" i="20" s="1"/>
  <c r="Z26" i="20"/>
  <c r="Y47" i="20"/>
  <c r="V24" i="25"/>
  <c r="V25" i="25" s="1"/>
  <c r="V47" i="25"/>
  <c r="W49" i="17"/>
  <c r="X28" i="17" s="1"/>
  <c r="Z26" i="17" s="1"/>
  <c r="U49" i="25"/>
  <c r="V28" i="25" s="1"/>
  <c r="X24" i="22"/>
  <c r="X25" i="22" s="1"/>
  <c r="X47" i="22"/>
  <c r="V49" i="19"/>
  <c r="W28" i="19" s="1"/>
  <c r="Y26" i="19" s="1"/>
  <c r="W6" i="13"/>
  <c r="V49" i="27"/>
  <c r="W28" i="27" s="1"/>
  <c r="Y26" i="27" s="1"/>
  <c r="W49" i="18"/>
  <c r="X28" i="18" s="1"/>
  <c r="Z26" i="18" s="1"/>
  <c r="X24" i="17"/>
  <c r="X25" i="17" s="1"/>
  <c r="X47" i="17"/>
  <c r="W49" i="22"/>
  <c r="X28" i="22" s="1"/>
  <c r="W49" i="21"/>
  <c r="X28" i="21" s="1"/>
  <c r="W24" i="27"/>
  <c r="W25" i="27" s="1"/>
  <c r="W47" i="27"/>
  <c r="X24" i="18"/>
  <c r="X25" i="18" s="1"/>
  <c r="X47" i="18"/>
  <c r="X24" i="21"/>
  <c r="X25" i="21" s="1"/>
  <c r="X47" i="21"/>
  <c r="W24" i="19"/>
  <c r="W25" i="19" s="1"/>
  <c r="W47" i="19"/>
  <c r="U49" i="24"/>
  <c r="V28" i="24" s="1"/>
  <c r="V47" i="24"/>
  <c r="W47" i="14"/>
  <c r="AS36" i="14"/>
  <c r="AS38" i="14" s="1"/>
  <c r="AS40" i="14" s="1"/>
  <c r="AS43" i="14" s="1"/>
  <c r="AS45" i="14" s="1"/>
  <c r="AR36" i="14"/>
  <c r="AR38" i="14" s="1"/>
  <c r="AR40" i="14" s="1"/>
  <c r="AR43" i="14" s="1"/>
  <c r="AR45" i="14" s="1"/>
  <c r="W8" i="13"/>
  <c r="V13" i="13"/>
  <c r="U15" i="13"/>
  <c r="U10" i="13"/>
  <c r="T14" i="13"/>
  <c r="T16" i="13"/>
  <c r="W25" i="14"/>
  <c r="X7" i="13"/>
  <c r="X47" i="14"/>
  <c r="V10" i="13"/>
  <c r="W28" i="14"/>
  <c r="Y26" i="14" s="1"/>
  <c r="W9" i="13"/>
  <c r="AW19" i="14"/>
  <c r="BC20" i="14"/>
  <c r="AT34" i="14"/>
  <c r="AU34" i="14"/>
  <c r="BB20" i="14"/>
  <c r="AV19" i="14"/>
  <c r="W49" i="23" l="1"/>
  <c r="X28" i="23" s="1"/>
  <c r="X24" i="23"/>
  <c r="X25" i="23" s="1"/>
  <c r="Y24" i="21"/>
  <c r="X26" i="25"/>
  <c r="V24" i="24"/>
  <c r="V25" i="24" s="1"/>
  <c r="Y26" i="23"/>
  <c r="Z26" i="23" s="1"/>
  <c r="Z26" i="21"/>
  <c r="Z47" i="21" s="1"/>
  <c r="Z26" i="22"/>
  <c r="X26" i="24"/>
  <c r="AA26" i="20"/>
  <c r="Z47" i="20"/>
  <c r="Z24" i="20"/>
  <c r="X49" i="21"/>
  <c r="Y28" i="21" s="1"/>
  <c r="Y25" i="21"/>
  <c r="X49" i="17"/>
  <c r="Y28" i="17" s="1"/>
  <c r="AA26" i="17" s="1"/>
  <c r="X24" i="19"/>
  <c r="X25" i="19" s="1"/>
  <c r="X47" i="19"/>
  <c r="Y24" i="18"/>
  <c r="Y25" i="18" s="1"/>
  <c r="Y47" i="18"/>
  <c r="Y24" i="17"/>
  <c r="Y25" i="17" s="1"/>
  <c r="Y47" i="17"/>
  <c r="V49" i="25"/>
  <c r="W28" i="25" s="1"/>
  <c r="Y26" i="25" s="1"/>
  <c r="X49" i="18"/>
  <c r="Y28" i="18" s="1"/>
  <c r="AA26" i="18" s="1"/>
  <c r="Y47" i="22"/>
  <c r="Y24" i="22"/>
  <c r="Y25" i="22" s="1"/>
  <c r="W24" i="25"/>
  <c r="W25" i="25" s="1"/>
  <c r="W47" i="25"/>
  <c r="W24" i="24"/>
  <c r="W47" i="24"/>
  <c r="X49" i="22"/>
  <c r="Y28" i="22" s="1"/>
  <c r="X24" i="27"/>
  <c r="X25" i="27" s="1"/>
  <c r="X47" i="27"/>
  <c r="W49" i="19"/>
  <c r="X28" i="19" s="1"/>
  <c r="Z26" i="19" s="1"/>
  <c r="X6" i="13"/>
  <c r="W49" i="27"/>
  <c r="X28" i="27" s="1"/>
  <c r="Z26" i="27" s="1"/>
  <c r="Y49" i="21"/>
  <c r="Z28" i="21" s="1"/>
  <c r="Y47" i="14"/>
  <c r="X24" i="14"/>
  <c r="X49" i="14" s="1"/>
  <c r="U14" i="13"/>
  <c r="AU36" i="14"/>
  <c r="AU38" i="14" s="1"/>
  <c r="AU40" i="14" s="1"/>
  <c r="AU43" i="14" s="1"/>
  <c r="AU45" i="14" s="1"/>
  <c r="U11" i="13"/>
  <c r="AT36" i="14"/>
  <c r="AT38" i="14" s="1"/>
  <c r="AT40" i="14" s="1"/>
  <c r="AT43" i="14" s="1"/>
  <c r="AT45" i="14" s="1"/>
  <c r="W13" i="13"/>
  <c r="U16" i="13"/>
  <c r="X13" i="13"/>
  <c r="X8" i="13"/>
  <c r="V15" i="13"/>
  <c r="U12" i="13"/>
  <c r="Y8" i="13"/>
  <c r="X28" i="14"/>
  <c r="Z26" i="14" s="1"/>
  <c r="X9" i="13"/>
  <c r="BB32" i="14"/>
  <c r="BB34" i="14" s="1"/>
  <c r="BB36" i="14" s="1"/>
  <c r="BB38" i="14" s="1"/>
  <c r="BB40" i="14" s="1"/>
  <c r="BB43" i="14" s="1"/>
  <c r="BB45" i="14" s="1"/>
  <c r="BB49" i="14" s="1"/>
  <c r="AX19" i="14"/>
  <c r="BD20" i="14"/>
  <c r="AV34" i="14"/>
  <c r="BC32" i="14"/>
  <c r="BC34" i="14" s="1"/>
  <c r="BC36" i="14" s="1"/>
  <c r="BC38" i="14" s="1"/>
  <c r="BC40" i="14" s="1"/>
  <c r="BC43" i="14" s="1"/>
  <c r="BC45" i="14" s="1"/>
  <c r="BC49" i="14" s="1"/>
  <c r="AY19" i="14"/>
  <c r="AW34" i="14"/>
  <c r="X49" i="23" l="1"/>
  <c r="Y28" i="23" s="1"/>
  <c r="AA26" i="23" s="1"/>
  <c r="W25" i="24"/>
  <c r="AA26" i="21"/>
  <c r="Y24" i="23"/>
  <c r="Y25" i="23" s="1"/>
  <c r="Y47" i="23"/>
  <c r="Z24" i="21"/>
  <c r="Z25" i="21" s="1"/>
  <c r="AA26" i="22"/>
  <c r="V49" i="24"/>
  <c r="W28" i="24" s="1"/>
  <c r="Y26" i="24" s="1"/>
  <c r="W15" i="13"/>
  <c r="AB26" i="21"/>
  <c r="Z25" i="20"/>
  <c r="Z49" i="20"/>
  <c r="AA28" i="20" s="1"/>
  <c r="AB26" i="20"/>
  <c r="AA47" i="20"/>
  <c r="AA24" i="20"/>
  <c r="AA25" i="20" s="1"/>
  <c r="Z24" i="22"/>
  <c r="Z25" i="22" s="1"/>
  <c r="Z47" i="22"/>
  <c r="Y49" i="18"/>
  <c r="Z28" i="18" s="1"/>
  <c r="AB26" i="18" s="1"/>
  <c r="W49" i="24"/>
  <c r="X28" i="24" s="1"/>
  <c r="Y24" i="25"/>
  <c r="Y47" i="25"/>
  <c r="X24" i="24"/>
  <c r="X25" i="24" s="1"/>
  <c r="X47" i="24"/>
  <c r="Y49" i="17"/>
  <c r="Z28" i="17" s="1"/>
  <c r="AB26" i="17" s="1"/>
  <c r="Y24" i="27"/>
  <c r="Y25" i="27" s="1"/>
  <c r="Y47" i="27"/>
  <c r="W49" i="25"/>
  <c r="X28" i="25" s="1"/>
  <c r="Z26" i="25" s="1"/>
  <c r="Z47" i="17"/>
  <c r="Z24" i="17"/>
  <c r="Z25" i="17" s="1"/>
  <c r="AA24" i="21"/>
  <c r="AA47" i="21"/>
  <c r="Y49" i="23"/>
  <c r="Z28" i="23" s="1"/>
  <c r="Y6" i="13"/>
  <c r="X49" i="27"/>
  <c r="Y28" i="27" s="1"/>
  <c r="AA26" i="27" s="1"/>
  <c r="X47" i="25"/>
  <c r="X24" i="25"/>
  <c r="X25" i="25" s="1"/>
  <c r="Y47" i="19"/>
  <c r="Y24" i="19"/>
  <c r="Y25" i="19" s="1"/>
  <c r="Y49" i="22"/>
  <c r="Z28" i="22" s="1"/>
  <c r="Z24" i="18"/>
  <c r="Z25" i="18" s="1"/>
  <c r="Z47" i="18"/>
  <c r="X49" i="19"/>
  <c r="Y28" i="19" s="1"/>
  <c r="AA26" i="19" s="1"/>
  <c r="Z24" i="23"/>
  <c r="Z25" i="23" s="1"/>
  <c r="Z47" i="23"/>
  <c r="X25" i="14"/>
  <c r="Y7" i="13"/>
  <c r="Y24" i="14"/>
  <c r="Y49" i="14" s="1"/>
  <c r="AW36" i="14"/>
  <c r="AW38" i="14" s="1"/>
  <c r="AW40" i="14" s="1"/>
  <c r="AW43" i="14" s="1"/>
  <c r="AW45" i="14" s="1"/>
  <c r="V12" i="13"/>
  <c r="V14" i="13"/>
  <c r="W10" i="13"/>
  <c r="W12" i="13"/>
  <c r="AV36" i="14"/>
  <c r="AV38" i="14" s="1"/>
  <c r="AV40" i="14" s="1"/>
  <c r="AV43" i="14" s="1"/>
  <c r="AV45" i="14" s="1"/>
  <c r="V16" i="13"/>
  <c r="V11" i="13"/>
  <c r="Z47" i="14"/>
  <c r="Y9" i="13"/>
  <c r="BD32" i="14"/>
  <c r="BD34" i="14" s="1"/>
  <c r="BD36" i="14" s="1"/>
  <c r="BD38" i="14" s="1"/>
  <c r="BD40" i="14" s="1"/>
  <c r="BD43" i="14" s="1"/>
  <c r="BD45" i="14" s="1"/>
  <c r="BD49" i="14" s="1"/>
  <c r="AZ19" i="14"/>
  <c r="AX34" i="14"/>
  <c r="AY34" i="14"/>
  <c r="AB26" i="23" l="1"/>
  <c r="Z26" i="24"/>
  <c r="Z24" i="24" s="1"/>
  <c r="Z49" i="21"/>
  <c r="AA28" i="21" s="1"/>
  <c r="AC26" i="21" s="1"/>
  <c r="AB26" i="22"/>
  <c r="AA25" i="21"/>
  <c r="AC26" i="20"/>
  <c r="AB24" i="20"/>
  <c r="AB47" i="20"/>
  <c r="AA49" i="20"/>
  <c r="AB28" i="20" s="1"/>
  <c r="Z47" i="25"/>
  <c r="Z24" i="25"/>
  <c r="Z25" i="25" s="1"/>
  <c r="AA24" i="18"/>
  <c r="AA25" i="18" s="1"/>
  <c r="AA47" i="18"/>
  <c r="Y49" i="19"/>
  <c r="Z28" i="19" s="1"/>
  <c r="AB26" i="19" s="1"/>
  <c r="Y49" i="27"/>
  <c r="Z28" i="27" s="1"/>
  <c r="AB26" i="27" s="1"/>
  <c r="Z6" i="13"/>
  <c r="X49" i="24"/>
  <c r="Y28" i="24" s="1"/>
  <c r="Z24" i="19"/>
  <c r="Z25" i="19" s="1"/>
  <c r="Z47" i="19"/>
  <c r="Z24" i="27"/>
  <c r="Z25" i="27" s="1"/>
  <c r="Z47" i="27"/>
  <c r="Z49" i="23"/>
  <c r="AA28" i="23" s="1"/>
  <c r="AA47" i="17"/>
  <c r="AA24" i="17"/>
  <c r="AA25" i="17" s="1"/>
  <c r="AA47" i="23"/>
  <c r="AA24" i="23"/>
  <c r="AA25" i="23" s="1"/>
  <c r="Y24" i="24"/>
  <c r="Y25" i="24" s="1"/>
  <c r="Y47" i="24"/>
  <c r="Z49" i="22"/>
  <c r="AA28" i="22" s="1"/>
  <c r="AB24" i="21"/>
  <c r="AB25" i="21" s="1"/>
  <c r="AB47" i="21"/>
  <c r="AA49" i="21"/>
  <c r="AB28" i="21" s="1"/>
  <c r="Z49" i="17"/>
  <c r="AA28" i="17" s="1"/>
  <c r="AC26" i="17" s="1"/>
  <c r="Z49" i="18"/>
  <c r="AA28" i="18" s="1"/>
  <c r="AC26" i="18" s="1"/>
  <c r="X49" i="25"/>
  <c r="Y28" i="25" s="1"/>
  <c r="AA26" i="25" s="1"/>
  <c r="Y25" i="25"/>
  <c r="Y49" i="25"/>
  <c r="Z28" i="25" s="1"/>
  <c r="AA47" i="22"/>
  <c r="AA24" i="22"/>
  <c r="AA25" i="22" s="1"/>
  <c r="Z7" i="13"/>
  <c r="Y25" i="14"/>
  <c r="Z24" i="14"/>
  <c r="Z49" i="14" s="1"/>
  <c r="AY36" i="14"/>
  <c r="AY38" i="14" s="1"/>
  <c r="AY40" i="14" s="1"/>
  <c r="AY43" i="14" s="1"/>
  <c r="AY45" i="14" s="1"/>
  <c r="X15" i="13"/>
  <c r="W14" i="13"/>
  <c r="Y13" i="13"/>
  <c r="W11" i="13"/>
  <c r="X14" i="13"/>
  <c r="Z8" i="13"/>
  <c r="AX36" i="14"/>
  <c r="AX38" i="14" s="1"/>
  <c r="AX40" i="14" s="1"/>
  <c r="AX43" i="14" s="1"/>
  <c r="AX45" i="14" s="1"/>
  <c r="X10" i="13"/>
  <c r="W16" i="13"/>
  <c r="Z9" i="13"/>
  <c r="X16" i="13"/>
  <c r="Z28" i="14"/>
  <c r="Y28" i="14"/>
  <c r="AA26" i="14" s="1"/>
  <c r="Z13" i="13"/>
  <c r="AZ34" i="14"/>
  <c r="AC26" i="23" l="1"/>
  <c r="Z47" i="24"/>
  <c r="AA26" i="24"/>
  <c r="AA47" i="24" s="1"/>
  <c r="AD26" i="21"/>
  <c r="AC26" i="22"/>
  <c r="AB26" i="25"/>
  <c r="AB49" i="20"/>
  <c r="AC28" i="20" s="1"/>
  <c r="AD26" i="20"/>
  <c r="AC24" i="20"/>
  <c r="AC25" i="20" s="1"/>
  <c r="AC47" i="20"/>
  <c r="AB26" i="14"/>
  <c r="AB24" i="14" s="1"/>
  <c r="AB25" i="20"/>
  <c r="AA24" i="25"/>
  <c r="AA25" i="25" s="1"/>
  <c r="AA47" i="25"/>
  <c r="AC24" i="21"/>
  <c r="AC25" i="21" s="1"/>
  <c r="AC47" i="21"/>
  <c r="AB24" i="17"/>
  <c r="AB25" i="17" s="1"/>
  <c r="AB47" i="17"/>
  <c r="Z49" i="24"/>
  <c r="AA28" i="24" s="1"/>
  <c r="AA24" i="24"/>
  <c r="AA25" i="24" s="1"/>
  <c r="AB24" i="18"/>
  <c r="AB25" i="18" s="1"/>
  <c r="AB47" i="18"/>
  <c r="Y49" i="24"/>
  <c r="Z28" i="24" s="1"/>
  <c r="AB26" i="24" s="1"/>
  <c r="Z25" i="24"/>
  <c r="Z49" i="25"/>
  <c r="AA28" i="25" s="1"/>
  <c r="AC47" i="18"/>
  <c r="AC24" i="18"/>
  <c r="AA49" i="17"/>
  <c r="AB28" i="17" s="1"/>
  <c r="AD26" i="17" s="1"/>
  <c r="AB49" i="21"/>
  <c r="AC28" i="21" s="1"/>
  <c r="Z49" i="19"/>
  <c r="AA28" i="19" s="1"/>
  <c r="AC26" i="19" s="1"/>
  <c r="AB24" i="22"/>
  <c r="AB25" i="22" s="1"/>
  <c r="AB47" i="22"/>
  <c r="AA47" i="19"/>
  <c r="AA24" i="19"/>
  <c r="AA25" i="19" s="1"/>
  <c r="AA49" i="18"/>
  <c r="AB28" i="18" s="1"/>
  <c r="AD26" i="18" s="1"/>
  <c r="AA49" i="23"/>
  <c r="AB28" i="23" s="1"/>
  <c r="AD26" i="23" s="1"/>
  <c r="AA47" i="27"/>
  <c r="AA24" i="27"/>
  <c r="AA25" i="27" s="1"/>
  <c r="AB24" i="23"/>
  <c r="AB25" i="23" s="1"/>
  <c r="AB47" i="23"/>
  <c r="AA49" i="22"/>
  <c r="AB28" i="22" s="1"/>
  <c r="AA6" i="13"/>
  <c r="Z49" i="27"/>
  <c r="AA28" i="27" s="1"/>
  <c r="AC26" i="27" s="1"/>
  <c r="AA7" i="13"/>
  <c r="Z25" i="14"/>
  <c r="AZ36" i="14"/>
  <c r="AZ38" i="14" s="1"/>
  <c r="AZ40" i="14" s="1"/>
  <c r="AZ43" i="14" s="1"/>
  <c r="AZ45" i="14" s="1"/>
  <c r="X11" i="13"/>
  <c r="AA8" i="13"/>
  <c r="X12" i="13"/>
  <c r="Y10" i="13"/>
  <c r="Z10" i="13"/>
  <c r="AB8" i="13"/>
  <c r="AA28" i="14"/>
  <c r="Y15" i="13"/>
  <c r="AE26" i="21" l="1"/>
  <c r="AD26" i="22"/>
  <c r="AC26" i="25"/>
  <c r="AC26" i="24"/>
  <c r="AC26" i="14"/>
  <c r="AE26" i="20"/>
  <c r="AD24" i="20"/>
  <c r="AD25" i="20" s="1"/>
  <c r="AD47" i="20"/>
  <c r="AC49" i="20"/>
  <c r="AD28" i="20" s="1"/>
  <c r="AC47" i="19"/>
  <c r="AC24" i="19"/>
  <c r="AC49" i="21"/>
  <c r="AD28" i="21" s="1"/>
  <c r="AF26" i="21" s="1"/>
  <c r="AA49" i="19"/>
  <c r="AB28" i="19" s="1"/>
  <c r="AD26" i="19" s="1"/>
  <c r="AD47" i="21"/>
  <c r="AD24" i="21"/>
  <c r="AD25" i="21" s="1"/>
  <c r="AB47" i="27"/>
  <c r="AB24" i="27"/>
  <c r="AB25" i="27" s="1"/>
  <c r="AB49" i="18"/>
  <c r="AC28" i="18" s="1"/>
  <c r="AE26" i="18" s="1"/>
  <c r="AC25" i="18"/>
  <c r="AA49" i="25"/>
  <c r="AB28" i="25" s="1"/>
  <c r="AB49" i="22"/>
  <c r="AC28" i="22" s="1"/>
  <c r="AC49" i="18"/>
  <c r="AD28" i="18" s="1"/>
  <c r="AB49" i="17"/>
  <c r="AC28" i="17" s="1"/>
  <c r="AE26" i="17" s="1"/>
  <c r="AB49" i="23"/>
  <c r="AC28" i="23" s="1"/>
  <c r="AE26" i="23" s="1"/>
  <c r="AA49" i="24"/>
  <c r="AB28" i="24" s="1"/>
  <c r="AC24" i="23"/>
  <c r="AC25" i="23" s="1"/>
  <c r="AC47" i="23"/>
  <c r="AB47" i="24"/>
  <c r="AB24" i="24"/>
  <c r="AB25" i="24" s="1"/>
  <c r="AB6" i="13"/>
  <c r="AA49" i="27"/>
  <c r="AB28" i="27" s="1"/>
  <c r="AD26" i="27" s="1"/>
  <c r="AB24" i="19"/>
  <c r="AB25" i="19" s="1"/>
  <c r="AB47" i="19"/>
  <c r="AB24" i="25"/>
  <c r="AB25" i="25" s="1"/>
  <c r="AB47" i="25"/>
  <c r="AC24" i="22"/>
  <c r="AC25" i="22" s="1"/>
  <c r="AC47" i="22"/>
  <c r="AC47" i="17"/>
  <c r="AC24" i="17"/>
  <c r="AC25" i="17" s="1"/>
  <c r="AD24" i="18"/>
  <c r="AD25" i="18" s="1"/>
  <c r="AD47" i="18"/>
  <c r="AA47" i="14"/>
  <c r="AA24" i="14"/>
  <c r="Y14" i="13"/>
  <c r="AA13" i="13"/>
  <c r="Y11" i="13"/>
  <c r="AC8" i="13"/>
  <c r="Y12" i="13"/>
  <c r="Y16" i="13"/>
  <c r="AB49" i="14"/>
  <c r="AB47" i="14"/>
  <c r="AA9" i="13"/>
  <c r="AE26" i="22" l="1"/>
  <c r="AD26" i="25"/>
  <c r="AD26" i="24"/>
  <c r="AF26" i="18"/>
  <c r="AD49" i="20"/>
  <c r="AE28" i="20" s="1"/>
  <c r="AF26" i="20"/>
  <c r="AE24" i="20"/>
  <c r="AE47" i="20"/>
  <c r="AE24" i="18"/>
  <c r="AE25" i="18" s="1"/>
  <c r="AE47" i="18"/>
  <c r="AC49" i="17"/>
  <c r="AD28" i="17" s="1"/>
  <c r="AF26" i="17" s="1"/>
  <c r="AD24" i="17"/>
  <c r="AD25" i="17" s="1"/>
  <c r="AD47" i="17"/>
  <c r="AD49" i="18"/>
  <c r="AE28" i="18" s="1"/>
  <c r="AB49" i="27"/>
  <c r="AC28" i="27" s="1"/>
  <c r="AE26" i="27" s="1"/>
  <c r="AC6" i="13"/>
  <c r="AD47" i="22"/>
  <c r="AD24" i="22"/>
  <c r="AD25" i="22" s="1"/>
  <c r="AC47" i="27"/>
  <c r="AC24" i="27"/>
  <c r="AC25" i="27" s="1"/>
  <c r="AC24" i="24"/>
  <c r="AC25" i="24" s="1"/>
  <c r="AC47" i="24"/>
  <c r="AB49" i="19"/>
  <c r="AC28" i="19" s="1"/>
  <c r="AE26" i="19" s="1"/>
  <c r="AC25" i="19"/>
  <c r="AC49" i="23"/>
  <c r="AD28" i="23" s="1"/>
  <c r="AF26" i="23" s="1"/>
  <c r="AD47" i="19"/>
  <c r="AD24" i="19"/>
  <c r="AD25" i="19" s="1"/>
  <c r="AC49" i="22"/>
  <c r="AD28" i="22" s="1"/>
  <c r="AF26" i="22" s="1"/>
  <c r="AB49" i="24"/>
  <c r="AC28" i="24" s="1"/>
  <c r="AE26" i="24" s="1"/>
  <c r="AC49" i="19"/>
  <c r="AD28" i="19" s="1"/>
  <c r="AC47" i="25"/>
  <c r="AC24" i="25"/>
  <c r="AC25" i="25" s="1"/>
  <c r="AE24" i="21"/>
  <c r="AE25" i="21" s="1"/>
  <c r="AE47" i="21"/>
  <c r="AD24" i="23"/>
  <c r="AD25" i="23" s="1"/>
  <c r="AD47" i="23"/>
  <c r="AB49" i="25"/>
  <c r="AC28" i="25" s="1"/>
  <c r="AE26" i="25" s="1"/>
  <c r="AD49" i="21"/>
  <c r="AE28" i="21" s="1"/>
  <c r="AG26" i="21" s="1"/>
  <c r="AC47" i="14"/>
  <c r="AC24" i="14"/>
  <c r="AC49" i="14" s="1"/>
  <c r="AB7" i="13"/>
  <c r="AA49" i="14"/>
  <c r="Z12" i="13"/>
  <c r="Z14" i="13"/>
  <c r="AA12" i="13"/>
  <c r="AA10" i="13"/>
  <c r="Z11" i="13"/>
  <c r="AB10" i="13"/>
  <c r="Z16" i="13"/>
  <c r="AA16" i="13"/>
  <c r="AB25" i="14"/>
  <c r="AA25" i="14"/>
  <c r="AB9" i="13"/>
  <c r="AC13" i="13"/>
  <c r="AB13" i="13"/>
  <c r="AC7" i="13"/>
  <c r="Z15" i="13"/>
  <c r="AG26" i="18" l="1"/>
  <c r="AF26" i="19"/>
  <c r="AE49" i="20"/>
  <c r="AF28" i="20" s="1"/>
  <c r="AG26" i="20"/>
  <c r="AF24" i="20"/>
  <c r="AF25" i="20" s="1"/>
  <c r="AF47" i="20"/>
  <c r="AE25" i="20"/>
  <c r="AE24" i="19"/>
  <c r="AE25" i="19" s="1"/>
  <c r="AE47" i="19"/>
  <c r="AD47" i="25"/>
  <c r="AD24" i="25"/>
  <c r="AD25" i="25" s="1"/>
  <c r="AE47" i="17"/>
  <c r="AE24" i="17"/>
  <c r="AE25" i="17" s="1"/>
  <c r="AE24" i="23"/>
  <c r="AE25" i="23" s="1"/>
  <c r="AE47" i="23"/>
  <c r="AD49" i="19"/>
  <c r="AE28" i="19" s="1"/>
  <c r="AF24" i="21"/>
  <c r="AF25" i="21" s="1"/>
  <c r="AF47" i="21"/>
  <c r="AD6" i="13"/>
  <c r="AC49" i="27"/>
  <c r="AD28" i="27" s="1"/>
  <c r="AF26" i="27" s="1"/>
  <c r="AD49" i="22"/>
  <c r="AE28" i="22" s="1"/>
  <c r="AG26" i="22" s="1"/>
  <c r="AE47" i="22"/>
  <c r="AE24" i="22"/>
  <c r="AE25" i="22" s="1"/>
  <c r="AD49" i="17"/>
  <c r="AE28" i="17" s="1"/>
  <c r="AG26" i="17" s="1"/>
  <c r="AD49" i="23"/>
  <c r="AE28" i="23" s="1"/>
  <c r="AG26" i="23" s="1"/>
  <c r="AD24" i="24"/>
  <c r="AD25" i="24" s="1"/>
  <c r="AD47" i="24"/>
  <c r="AC49" i="24"/>
  <c r="AD28" i="24" s="1"/>
  <c r="AF26" i="24" s="1"/>
  <c r="AE49" i="21"/>
  <c r="AF28" i="21" s="1"/>
  <c r="AH26" i="21" s="1"/>
  <c r="AD47" i="27"/>
  <c r="AD24" i="27"/>
  <c r="AD25" i="27" s="1"/>
  <c r="AE49" i="18"/>
  <c r="AF28" i="18" s="1"/>
  <c r="AH26" i="18" s="1"/>
  <c r="AC49" i="25"/>
  <c r="AD28" i="25" s="1"/>
  <c r="AF26" i="25" s="1"/>
  <c r="AF24" i="18"/>
  <c r="AF25" i="18" s="1"/>
  <c r="AF47" i="18"/>
  <c r="AA11" i="13"/>
  <c r="AB14" i="13"/>
  <c r="AD8" i="13"/>
  <c r="AA14" i="13"/>
  <c r="AC25" i="14"/>
  <c r="AB28" i="14"/>
  <c r="AD26" i="14" s="1"/>
  <c r="AE8" i="13"/>
  <c r="AC9" i="13"/>
  <c r="AB11" i="13"/>
  <c r="AD7" i="13"/>
  <c r="AA15" i="13"/>
  <c r="AB16" i="13"/>
  <c r="AG26" i="19" l="1"/>
  <c r="AF49" i="20"/>
  <c r="AG28" i="20" s="1"/>
  <c r="AH26" i="20"/>
  <c r="AG47" i="20"/>
  <c r="AG24" i="20"/>
  <c r="AE47" i="27"/>
  <c r="AE24" i="27"/>
  <c r="AE25" i="27" s="1"/>
  <c r="AF24" i="23"/>
  <c r="AF25" i="23" s="1"/>
  <c r="AF47" i="23"/>
  <c r="AE49" i="22"/>
  <c r="AF28" i="22" s="1"/>
  <c r="AH26" i="22" s="1"/>
  <c r="AE49" i="23"/>
  <c r="AF28" i="23" s="1"/>
  <c r="AH26" i="23" s="1"/>
  <c r="AD49" i="25"/>
  <c r="AE28" i="25" s="1"/>
  <c r="AG26" i="25" s="1"/>
  <c r="AF47" i="22"/>
  <c r="AF24" i="22"/>
  <c r="AF25" i="22" s="1"/>
  <c r="AF49" i="21"/>
  <c r="AG28" i="21" s="1"/>
  <c r="AI26" i="21" s="1"/>
  <c r="AE49" i="17"/>
  <c r="AF28" i="17" s="1"/>
  <c r="AH26" i="17" s="1"/>
  <c r="AF49" i="18"/>
  <c r="AG28" i="18" s="1"/>
  <c r="AI26" i="18" s="1"/>
  <c r="AE6" i="13"/>
  <c r="AD49" i="27"/>
  <c r="AE28" i="27" s="1"/>
  <c r="AG26" i="27" s="1"/>
  <c r="AE24" i="24"/>
  <c r="AE25" i="24" s="1"/>
  <c r="AE47" i="24"/>
  <c r="AG24" i="21"/>
  <c r="AG25" i="21" s="1"/>
  <c r="AG47" i="21"/>
  <c r="AE49" i="19"/>
  <c r="AF28" i="19" s="1"/>
  <c r="AH26" i="19" s="1"/>
  <c r="AG24" i="18"/>
  <c r="AG25" i="18" s="1"/>
  <c r="AG47" i="18"/>
  <c r="AD49" i="24"/>
  <c r="AE28" i="24" s="1"/>
  <c r="AG26" i="24" s="1"/>
  <c r="AE24" i="25"/>
  <c r="AE25" i="25" s="1"/>
  <c r="AE47" i="25"/>
  <c r="AF24" i="17"/>
  <c r="AF25" i="17" s="1"/>
  <c r="AF47" i="17"/>
  <c r="AF24" i="19"/>
  <c r="AF25" i="19" s="1"/>
  <c r="AF47" i="19"/>
  <c r="AB12" i="13"/>
  <c r="AC10" i="13"/>
  <c r="AD47" i="14"/>
  <c r="AF8" i="13"/>
  <c r="AC28" i="14"/>
  <c r="AE26" i="14" s="1"/>
  <c r="AD13" i="13"/>
  <c r="AC11" i="13"/>
  <c r="AB15" i="13"/>
  <c r="AC16" i="13"/>
  <c r="AG49" i="20" l="1"/>
  <c r="AH28" i="20" s="1"/>
  <c r="AI26" i="20"/>
  <c r="AH24" i="20"/>
  <c r="AH47" i="20"/>
  <c r="AG25" i="20"/>
  <c r="AF49" i="19"/>
  <c r="AG28" i="19" s="1"/>
  <c r="AI26" i="19" s="1"/>
  <c r="AF47" i="27"/>
  <c r="AF24" i="27"/>
  <c r="AF25" i="27" s="1"/>
  <c r="AF49" i="17"/>
  <c r="AG28" i="17" s="1"/>
  <c r="AI26" i="17" s="1"/>
  <c r="AG47" i="17"/>
  <c r="AG24" i="17"/>
  <c r="AG25" i="17" s="1"/>
  <c r="AH47" i="17"/>
  <c r="AH24" i="17"/>
  <c r="AG49" i="18"/>
  <c r="AH28" i="18" s="1"/>
  <c r="AJ26" i="18" s="1"/>
  <c r="AH24" i="18"/>
  <c r="AH25" i="18" s="1"/>
  <c r="AH47" i="18"/>
  <c r="AF47" i="24"/>
  <c r="AF24" i="24"/>
  <c r="AF25" i="24" s="1"/>
  <c r="AE49" i="25"/>
  <c r="AF28" i="25" s="1"/>
  <c r="AH26" i="25" s="1"/>
  <c r="AF49" i="22"/>
  <c r="AG28" i="22" s="1"/>
  <c r="AI26" i="22" s="1"/>
  <c r="AG47" i="23"/>
  <c r="AG24" i="23"/>
  <c r="AG25" i="23" s="1"/>
  <c r="AE49" i="24"/>
  <c r="AF28" i="24" s="1"/>
  <c r="AH26" i="24" s="1"/>
  <c r="AF47" i="25"/>
  <c r="AF24" i="25"/>
  <c r="AF25" i="25" s="1"/>
  <c r="AG24" i="22"/>
  <c r="AG25" i="22" s="1"/>
  <c r="AG47" i="22"/>
  <c r="AF49" i="23"/>
  <c r="AG28" i="23" s="1"/>
  <c r="AI26" i="23" s="1"/>
  <c r="AG24" i="19"/>
  <c r="AG25" i="19" s="1"/>
  <c r="AG47" i="19"/>
  <c r="AG49" i="21"/>
  <c r="AH28" i="21" s="1"/>
  <c r="AJ26" i="21" s="1"/>
  <c r="AE49" i="27"/>
  <c r="AF28" i="27" s="1"/>
  <c r="AH26" i="27" s="1"/>
  <c r="AF6" i="13"/>
  <c r="AH24" i="21"/>
  <c r="AH25" i="21" s="1"/>
  <c r="AH47" i="21"/>
  <c r="AE47" i="14"/>
  <c r="AD24" i="14"/>
  <c r="AD49" i="14" s="1"/>
  <c r="AC12" i="13"/>
  <c r="AD12" i="13"/>
  <c r="AC14" i="13"/>
  <c r="AD28" i="14"/>
  <c r="AF26" i="14" s="1"/>
  <c r="AD10" i="13"/>
  <c r="AD11" i="13"/>
  <c r="AE9" i="13"/>
  <c r="AE13" i="13"/>
  <c r="AH49" i="20" l="1"/>
  <c r="AI28" i="20" s="1"/>
  <c r="AJ26" i="20"/>
  <c r="AI24" i="20"/>
  <c r="AI25" i="20" s="1"/>
  <c r="AI47" i="20"/>
  <c r="AH25" i="20"/>
  <c r="AI47" i="17"/>
  <c r="AI24" i="17"/>
  <c r="AI25" i="17" s="1"/>
  <c r="AH49" i="17"/>
  <c r="AI28" i="17" s="1"/>
  <c r="AH47" i="19"/>
  <c r="AH24" i="19"/>
  <c r="AH25" i="19" s="1"/>
  <c r="AG49" i="19"/>
  <c r="AH28" i="19" s="1"/>
  <c r="AJ26" i="19" s="1"/>
  <c r="AG47" i="27"/>
  <c r="AG24" i="27"/>
  <c r="AG25" i="27" s="1"/>
  <c r="AH49" i="18"/>
  <c r="AI28" i="18" s="1"/>
  <c r="AK26" i="18" s="1"/>
  <c r="AH24" i="23"/>
  <c r="AH25" i="23" s="1"/>
  <c r="AH47" i="23"/>
  <c r="AG6" i="13"/>
  <c r="AF49" i="27"/>
  <c r="AG28" i="27" s="1"/>
  <c r="AI26" i="27" s="1"/>
  <c r="AH49" i="21"/>
  <c r="AI28" i="21" s="1"/>
  <c r="AK26" i="21" s="1"/>
  <c r="AI24" i="18"/>
  <c r="AI25" i="18" s="1"/>
  <c r="AI47" i="18"/>
  <c r="AI24" i="21"/>
  <c r="AI25" i="21" s="1"/>
  <c r="AI47" i="21"/>
  <c r="AG49" i="22"/>
  <c r="AH28" i="22" s="1"/>
  <c r="AJ26" i="22" s="1"/>
  <c r="AH24" i="22"/>
  <c r="AH25" i="22" s="1"/>
  <c r="AH47" i="22"/>
  <c r="AF49" i="24"/>
  <c r="AG28" i="24" s="1"/>
  <c r="AI26" i="24" s="1"/>
  <c r="AF49" i="25"/>
  <c r="AG28" i="25" s="1"/>
  <c r="AI26" i="25" s="1"/>
  <c r="AG24" i="24"/>
  <c r="AG25" i="24" s="1"/>
  <c r="AG47" i="24"/>
  <c r="AG47" i="25"/>
  <c r="AG24" i="25"/>
  <c r="AG25" i="25" s="1"/>
  <c r="AG49" i="23"/>
  <c r="AH28" i="23" s="1"/>
  <c r="AJ26" i="23" s="1"/>
  <c r="AG49" i="17"/>
  <c r="AH28" i="17" s="1"/>
  <c r="AJ26" i="17" s="1"/>
  <c r="AH25" i="17"/>
  <c r="AD25" i="14"/>
  <c r="AE28" i="14" s="1"/>
  <c r="AG26" i="14" s="1"/>
  <c r="AE7" i="13"/>
  <c r="AE24" i="14"/>
  <c r="AE49" i="14" s="1"/>
  <c r="AD14" i="13"/>
  <c r="AD9" i="13"/>
  <c r="AC15" i="13"/>
  <c r="AD16" i="13"/>
  <c r="AK26" i="17" l="1"/>
  <c r="AI49" i="20"/>
  <c r="AJ28" i="20" s="1"/>
  <c r="AK26" i="20"/>
  <c r="AJ24" i="20"/>
  <c r="AJ47" i="20"/>
  <c r="AJ47" i="17"/>
  <c r="AJ24" i="17"/>
  <c r="AJ25" i="17" s="1"/>
  <c r="AG49" i="25"/>
  <c r="AH28" i="25" s="1"/>
  <c r="AJ26" i="25" s="1"/>
  <c r="AK47" i="18"/>
  <c r="AK24" i="18"/>
  <c r="AI49" i="18"/>
  <c r="AJ28" i="18" s="1"/>
  <c r="AL26" i="18" s="1"/>
  <c r="AH49" i="22"/>
  <c r="AI28" i="22" s="1"/>
  <c r="AK26" i="22" s="1"/>
  <c r="AH24" i="27"/>
  <c r="AH25" i="27" s="1"/>
  <c r="AH47" i="27"/>
  <c r="AH24" i="24"/>
  <c r="AH25" i="24" s="1"/>
  <c r="AH47" i="24"/>
  <c r="AI24" i="23"/>
  <c r="AI25" i="23" s="1"/>
  <c r="AI47" i="23"/>
  <c r="AI49" i="17"/>
  <c r="AJ28" i="17" s="1"/>
  <c r="AI24" i="22"/>
  <c r="AI25" i="22" s="1"/>
  <c r="AI47" i="22"/>
  <c r="AJ47" i="23"/>
  <c r="AJ24" i="23"/>
  <c r="AI49" i="21"/>
  <c r="AJ28" i="21" s="1"/>
  <c r="AL26" i="21" s="1"/>
  <c r="AH49" i="19"/>
  <c r="AI28" i="19" s="1"/>
  <c r="AK26" i="19" s="1"/>
  <c r="AJ24" i="21"/>
  <c r="AJ25" i="21" s="1"/>
  <c r="AJ47" i="21"/>
  <c r="AI24" i="19"/>
  <c r="AI25" i="19" s="1"/>
  <c r="AI47" i="19"/>
  <c r="AH47" i="25"/>
  <c r="AH24" i="25"/>
  <c r="AH25" i="25" s="1"/>
  <c r="AH6" i="13"/>
  <c r="AG49" i="27"/>
  <c r="AH28" i="27" s="1"/>
  <c r="AJ26" i="27" s="1"/>
  <c r="AJ47" i="18"/>
  <c r="AJ24" i="18"/>
  <c r="AJ25" i="18" s="1"/>
  <c r="AH49" i="23"/>
  <c r="AI28" i="23" s="1"/>
  <c r="AK26" i="23" s="1"/>
  <c r="AG49" i="24"/>
  <c r="AH28" i="24" s="1"/>
  <c r="AJ26" i="24" s="1"/>
  <c r="AF47" i="14"/>
  <c r="AE25" i="14"/>
  <c r="AF7" i="13"/>
  <c r="AF24" i="14"/>
  <c r="AF49" i="14" s="1"/>
  <c r="AG24" i="14"/>
  <c r="AG49" i="14" s="1"/>
  <c r="AE14" i="13"/>
  <c r="AE11" i="13"/>
  <c r="AE12" i="13"/>
  <c r="AE16" i="13"/>
  <c r="AG47" i="14"/>
  <c r="AH8" i="13"/>
  <c r="AG8" i="13"/>
  <c r="AE10" i="13"/>
  <c r="AF13" i="13"/>
  <c r="AG13" i="13"/>
  <c r="AH13" i="13"/>
  <c r="AL26" i="17" l="1"/>
  <c r="AJ49" i="20"/>
  <c r="AK28" i="20" s="1"/>
  <c r="AL26" i="20"/>
  <c r="AK24" i="20"/>
  <c r="AK25" i="20" s="1"/>
  <c r="AK47" i="20"/>
  <c r="AJ25" i="20"/>
  <c r="AK24" i="23"/>
  <c r="AK25" i="23" s="1"/>
  <c r="AK47" i="23"/>
  <c r="AI49" i="22"/>
  <c r="AJ28" i="22" s="1"/>
  <c r="AL26" i="22" s="1"/>
  <c r="AI49" i="19"/>
  <c r="AJ28" i="19" s="1"/>
  <c r="AL26" i="19" s="1"/>
  <c r="AJ24" i="19"/>
  <c r="AJ25" i="19" s="1"/>
  <c r="AJ47" i="19"/>
  <c r="AJ49" i="23"/>
  <c r="AK28" i="23" s="1"/>
  <c r="AH49" i="27"/>
  <c r="AI28" i="27" s="1"/>
  <c r="AK26" i="27" s="1"/>
  <c r="AI6" i="13"/>
  <c r="AK47" i="21"/>
  <c r="AK24" i="21"/>
  <c r="AK25" i="21" s="1"/>
  <c r="AI49" i="23"/>
  <c r="AJ28" i="23" s="1"/>
  <c r="AL26" i="23" s="1"/>
  <c r="AJ25" i="23"/>
  <c r="AH49" i="25"/>
  <c r="AI28" i="25" s="1"/>
  <c r="AK26" i="25" s="1"/>
  <c r="AJ49" i="21"/>
  <c r="AK28" i="21" s="1"/>
  <c r="AM26" i="21" s="1"/>
  <c r="AK24" i="17"/>
  <c r="AK25" i="17" s="1"/>
  <c r="AK47" i="17"/>
  <c r="AI47" i="25"/>
  <c r="AI24" i="25"/>
  <c r="AI25" i="25" s="1"/>
  <c r="AI24" i="24"/>
  <c r="AI25" i="24" s="1"/>
  <c r="AI47" i="24"/>
  <c r="AL24" i="18"/>
  <c r="AL25" i="18" s="1"/>
  <c r="AL47" i="18"/>
  <c r="AJ49" i="17"/>
  <c r="AK28" i="17" s="1"/>
  <c r="AM26" i="17" s="1"/>
  <c r="AJ49" i="18"/>
  <c r="AK28" i="18" s="1"/>
  <c r="AM26" i="18" s="1"/>
  <c r="AK25" i="18"/>
  <c r="AI47" i="27"/>
  <c r="AI24" i="27"/>
  <c r="AI25" i="27" s="1"/>
  <c r="AJ24" i="22"/>
  <c r="AJ25" i="22" s="1"/>
  <c r="AJ47" i="22"/>
  <c r="AH49" i="24"/>
  <c r="AI28" i="24" s="1"/>
  <c r="AK26" i="24" s="1"/>
  <c r="AK49" i="18"/>
  <c r="AL28" i="18" s="1"/>
  <c r="AG7" i="13"/>
  <c r="AF25" i="14"/>
  <c r="AH7" i="13"/>
  <c r="AG25" i="14"/>
  <c r="AF14" i="13"/>
  <c r="AI8" i="13"/>
  <c r="AF12" i="13"/>
  <c r="AF16" i="13"/>
  <c r="AF28" i="14"/>
  <c r="AH26" i="14" s="1"/>
  <c r="AF11" i="13"/>
  <c r="AF10" i="13"/>
  <c r="AD15" i="13"/>
  <c r="AG14" i="13"/>
  <c r="AF9" i="13"/>
  <c r="AE15" i="13"/>
  <c r="AG16" i="13"/>
  <c r="AM26" i="23" l="1"/>
  <c r="AN26" i="18"/>
  <c r="AK49" i="20"/>
  <c r="AL28" i="20" s="1"/>
  <c r="AM26" i="20"/>
  <c r="AL24" i="20"/>
  <c r="AL47" i="20"/>
  <c r="AJ49" i="22"/>
  <c r="AK28" i="22" s="1"/>
  <c r="AM26" i="22" s="1"/>
  <c r="AI49" i="27"/>
  <c r="AJ28" i="27" s="1"/>
  <c r="AL26" i="27" s="1"/>
  <c r="AJ6" i="13"/>
  <c r="AM47" i="18"/>
  <c r="AM24" i="18"/>
  <c r="AM25" i="18" s="1"/>
  <c r="AK49" i="17"/>
  <c r="AL28" i="17" s="1"/>
  <c r="AN26" i="17" s="1"/>
  <c r="AJ24" i="24"/>
  <c r="AJ25" i="24" s="1"/>
  <c r="AJ47" i="24"/>
  <c r="AI49" i="24"/>
  <c r="AJ28" i="24" s="1"/>
  <c r="AL26" i="24" s="1"/>
  <c r="AI49" i="25"/>
  <c r="AJ28" i="25" s="1"/>
  <c r="AL26" i="25" s="1"/>
  <c r="AL24" i="21"/>
  <c r="AL25" i="21" s="1"/>
  <c r="AL47" i="21"/>
  <c r="AL49" i="18"/>
  <c r="AM28" i="18" s="1"/>
  <c r="AJ49" i="19"/>
  <c r="AK28" i="19" s="1"/>
  <c r="AM26" i="19" s="1"/>
  <c r="AJ24" i="27"/>
  <c r="AJ25" i="27" s="1"/>
  <c r="AJ47" i="27"/>
  <c r="AL24" i="17"/>
  <c r="AL25" i="17" s="1"/>
  <c r="AL47" i="17"/>
  <c r="AK49" i="21"/>
  <c r="AL28" i="21" s="1"/>
  <c r="AN26" i="21" s="1"/>
  <c r="AK47" i="22"/>
  <c r="AK24" i="22"/>
  <c r="AK25" i="22" s="1"/>
  <c r="AJ24" i="25"/>
  <c r="AJ25" i="25" s="1"/>
  <c r="AJ47" i="25"/>
  <c r="AK49" i="23"/>
  <c r="AL28" i="23" s="1"/>
  <c r="AK47" i="19"/>
  <c r="AK24" i="19"/>
  <c r="AK25" i="19" s="1"/>
  <c r="AL24" i="23"/>
  <c r="AL25" i="23" s="1"/>
  <c r="AL47" i="23"/>
  <c r="AG12" i="13"/>
  <c r="AH12" i="13"/>
  <c r="AH47" i="14"/>
  <c r="AJ8" i="13"/>
  <c r="AG28" i="14"/>
  <c r="AI26" i="14" s="1"/>
  <c r="AG11" i="13"/>
  <c r="AG10" i="13"/>
  <c r="AH28" i="14"/>
  <c r="AH9" i="13"/>
  <c r="AG9" i="13"/>
  <c r="AI13" i="13"/>
  <c r="AN26" i="23" l="1"/>
  <c r="AO26" i="18"/>
  <c r="AO24" i="18" s="1"/>
  <c r="AJ26" i="14"/>
  <c r="AL49" i="20"/>
  <c r="AM28" i="20" s="1"/>
  <c r="AN26" i="20"/>
  <c r="AM47" i="20"/>
  <c r="AM24" i="20"/>
  <c r="AM25" i="20" s="1"/>
  <c r="AL25" i="20"/>
  <c r="AN24" i="18"/>
  <c r="AN47" i="18"/>
  <c r="AL47" i="22"/>
  <c r="AL24" i="22"/>
  <c r="AL25" i="22" s="1"/>
  <c r="AM47" i="21"/>
  <c r="AM24" i="21"/>
  <c r="AM25" i="21" s="1"/>
  <c r="AL47" i="19"/>
  <c r="AL24" i="19"/>
  <c r="AL25" i="19" s="1"/>
  <c r="AK47" i="27"/>
  <c r="AK24" i="27"/>
  <c r="AK25" i="27" s="1"/>
  <c r="AL49" i="21"/>
  <c r="AM28" i="21" s="1"/>
  <c r="AO26" i="21" s="1"/>
  <c r="AK24" i="24"/>
  <c r="AK25" i="24" s="1"/>
  <c r="AK47" i="24"/>
  <c r="AM24" i="23"/>
  <c r="AM25" i="23" s="1"/>
  <c r="AM47" i="23"/>
  <c r="AM49" i="18"/>
  <c r="AN28" i="18" s="1"/>
  <c r="AN25" i="18"/>
  <c r="AK49" i="22"/>
  <c r="AL28" i="22" s="1"/>
  <c r="AN26" i="22" s="1"/>
  <c r="AJ49" i="27"/>
  <c r="AK28" i="27" s="1"/>
  <c r="AM26" i="27" s="1"/>
  <c r="AK6" i="13"/>
  <c r="AJ49" i="24"/>
  <c r="AK28" i="24" s="1"/>
  <c r="AM26" i="24" s="1"/>
  <c r="AL49" i="23"/>
  <c r="AM28" i="23" s="1"/>
  <c r="AK24" i="25"/>
  <c r="AK25" i="25" s="1"/>
  <c r="AK47" i="25"/>
  <c r="AK49" i="19"/>
  <c r="AL28" i="19" s="1"/>
  <c r="AN26" i="19" s="1"/>
  <c r="AJ49" i="25"/>
  <c r="AK28" i="25" s="1"/>
  <c r="AM26" i="25" s="1"/>
  <c r="AL49" i="17"/>
  <c r="AM28" i="17" s="1"/>
  <c r="AO26" i="17" s="1"/>
  <c r="AM24" i="17"/>
  <c r="AM25" i="17" s="1"/>
  <c r="AM47" i="17"/>
  <c r="AH24" i="14"/>
  <c r="AH49" i="14" s="1"/>
  <c r="AI47" i="14"/>
  <c r="AL8" i="13"/>
  <c r="AK8" i="13"/>
  <c r="AH10" i="13"/>
  <c r="AH14" i="13"/>
  <c r="AI9" i="13"/>
  <c r="AH16" i="13"/>
  <c r="AH11" i="13"/>
  <c r="AF15" i="13"/>
  <c r="AP26" i="18" l="1"/>
  <c r="AO26" i="23"/>
  <c r="AO47" i="18"/>
  <c r="AM49" i="20"/>
  <c r="AN28" i="20" s="1"/>
  <c r="AO26" i="20"/>
  <c r="AN47" i="20"/>
  <c r="AN24" i="20"/>
  <c r="AP47" i="18"/>
  <c r="AP24" i="18"/>
  <c r="AP25" i="18" s="1"/>
  <c r="AL6" i="13"/>
  <c r="AK49" i="27"/>
  <c r="AL28" i="27" s="1"/>
  <c r="AN26" i="27" s="1"/>
  <c r="AO25" i="18"/>
  <c r="AN49" i="18"/>
  <c r="AO28" i="18" s="1"/>
  <c r="AQ26" i="18" s="1"/>
  <c r="AL47" i="27"/>
  <c r="AL24" i="27"/>
  <c r="AL25" i="27" s="1"/>
  <c r="AN24" i="21"/>
  <c r="AN25" i="21" s="1"/>
  <c r="AN47" i="21"/>
  <c r="AM49" i="23"/>
  <c r="AN28" i="23" s="1"/>
  <c r="AP26" i="23" s="1"/>
  <c r="AM49" i="21"/>
  <c r="AN28" i="21" s="1"/>
  <c r="AP26" i="21" s="1"/>
  <c r="AM49" i="17"/>
  <c r="AN28" i="17" s="1"/>
  <c r="AP26" i="17" s="1"/>
  <c r="AL24" i="25"/>
  <c r="AL25" i="25" s="1"/>
  <c r="AL47" i="25"/>
  <c r="AN24" i="23"/>
  <c r="AN25" i="23" s="1"/>
  <c r="AN47" i="23"/>
  <c r="AK49" i="25"/>
  <c r="AL28" i="25" s="1"/>
  <c r="AN26" i="25" s="1"/>
  <c r="AL24" i="24"/>
  <c r="AL25" i="24" s="1"/>
  <c r="AL47" i="24"/>
  <c r="AM24" i="19"/>
  <c r="AM25" i="19" s="1"/>
  <c r="AM47" i="19"/>
  <c r="AL49" i="22"/>
  <c r="AM28" i="22" s="1"/>
  <c r="AO26" i="22" s="1"/>
  <c r="AN24" i="17"/>
  <c r="AN25" i="17" s="1"/>
  <c r="AN47" i="17"/>
  <c r="AK49" i="24"/>
  <c r="AL28" i="24" s="1"/>
  <c r="AN26" i="24" s="1"/>
  <c r="AL49" i="19"/>
  <c r="AM28" i="19" s="1"/>
  <c r="AO26" i="19" s="1"/>
  <c r="AM24" i="22"/>
  <c r="AM25" i="22" s="1"/>
  <c r="AM47" i="22"/>
  <c r="AO49" i="18"/>
  <c r="AP28" i="18" s="1"/>
  <c r="AI7" i="13"/>
  <c r="AH25" i="14"/>
  <c r="AI24" i="14"/>
  <c r="AJ7" i="13" s="1"/>
  <c r="AJ24" i="14"/>
  <c r="AJ49" i="14" s="1"/>
  <c r="AI12" i="13"/>
  <c r="AJ47" i="14"/>
  <c r="AI28" i="14"/>
  <c r="AK26" i="14" s="1"/>
  <c r="AJ13" i="13"/>
  <c r="AI10" i="13"/>
  <c r="AJ12" i="13"/>
  <c r="AJ16" i="13"/>
  <c r="AI16" i="13"/>
  <c r="AG15" i="13"/>
  <c r="AR26" i="18" l="1"/>
  <c r="AN49" i="20"/>
  <c r="AO28" i="20" s="1"/>
  <c r="AP26" i="20"/>
  <c r="AO47" i="20"/>
  <c r="AO24" i="20"/>
  <c r="AO25" i="20" s="1"/>
  <c r="AN25" i="20"/>
  <c r="AQ24" i="18"/>
  <c r="AQ25" i="18" s="1"/>
  <c r="AQ47" i="18"/>
  <c r="AO47" i="21"/>
  <c r="AO24" i="21"/>
  <c r="AO25" i="21" s="1"/>
  <c r="AN49" i="17"/>
  <c r="AO28" i="17" s="1"/>
  <c r="AQ26" i="17" s="1"/>
  <c r="AL49" i="24"/>
  <c r="AM28" i="24" s="1"/>
  <c r="AO26" i="24" s="1"/>
  <c r="AL49" i="27"/>
  <c r="AM28" i="27" s="1"/>
  <c r="AO26" i="27" s="1"/>
  <c r="AM6" i="13"/>
  <c r="AP49" i="18"/>
  <c r="AQ28" i="18" s="1"/>
  <c r="AN49" i="23"/>
  <c r="AO28" i="23" s="1"/>
  <c r="AQ26" i="23" s="1"/>
  <c r="AM47" i="25"/>
  <c r="AM24" i="25"/>
  <c r="AM25" i="25" s="1"/>
  <c r="AM49" i="19"/>
  <c r="AN28" i="19" s="1"/>
  <c r="AP26" i="19" s="1"/>
  <c r="AL49" i="25"/>
  <c r="AM28" i="25" s="1"/>
  <c r="AO26" i="25" s="1"/>
  <c r="AN49" i="21"/>
  <c r="AO28" i="21" s="1"/>
  <c r="AQ26" i="21" s="1"/>
  <c r="AN47" i="22"/>
  <c r="AN24" i="22"/>
  <c r="AN25" i="22" s="1"/>
  <c r="AO24" i="17"/>
  <c r="AO25" i="17" s="1"/>
  <c r="AO47" i="17"/>
  <c r="AM47" i="24"/>
  <c r="AM24" i="24"/>
  <c r="AM25" i="24" s="1"/>
  <c r="AM24" i="27"/>
  <c r="AM25" i="27" s="1"/>
  <c r="AM47" i="27"/>
  <c r="AN47" i="19"/>
  <c r="AN24" i="19"/>
  <c r="AN25" i="19" s="1"/>
  <c r="AM49" i="22"/>
  <c r="AN28" i="22" s="1"/>
  <c r="AP26" i="22" s="1"/>
  <c r="AO24" i="23"/>
  <c r="AO25" i="23" s="1"/>
  <c r="AO47" i="23"/>
  <c r="AI49" i="14"/>
  <c r="AJ28" i="14" s="1"/>
  <c r="AL26" i="14" s="1"/>
  <c r="AI25" i="14"/>
  <c r="AK7" i="13"/>
  <c r="AJ25" i="14"/>
  <c r="AK47" i="14"/>
  <c r="AM8" i="13"/>
  <c r="AK28" i="14"/>
  <c r="AK10" i="13"/>
  <c r="AJ10" i="13"/>
  <c r="AK12" i="13"/>
  <c r="AK9" i="13"/>
  <c r="AJ9" i="13"/>
  <c r="AI11" i="13"/>
  <c r="AK13" i="13"/>
  <c r="AI14" i="13"/>
  <c r="AS26" i="18" l="1"/>
  <c r="AM26" i="14"/>
  <c r="AM24" i="14" s="1"/>
  <c r="AO49" i="20"/>
  <c r="AP28" i="20" s="1"/>
  <c r="AQ26" i="20"/>
  <c r="AP24" i="20"/>
  <c r="AP25" i="20" s="1"/>
  <c r="AP47" i="20"/>
  <c r="AO47" i="22"/>
  <c r="AO24" i="22"/>
  <c r="AO25" i="22" s="1"/>
  <c r="AP24" i="21"/>
  <c r="AP25" i="21" s="1"/>
  <c r="AP47" i="21"/>
  <c r="AP24" i="23"/>
  <c r="AP25" i="23" s="1"/>
  <c r="AP47" i="23"/>
  <c r="AN24" i="27"/>
  <c r="AN25" i="27" s="1"/>
  <c r="AN47" i="27"/>
  <c r="AO49" i="17"/>
  <c r="AP28" i="17" s="1"/>
  <c r="AR26" i="17" s="1"/>
  <c r="AN47" i="25"/>
  <c r="AN24" i="25"/>
  <c r="AN25" i="25" s="1"/>
  <c r="AN49" i="19"/>
  <c r="AO28" i="19" s="1"/>
  <c r="AQ26" i="19" s="1"/>
  <c r="AN24" i="24"/>
  <c r="AN25" i="24" s="1"/>
  <c r="AN47" i="24"/>
  <c r="AO47" i="19"/>
  <c r="AO24" i="19"/>
  <c r="AO25" i="19" s="1"/>
  <c r="AP24" i="17"/>
  <c r="AP25" i="17" s="1"/>
  <c r="AP47" i="17"/>
  <c r="AN49" i="22"/>
  <c r="AO28" i="22" s="1"/>
  <c r="AQ26" i="22" s="1"/>
  <c r="AR24" i="18"/>
  <c r="AR25" i="18" s="1"/>
  <c r="AR47" i="18"/>
  <c r="AM49" i="24"/>
  <c r="AN28" i="24" s="1"/>
  <c r="AP26" i="24" s="1"/>
  <c r="AO49" i="21"/>
  <c r="AP28" i="21" s="1"/>
  <c r="AR26" i="21" s="1"/>
  <c r="AO49" i="23"/>
  <c r="AP28" i="23" s="1"/>
  <c r="AR26" i="23" s="1"/>
  <c r="AN6" i="13"/>
  <c r="AM49" i="27"/>
  <c r="AN28" i="27" s="1"/>
  <c r="AP26" i="27" s="1"/>
  <c r="AM49" i="25"/>
  <c r="AN28" i="25" s="1"/>
  <c r="AP26" i="25" s="1"/>
  <c r="AQ49" i="18"/>
  <c r="AR28" i="18" s="1"/>
  <c r="AT26" i="18" s="1"/>
  <c r="AL24" i="14"/>
  <c r="AL49" i="14" s="1"/>
  <c r="AK24" i="14"/>
  <c r="AK49" i="14" s="1"/>
  <c r="AL12" i="13"/>
  <c r="AL47" i="14"/>
  <c r="AN8" i="13"/>
  <c r="AO8" i="13"/>
  <c r="AJ11" i="13"/>
  <c r="AJ14" i="13"/>
  <c r="AK16" i="13"/>
  <c r="AP49" i="20" l="1"/>
  <c r="AQ28" i="20" s="1"/>
  <c r="AR26" i="20"/>
  <c r="AQ24" i="20"/>
  <c r="AQ25" i="20" s="1"/>
  <c r="AQ47" i="20"/>
  <c r="AP24" i="25"/>
  <c r="AP47" i="25"/>
  <c r="AP49" i="17"/>
  <c r="AQ28" i="17" s="1"/>
  <c r="AS26" i="17" s="1"/>
  <c r="AQ47" i="21"/>
  <c r="AQ24" i="21"/>
  <c r="AQ25" i="21" s="1"/>
  <c r="AP49" i="21"/>
  <c r="AQ28" i="21" s="1"/>
  <c r="AS26" i="21" s="1"/>
  <c r="AS47" i="18"/>
  <c r="AS24" i="18"/>
  <c r="AS25" i="18" s="1"/>
  <c r="AO49" i="19"/>
  <c r="AP28" i="19" s="1"/>
  <c r="AR26" i="19" s="1"/>
  <c r="AO6" i="13"/>
  <c r="AN49" i="27"/>
  <c r="AO28" i="27" s="1"/>
  <c r="AQ26" i="27" s="1"/>
  <c r="AQ24" i="17"/>
  <c r="AQ25" i="17" s="1"/>
  <c r="AQ47" i="17"/>
  <c r="AN49" i="25"/>
  <c r="AO28" i="25" s="1"/>
  <c r="AQ26" i="25" s="1"/>
  <c r="AQ24" i="23"/>
  <c r="AQ25" i="23" s="1"/>
  <c r="AQ47" i="23"/>
  <c r="AO49" i="22"/>
  <c r="AP28" i="22" s="1"/>
  <c r="AR26" i="22" s="1"/>
  <c r="AO47" i="24"/>
  <c r="AO24" i="24"/>
  <c r="AO25" i="24" s="1"/>
  <c r="AN49" i="24"/>
  <c r="AO28" i="24" s="1"/>
  <c r="AQ26" i="24" s="1"/>
  <c r="AP47" i="19"/>
  <c r="AP24" i="19"/>
  <c r="AP25" i="19" s="1"/>
  <c r="AO47" i="27"/>
  <c r="AO24" i="27"/>
  <c r="AO25" i="27" s="1"/>
  <c r="AR49" i="18"/>
  <c r="AS28" i="18" s="1"/>
  <c r="AU26" i="18" s="1"/>
  <c r="AO24" i="25"/>
  <c r="AO25" i="25" s="1"/>
  <c r="AO47" i="25"/>
  <c r="AP49" i="23"/>
  <c r="AQ28" i="23" s="1"/>
  <c r="AS26" i="23" s="1"/>
  <c r="AP24" i="22"/>
  <c r="AP25" i="22" s="1"/>
  <c r="AP47" i="22"/>
  <c r="AK25" i="14"/>
  <c r="AL7" i="13"/>
  <c r="AL25" i="14"/>
  <c r="AM7" i="13"/>
  <c r="AM47" i="14"/>
  <c r="AM49" i="14"/>
  <c r="AL28" i="14"/>
  <c r="AN26" i="14" s="1"/>
  <c r="AM9" i="13"/>
  <c r="AL9" i="13"/>
  <c r="AM12" i="13"/>
  <c r="AL13" i="13"/>
  <c r="AL10" i="13"/>
  <c r="AH15" i="13"/>
  <c r="AS26" i="20" l="1"/>
  <c r="AR47" i="20"/>
  <c r="AR24" i="20"/>
  <c r="AR25" i="20" s="1"/>
  <c r="AQ49" i="20"/>
  <c r="AR28" i="20" s="1"/>
  <c r="AQ49" i="23"/>
  <c r="AR28" i="23" s="1"/>
  <c r="AT26" i="23" s="1"/>
  <c r="AQ49" i="21"/>
  <c r="AR28" i="21" s="1"/>
  <c r="AT26" i="21" s="1"/>
  <c r="AP49" i="19"/>
  <c r="AQ28" i="19" s="1"/>
  <c r="AS26" i="19" s="1"/>
  <c r="AP24" i="24"/>
  <c r="AP25" i="24" s="1"/>
  <c r="AP47" i="24"/>
  <c r="AR47" i="21"/>
  <c r="AR24" i="21"/>
  <c r="AR25" i="21" s="1"/>
  <c r="AO49" i="24"/>
  <c r="AP28" i="24" s="1"/>
  <c r="AR26" i="24" s="1"/>
  <c r="AP49" i="22"/>
  <c r="AQ28" i="22" s="1"/>
  <c r="AS26" i="22" s="1"/>
  <c r="AO49" i="25"/>
  <c r="AP28" i="25" s="1"/>
  <c r="AR26" i="25" s="1"/>
  <c r="AP25" i="25"/>
  <c r="AQ24" i="19"/>
  <c r="AQ25" i="19" s="1"/>
  <c r="AQ47" i="19"/>
  <c r="AR47" i="17"/>
  <c r="AR24" i="17"/>
  <c r="AR25" i="17" s="1"/>
  <c r="AS49" i="18"/>
  <c r="AT28" i="18" s="1"/>
  <c r="AV26" i="18" s="1"/>
  <c r="AQ47" i="22"/>
  <c r="AQ24" i="22"/>
  <c r="AQ25" i="22" s="1"/>
  <c r="AT24" i="18"/>
  <c r="AT25" i="18" s="1"/>
  <c r="AT47" i="18"/>
  <c r="AQ49" i="17"/>
  <c r="AR28" i="17" s="1"/>
  <c r="AT26" i="17" s="1"/>
  <c r="AP47" i="27"/>
  <c r="AP24" i="27"/>
  <c r="AP25" i="27" s="1"/>
  <c r="AQ47" i="25"/>
  <c r="AQ24" i="25"/>
  <c r="AQ25" i="25" s="1"/>
  <c r="AO49" i="27"/>
  <c r="AP28" i="27" s="1"/>
  <c r="AR26" i="27" s="1"/>
  <c r="AP6" i="13"/>
  <c r="AR24" i="23"/>
  <c r="AR25" i="23" s="1"/>
  <c r="AR47" i="23"/>
  <c r="AP49" i="25"/>
  <c r="AQ28" i="25" s="1"/>
  <c r="AN47" i="14"/>
  <c r="AP8" i="13"/>
  <c r="AM25" i="14"/>
  <c r="AN28" i="14" s="1"/>
  <c r="AN7" i="13"/>
  <c r="AQ8" i="13"/>
  <c r="AM28" i="14"/>
  <c r="AO26" i="14" s="1"/>
  <c r="AN9" i="13"/>
  <c r="AL16" i="13"/>
  <c r="AK11" i="13"/>
  <c r="AP26" i="14" l="1"/>
  <c r="AS26" i="25"/>
  <c r="AR49" i="20"/>
  <c r="AS28" i="20" s="1"/>
  <c r="AT26" i="20"/>
  <c r="AS24" i="20"/>
  <c r="AS25" i="20" s="1"/>
  <c r="AS47" i="20"/>
  <c r="AR24" i="25"/>
  <c r="AR25" i="25" s="1"/>
  <c r="AR47" i="25"/>
  <c r="AT49" i="18"/>
  <c r="AU28" i="18" s="1"/>
  <c r="AW26" i="18" s="1"/>
  <c r="AR49" i="17"/>
  <c r="AS28" i="17" s="1"/>
  <c r="AU26" i="17" s="1"/>
  <c r="AQ47" i="27"/>
  <c r="AQ24" i="27"/>
  <c r="AQ25" i="27" s="1"/>
  <c r="AP49" i="27"/>
  <c r="AQ28" i="27" s="1"/>
  <c r="AS26" i="27" s="1"/>
  <c r="AQ6" i="13"/>
  <c r="AR47" i="22"/>
  <c r="AR24" i="22"/>
  <c r="AR25" i="22" s="1"/>
  <c r="AR24" i="19"/>
  <c r="AR25" i="19" s="1"/>
  <c r="AR47" i="19"/>
  <c r="AP49" i="24"/>
  <c r="AQ28" i="24" s="1"/>
  <c r="AS26" i="24" s="1"/>
  <c r="AS47" i="17"/>
  <c r="AS24" i="17"/>
  <c r="AS25" i="17" s="1"/>
  <c r="AQ49" i="25"/>
  <c r="AR28" i="25" s="1"/>
  <c r="AQ49" i="22"/>
  <c r="AR28" i="22" s="1"/>
  <c r="AT26" i="22" s="1"/>
  <c r="AR49" i="21"/>
  <c r="AS28" i="21" s="1"/>
  <c r="AU26" i="21" s="1"/>
  <c r="AR49" i="23"/>
  <c r="AS28" i="23" s="1"/>
  <c r="AU26" i="23" s="1"/>
  <c r="AQ47" i="24"/>
  <c r="AQ24" i="24"/>
  <c r="AQ25" i="24" s="1"/>
  <c r="AS47" i="23"/>
  <c r="AS24" i="23"/>
  <c r="AS25" i="23" s="1"/>
  <c r="AQ49" i="19"/>
  <c r="AR28" i="19" s="1"/>
  <c r="AT26" i="19" s="1"/>
  <c r="AS24" i="21"/>
  <c r="AS25" i="21" s="1"/>
  <c r="AS47" i="21"/>
  <c r="AU47" i="18"/>
  <c r="AU24" i="18"/>
  <c r="AU25" i="18" s="1"/>
  <c r="AO24" i="14"/>
  <c r="AO49" i="14" s="1"/>
  <c r="AN24" i="14"/>
  <c r="AN49" i="14" s="1"/>
  <c r="AN12" i="13"/>
  <c r="AO47" i="14"/>
  <c r="AM16" i="13"/>
  <c r="AI15" i="13"/>
  <c r="AM10" i="13"/>
  <c r="AM13" i="13"/>
  <c r="AK14" i="13"/>
  <c r="AT26" i="25" l="1"/>
  <c r="AS49" i="20"/>
  <c r="AT28" i="20" s="1"/>
  <c r="AU26" i="20"/>
  <c r="AT24" i="20"/>
  <c r="AT47" i="20"/>
  <c r="AR49" i="22"/>
  <c r="AS28" i="22" s="1"/>
  <c r="AU26" i="22" s="1"/>
  <c r="AS49" i="21"/>
  <c r="AT28" i="21" s="1"/>
  <c r="AV26" i="21" s="1"/>
  <c r="AS47" i="22"/>
  <c r="AS24" i="22"/>
  <c r="AS25" i="22" s="1"/>
  <c r="AQ49" i="24"/>
  <c r="AR28" i="24" s="1"/>
  <c r="AT26" i="24" s="1"/>
  <c r="AU24" i="17"/>
  <c r="AU47" i="17"/>
  <c r="AR24" i="27"/>
  <c r="AR25" i="27" s="1"/>
  <c r="AR47" i="27"/>
  <c r="AR24" i="24"/>
  <c r="AR25" i="24" s="1"/>
  <c r="AR47" i="24"/>
  <c r="AT24" i="21"/>
  <c r="AT25" i="21" s="1"/>
  <c r="AT47" i="21"/>
  <c r="AV24" i="18"/>
  <c r="AV47" i="18"/>
  <c r="AS49" i="23"/>
  <c r="AT28" i="23" s="1"/>
  <c r="AV26" i="23" s="1"/>
  <c r="AS49" i="17"/>
  <c r="AT28" i="17" s="1"/>
  <c r="AV26" i="17" s="1"/>
  <c r="AS47" i="19"/>
  <c r="AS24" i="19"/>
  <c r="AS25" i="19" s="1"/>
  <c r="AS47" i="25"/>
  <c r="AS24" i="25"/>
  <c r="AS25" i="25" s="1"/>
  <c r="AU49" i="18"/>
  <c r="AV28" i="18" s="1"/>
  <c r="AX26" i="18" s="1"/>
  <c r="AV25" i="18"/>
  <c r="AT24" i="17"/>
  <c r="AT25" i="17" s="1"/>
  <c r="AT47" i="17"/>
  <c r="AR6" i="13"/>
  <c r="AQ49" i="27"/>
  <c r="AR28" i="27" s="1"/>
  <c r="AT26" i="27" s="1"/>
  <c r="AT24" i="23"/>
  <c r="AT25" i="23" s="1"/>
  <c r="AT47" i="23"/>
  <c r="AR49" i="19"/>
  <c r="AS28" i="19" s="1"/>
  <c r="AU26" i="19" s="1"/>
  <c r="AR49" i="25"/>
  <c r="AS28" i="25" s="1"/>
  <c r="AN25" i="14"/>
  <c r="AO7" i="13"/>
  <c r="AP24" i="14"/>
  <c r="AP49" i="14" s="1"/>
  <c r="AO12" i="13"/>
  <c r="AO25" i="14"/>
  <c r="AP47" i="14"/>
  <c r="AO28" i="14"/>
  <c r="AQ26" i="14" s="1"/>
  <c r="AP7" i="13"/>
  <c r="AR8" i="13"/>
  <c r="AL14" i="13"/>
  <c r="AJ15" i="13"/>
  <c r="AU26" i="25" l="1"/>
  <c r="AT49" i="20"/>
  <c r="AU28" i="20" s="1"/>
  <c r="AV26" i="20"/>
  <c r="AU24" i="20"/>
  <c r="AU47" i="20"/>
  <c r="AT25" i="20"/>
  <c r="AV24" i="17"/>
  <c r="AV47" i="17"/>
  <c r="AS49" i="25"/>
  <c r="AT28" i="25" s="1"/>
  <c r="AV26" i="25" s="1"/>
  <c r="AS24" i="24"/>
  <c r="AS25" i="24" s="1"/>
  <c r="AS47" i="24"/>
  <c r="AS49" i="22"/>
  <c r="AT28" i="22" s="1"/>
  <c r="AV26" i="22" s="1"/>
  <c r="AR49" i="24"/>
  <c r="AS28" i="24" s="1"/>
  <c r="AU26" i="24" s="1"/>
  <c r="AV49" i="18"/>
  <c r="AW28" i="18" s="1"/>
  <c r="AY26" i="18" s="1"/>
  <c r="AW25" i="18"/>
  <c r="AV47" i="21"/>
  <c r="AV24" i="21"/>
  <c r="AT24" i="19"/>
  <c r="AT25" i="19" s="1"/>
  <c r="AT47" i="19"/>
  <c r="AW47" i="18"/>
  <c r="AW24" i="18"/>
  <c r="AS47" i="27"/>
  <c r="AS24" i="27"/>
  <c r="AS25" i="27" s="1"/>
  <c r="AX24" i="18"/>
  <c r="AX47" i="18"/>
  <c r="AT49" i="21"/>
  <c r="AU28" i="21" s="1"/>
  <c r="AW26" i="21" s="1"/>
  <c r="AT47" i="25"/>
  <c r="AT24" i="25"/>
  <c r="AT25" i="25" s="1"/>
  <c r="AT24" i="22"/>
  <c r="AT25" i="22" s="1"/>
  <c r="AT47" i="22"/>
  <c r="AS49" i="19"/>
  <c r="AT28" i="19" s="1"/>
  <c r="AV26" i="19" s="1"/>
  <c r="AU49" i="17"/>
  <c r="AV28" i="17" s="1"/>
  <c r="AV25" i="17"/>
  <c r="AT49" i="17"/>
  <c r="AU28" i="17" s="1"/>
  <c r="AW26" i="17" s="1"/>
  <c r="AU25" i="17"/>
  <c r="AU47" i="21"/>
  <c r="AU24" i="21"/>
  <c r="AU25" i="21" s="1"/>
  <c r="AR49" i="27"/>
  <c r="AS28" i="27" s="1"/>
  <c r="AU26" i="27" s="1"/>
  <c r="AS6" i="13"/>
  <c r="AT49" i="23"/>
  <c r="AU28" i="23" s="1"/>
  <c r="AW26" i="23" s="1"/>
  <c r="AU24" i="23"/>
  <c r="AU25" i="23" s="1"/>
  <c r="AU47" i="23"/>
  <c r="AT24" i="27"/>
  <c r="AT47" i="27"/>
  <c r="AQ47" i="14"/>
  <c r="AP25" i="14"/>
  <c r="AP12" i="13"/>
  <c r="AQ7" i="13"/>
  <c r="AN13" i="13"/>
  <c r="AS8" i="13"/>
  <c r="AO9" i="13"/>
  <c r="AP9" i="13"/>
  <c r="AN10" i="13"/>
  <c r="AT8" i="13"/>
  <c r="AQ12" i="13"/>
  <c r="AO13" i="13"/>
  <c r="AL11" i="13"/>
  <c r="AX26" i="17" l="1"/>
  <c r="AV25" i="20"/>
  <c r="AU49" i="20"/>
  <c r="AV28" i="20" s="1"/>
  <c r="AW26" i="20"/>
  <c r="AV24" i="20"/>
  <c r="AV47" i="20"/>
  <c r="AU25" i="20"/>
  <c r="AU24" i="27"/>
  <c r="AU25" i="27" s="1"/>
  <c r="AU47" i="27"/>
  <c r="AY47" i="18"/>
  <c r="AY24" i="18"/>
  <c r="AW47" i="17"/>
  <c r="AW24" i="17"/>
  <c r="AT6" i="13"/>
  <c r="AS49" i="27"/>
  <c r="AT28" i="27" s="1"/>
  <c r="AV26" i="27" s="1"/>
  <c r="AT25" i="27"/>
  <c r="AV49" i="21"/>
  <c r="AW28" i="21" s="1"/>
  <c r="AW25" i="21"/>
  <c r="AU6" i="13"/>
  <c r="AT49" i="27"/>
  <c r="AU28" i="27" s="1"/>
  <c r="AU47" i="22"/>
  <c r="AU24" i="22"/>
  <c r="AU25" i="22" s="1"/>
  <c r="AU49" i="23"/>
  <c r="AV28" i="23" s="1"/>
  <c r="AX26" i="23" s="1"/>
  <c r="AV25" i="23"/>
  <c r="AV47" i="23"/>
  <c r="AV24" i="23"/>
  <c r="AT49" i="22"/>
  <c r="AU28" i="22" s="1"/>
  <c r="AW26" i="22" s="1"/>
  <c r="AT47" i="24"/>
  <c r="AT24" i="24"/>
  <c r="AT25" i="24" s="1"/>
  <c r="AW49" i="18"/>
  <c r="AX28" i="18" s="1"/>
  <c r="AZ26" i="18" s="1"/>
  <c r="AX25" i="18"/>
  <c r="AS49" i="24"/>
  <c r="AT28" i="24" s="1"/>
  <c r="AV26" i="24" s="1"/>
  <c r="AU49" i="21"/>
  <c r="AV28" i="21" s="1"/>
  <c r="AX26" i="21" s="1"/>
  <c r="AV25" i="21"/>
  <c r="AU24" i="19"/>
  <c r="AU25" i="19" s="1"/>
  <c r="AU47" i="19"/>
  <c r="AT49" i="25"/>
  <c r="AU28" i="25" s="1"/>
  <c r="AW26" i="25" s="1"/>
  <c r="AT49" i="19"/>
  <c r="AU28" i="19" s="1"/>
  <c r="AW26" i="19" s="1"/>
  <c r="AU47" i="25"/>
  <c r="AU24" i="25"/>
  <c r="AU25" i="25" s="1"/>
  <c r="AY25" i="18"/>
  <c r="AX49" i="18"/>
  <c r="AY28" i="18" s="1"/>
  <c r="BB24" i="18" s="1"/>
  <c r="AW24" i="21"/>
  <c r="AW47" i="21"/>
  <c r="AV49" i="17"/>
  <c r="AW28" i="17" s="1"/>
  <c r="AW25" i="17"/>
  <c r="AQ24" i="14"/>
  <c r="AQ49" i="14" s="1"/>
  <c r="AN16" i="13"/>
  <c r="AU8" i="13"/>
  <c r="AP28" i="14"/>
  <c r="AR26" i="14" s="1"/>
  <c r="AQ28" i="14"/>
  <c r="AY26" i="17" l="1"/>
  <c r="AY26" i="21"/>
  <c r="AW25" i="20"/>
  <c r="AV49" i="20"/>
  <c r="AW28" i="20" s="1"/>
  <c r="AX26" i="20"/>
  <c r="AW24" i="20"/>
  <c r="AW47" i="20"/>
  <c r="AS26" i="14"/>
  <c r="AW26" i="27"/>
  <c r="AZ6" i="13"/>
  <c r="AY6" i="13"/>
  <c r="AW6" i="13"/>
  <c r="AX6" i="13"/>
  <c r="AZ24" i="18"/>
  <c r="AZ49" i="18" s="1"/>
  <c r="AZ47" i="18"/>
  <c r="AV47" i="27"/>
  <c r="AV24" i="27"/>
  <c r="AW49" i="21"/>
  <c r="AX28" i="21" s="1"/>
  <c r="AX25" i="21"/>
  <c r="AV25" i="19"/>
  <c r="AU49" i="19"/>
  <c r="AV28" i="19" s="1"/>
  <c r="AX26" i="19" s="1"/>
  <c r="AX24" i="21"/>
  <c r="AX47" i="21"/>
  <c r="AZ25" i="18"/>
  <c r="AY49" i="18"/>
  <c r="AZ28" i="18" s="1"/>
  <c r="BC24" i="18" s="1"/>
  <c r="AV24" i="19"/>
  <c r="AV47" i="19"/>
  <c r="AT49" i="24"/>
  <c r="AU28" i="24" s="1"/>
  <c r="AW26" i="24" s="1"/>
  <c r="AW49" i="17"/>
  <c r="AX28" i="17" s="1"/>
  <c r="AX25" i="17"/>
  <c r="AU47" i="24"/>
  <c r="AU24" i="24"/>
  <c r="AU25" i="24" s="1"/>
  <c r="AV24" i="22"/>
  <c r="AV47" i="22"/>
  <c r="AV25" i="25"/>
  <c r="AU49" i="25"/>
  <c r="AV28" i="25" s="1"/>
  <c r="AX26" i="25" s="1"/>
  <c r="AW47" i="23"/>
  <c r="AW24" i="23"/>
  <c r="AU49" i="22"/>
  <c r="AV28" i="22" s="1"/>
  <c r="AX26" i="22" s="1"/>
  <c r="AV25" i="22"/>
  <c r="AV49" i="23"/>
  <c r="AW28" i="23" s="1"/>
  <c r="AY26" i="23" s="1"/>
  <c r="AW25" i="23"/>
  <c r="AV47" i="25"/>
  <c r="AV24" i="25"/>
  <c r="AX47" i="17"/>
  <c r="AX24" i="17"/>
  <c r="AV6" i="13"/>
  <c r="AU49" i="27"/>
  <c r="AV28" i="27" s="1"/>
  <c r="AV25" i="27"/>
  <c r="AQ25" i="14"/>
  <c r="AR7" i="13"/>
  <c r="AZ8" i="13"/>
  <c r="AX8" i="13"/>
  <c r="AY8" i="13"/>
  <c r="AW8" i="13"/>
  <c r="AR47" i="14"/>
  <c r="AO16" i="13"/>
  <c r="AO10" i="13"/>
  <c r="AQ9" i="13"/>
  <c r="AR12" i="13"/>
  <c r="AM11" i="13"/>
  <c r="AM14" i="13"/>
  <c r="AK15" i="13"/>
  <c r="AZ26" i="17" l="1"/>
  <c r="AX26" i="27"/>
  <c r="AZ26" i="21"/>
  <c r="AY26" i="20"/>
  <c r="AX47" i="20"/>
  <c r="AX24" i="20"/>
  <c r="AX25" i="20"/>
  <c r="AW49" i="20"/>
  <c r="AX28" i="20" s="1"/>
  <c r="AV47" i="24"/>
  <c r="AV24" i="24"/>
  <c r="AW24" i="22"/>
  <c r="AW47" i="22"/>
  <c r="AW25" i="27"/>
  <c r="AV49" i="27"/>
  <c r="AW28" i="27" s="1"/>
  <c r="AY47" i="17"/>
  <c r="AY24" i="17"/>
  <c r="AY25" i="21"/>
  <c r="AX49" i="21"/>
  <c r="AY28" i="21" s="1"/>
  <c r="BB24" i="21" s="1"/>
  <c r="AW47" i="27"/>
  <c r="AW24" i="27"/>
  <c r="AX49" i="17"/>
  <c r="AY28" i="17" s="1"/>
  <c r="BB24" i="17" s="1"/>
  <c r="AY25" i="17"/>
  <c r="AX25" i="23"/>
  <c r="AW49" i="23"/>
  <c r="AX28" i="23" s="1"/>
  <c r="AZ26" i="23" s="1"/>
  <c r="AV49" i="25"/>
  <c r="AW28" i="25" s="1"/>
  <c r="AY26" i="25" s="1"/>
  <c r="AW25" i="25"/>
  <c r="AX24" i="23"/>
  <c r="AX47" i="23"/>
  <c r="AW24" i="25"/>
  <c r="AW47" i="25"/>
  <c r="AU49" i="24"/>
  <c r="AV28" i="24" s="1"/>
  <c r="AX26" i="24" s="1"/>
  <c r="AV25" i="24"/>
  <c r="AW24" i="19"/>
  <c r="AW47" i="19"/>
  <c r="AW25" i="22"/>
  <c r="AV49" i="22"/>
  <c r="AW28" i="22" s="1"/>
  <c r="AY26" i="22" s="1"/>
  <c r="AY24" i="21"/>
  <c r="AY47" i="21"/>
  <c r="AV49" i="19"/>
  <c r="AW28" i="19" s="1"/>
  <c r="AY26" i="19" s="1"/>
  <c r="AW25" i="19"/>
  <c r="AR24" i="14"/>
  <c r="AR49" i="14" s="1"/>
  <c r="AS24" i="14"/>
  <c r="AS49" i="14" s="1"/>
  <c r="AS47" i="14"/>
  <c r="AV8" i="13"/>
  <c r="AS9" i="13"/>
  <c r="AQ13" i="13"/>
  <c r="AP13" i="13"/>
  <c r="AR28" i="14"/>
  <c r="AT26" i="14" s="1"/>
  <c r="AP10" i="13"/>
  <c r="AP16" i="13"/>
  <c r="AR9" i="13"/>
  <c r="AS12" i="13"/>
  <c r="AL15" i="13"/>
  <c r="AY26" i="27" l="1"/>
  <c r="AZ26" i="20"/>
  <c r="AY24" i="20"/>
  <c r="AY47" i="20"/>
  <c r="AX49" i="20"/>
  <c r="AY28" i="20" s="1"/>
  <c r="BB24" i="20" s="1"/>
  <c r="AY25" i="20"/>
  <c r="AX24" i="19"/>
  <c r="AX47" i="19"/>
  <c r="AX47" i="27"/>
  <c r="AX24" i="27"/>
  <c r="AW49" i="19"/>
  <c r="AX28" i="19" s="1"/>
  <c r="AZ26" i="19" s="1"/>
  <c r="AX25" i="19"/>
  <c r="AX25" i="27"/>
  <c r="AW49" i="27"/>
  <c r="AX28" i="27" s="1"/>
  <c r="AX24" i="22"/>
  <c r="AX47" i="22"/>
  <c r="AW49" i="22"/>
  <c r="AX28" i="22" s="1"/>
  <c r="AZ26" i="22" s="1"/>
  <c r="AX25" i="22"/>
  <c r="AX24" i="25"/>
  <c r="AX47" i="25"/>
  <c r="AY49" i="17"/>
  <c r="AZ28" i="17" s="1"/>
  <c r="BC24" i="17" s="1"/>
  <c r="AZ25" i="17"/>
  <c r="AW24" i="24"/>
  <c r="AW47" i="24"/>
  <c r="AY47" i="23"/>
  <c r="AY24" i="23"/>
  <c r="AX49" i="23"/>
  <c r="AY28" i="23" s="1"/>
  <c r="BB24" i="23" s="1"/>
  <c r="AY25" i="23"/>
  <c r="AZ24" i="21"/>
  <c r="AZ49" i="21" s="1"/>
  <c r="AZ47" i="21"/>
  <c r="AZ25" i="21"/>
  <c r="AY49" i="21"/>
  <c r="AZ28" i="21" s="1"/>
  <c r="BC24" i="21" s="1"/>
  <c r="AX25" i="25"/>
  <c r="AW49" i="25"/>
  <c r="AX28" i="25" s="1"/>
  <c r="AZ26" i="25" s="1"/>
  <c r="AZ24" i="17"/>
  <c r="AZ49" i="17" s="1"/>
  <c r="AZ47" i="17"/>
  <c r="AV49" i="24"/>
  <c r="AW28" i="24" s="1"/>
  <c r="AY26" i="24" s="1"/>
  <c r="AW25" i="24"/>
  <c r="AS25" i="14"/>
  <c r="AS7" i="13"/>
  <c r="AR25" i="14"/>
  <c r="AT7" i="13"/>
  <c r="AQ10" i="13"/>
  <c r="AR13" i="13"/>
  <c r="AN14" i="13"/>
  <c r="AN11" i="13"/>
  <c r="AQ16" i="13"/>
  <c r="AT12" i="13"/>
  <c r="AZ26" i="27" l="1"/>
  <c r="AZ25" i="20"/>
  <c r="AY49" i="20"/>
  <c r="AZ28" i="20" s="1"/>
  <c r="BC24" i="20" s="1"/>
  <c r="AZ47" i="20"/>
  <c r="AZ24" i="20"/>
  <c r="AZ49" i="20" s="1"/>
  <c r="AY25" i="25"/>
  <c r="AX49" i="25"/>
  <c r="AY28" i="25" s="1"/>
  <c r="BB24" i="25" s="1"/>
  <c r="AY24" i="22"/>
  <c r="AY47" i="22"/>
  <c r="AX25" i="24"/>
  <c r="AW49" i="24"/>
  <c r="AX28" i="24" s="1"/>
  <c r="AZ26" i="24" s="1"/>
  <c r="AY24" i="27"/>
  <c r="AY47" i="27"/>
  <c r="AX24" i="24"/>
  <c r="AX47" i="24"/>
  <c r="AX49" i="27"/>
  <c r="AY28" i="27" s="1"/>
  <c r="BB24" i="27" s="1"/>
  <c r="AY25" i="27"/>
  <c r="AX49" i="22"/>
  <c r="AY28" i="22" s="1"/>
  <c r="BB24" i="22" s="1"/>
  <c r="AY25" i="22"/>
  <c r="AY49" i="23"/>
  <c r="AZ28" i="23" s="1"/>
  <c r="BC24" i="23" s="1"/>
  <c r="AZ25" i="23"/>
  <c r="AY47" i="25"/>
  <c r="AY24" i="25"/>
  <c r="AY47" i="19"/>
  <c r="AY24" i="19"/>
  <c r="AZ24" i="23"/>
  <c r="AZ49" i="23" s="1"/>
  <c r="AZ47" i="23"/>
  <c r="AY25" i="19"/>
  <c r="AX49" i="19"/>
  <c r="AY28" i="19" s="1"/>
  <c r="BB24" i="19" s="1"/>
  <c r="AT47" i="14"/>
  <c r="AT24" i="14"/>
  <c r="AT49" i="14" s="1"/>
  <c r="AT9" i="13"/>
  <c r="AR16" i="13"/>
  <c r="AS28" i="14"/>
  <c r="AU26" i="14" s="1"/>
  <c r="AO11" i="13"/>
  <c r="AT28" i="14"/>
  <c r="AV26" i="14" l="1"/>
  <c r="AY49" i="19"/>
  <c r="AZ28" i="19" s="1"/>
  <c r="BC24" i="19" s="1"/>
  <c r="AZ25" i="19"/>
  <c r="AY49" i="27"/>
  <c r="AZ28" i="27" s="1"/>
  <c r="BC24" i="27" s="1"/>
  <c r="AZ25" i="27"/>
  <c r="AZ24" i="19"/>
  <c r="AZ49" i="19" s="1"/>
  <c r="AZ47" i="19"/>
  <c r="AZ24" i="25"/>
  <c r="AZ49" i="25" s="1"/>
  <c r="AZ47" i="25"/>
  <c r="AY49" i="25"/>
  <c r="AZ28" i="25" s="1"/>
  <c r="BC24" i="25" s="1"/>
  <c r="AZ25" i="25"/>
  <c r="AY47" i="24"/>
  <c r="AY24" i="24"/>
  <c r="AZ47" i="22"/>
  <c r="AZ24" i="22"/>
  <c r="AZ49" i="22" s="1"/>
  <c r="AX49" i="24"/>
  <c r="AY28" i="24" s="1"/>
  <c r="BB24" i="24" s="1"/>
  <c r="AY25" i="24"/>
  <c r="AY49" i="22"/>
  <c r="AZ28" i="22" s="1"/>
  <c r="BC24" i="22" s="1"/>
  <c r="AZ25" i="22"/>
  <c r="AZ47" i="27"/>
  <c r="AZ24" i="27"/>
  <c r="AZ49" i="27" s="1"/>
  <c r="AT25" i="14"/>
  <c r="AU7" i="13"/>
  <c r="AY7" i="13" s="1"/>
  <c r="AZ7" i="13"/>
  <c r="AR10" i="13"/>
  <c r="AU28" i="14"/>
  <c r="AS16" i="13"/>
  <c r="AS13" i="13"/>
  <c r="AO14" i="13"/>
  <c r="AS10" i="13"/>
  <c r="AU12" i="13"/>
  <c r="AU9" i="13"/>
  <c r="AM15" i="13"/>
  <c r="AW26" i="14" l="1"/>
  <c r="AZ25" i="24"/>
  <c r="AY49" i="24"/>
  <c r="AZ28" i="24" s="1"/>
  <c r="BC24" i="24" s="1"/>
  <c r="AZ47" i="24"/>
  <c r="AZ24" i="24"/>
  <c r="AZ49" i="24" s="1"/>
  <c r="AV24" i="14"/>
  <c r="AW7" i="13"/>
  <c r="AX7" i="13"/>
  <c r="AU24" i="14"/>
  <c r="AY12" i="13"/>
  <c r="AZ12" i="13"/>
  <c r="AX12" i="13"/>
  <c r="AW12" i="13"/>
  <c r="AZ9" i="13"/>
  <c r="AX9" i="13"/>
  <c r="AY9" i="13"/>
  <c r="AW9" i="13"/>
  <c r="AV47" i="14"/>
  <c r="AU47" i="14"/>
  <c r="AV9" i="13"/>
  <c r="AV12" i="13"/>
  <c r="AQ14" i="13"/>
  <c r="AT10" i="13"/>
  <c r="AP14" i="13"/>
  <c r="AT16" i="13"/>
  <c r="AT13" i="13"/>
  <c r="AW47" i="14" l="1"/>
  <c r="AW24" i="14"/>
  <c r="AV7" i="13"/>
  <c r="AU49" i="14"/>
  <c r="AW25" i="14"/>
  <c r="AV49" i="14"/>
  <c r="AV25" i="14"/>
  <c r="AU25" i="14"/>
  <c r="AU13" i="13"/>
  <c r="AQ11" i="13"/>
  <c r="AP11" i="13"/>
  <c r="AN15" i="13"/>
  <c r="AU10" i="13"/>
  <c r="AV28" i="14" l="1"/>
  <c r="AX26" i="14" s="1"/>
  <c r="AW28" i="14"/>
  <c r="AX25" i="14"/>
  <c r="AW49" i="14"/>
  <c r="AX28" i="14" s="1"/>
  <c r="AZ10" i="13"/>
  <c r="AX10" i="13"/>
  <c r="AY10" i="13"/>
  <c r="AW10" i="13"/>
  <c r="AZ13" i="13"/>
  <c r="AX13" i="13"/>
  <c r="AW13" i="13"/>
  <c r="AY13" i="13"/>
  <c r="AU16" i="13"/>
  <c r="AV10" i="13"/>
  <c r="AR14" i="13"/>
  <c r="AR11" i="13"/>
  <c r="AV13" i="13"/>
  <c r="AY26" i="14" l="1"/>
  <c r="AZ26" i="14" s="1"/>
  <c r="AZ16" i="13"/>
  <c r="AW16" i="13"/>
  <c r="AY16" i="13"/>
  <c r="AX16" i="13"/>
  <c r="AO15" i="13"/>
  <c r="AV16" i="13"/>
  <c r="AX47" i="14" l="1"/>
  <c r="AY24" i="14"/>
  <c r="AX24" i="14"/>
  <c r="AY25" i="14" s="1"/>
  <c r="AZ24" i="14"/>
  <c r="AY47" i="14"/>
  <c r="AS11" i="13"/>
  <c r="AS14" i="13"/>
  <c r="AX49" i="14" l="1"/>
  <c r="AY28" i="14" s="1"/>
  <c r="BB24" i="14" s="1"/>
  <c r="AZ25" i="14"/>
  <c r="AY49" i="14"/>
  <c r="AZ28" i="14" s="1"/>
  <c r="BC24" i="14" s="1"/>
  <c r="AZ47" i="14"/>
  <c r="AZ49" i="14"/>
  <c r="AT14" i="13"/>
  <c r="AT11" i="13"/>
  <c r="AP15" i="13"/>
  <c r="AQ15" i="13" l="1"/>
  <c r="AU14" i="13"/>
  <c r="AY14" i="13" l="1"/>
  <c r="AZ14" i="13"/>
  <c r="AX14" i="13"/>
  <c r="AW14" i="13"/>
  <c r="AR15" i="13"/>
  <c r="AV14" i="13"/>
  <c r="AU11" i="13"/>
  <c r="AX11" i="13" l="1"/>
  <c r="AZ11" i="13"/>
  <c r="AY11" i="13"/>
  <c r="AW11" i="13"/>
  <c r="AV11" i="13"/>
  <c r="AS15" i="13" l="1"/>
  <c r="AT15" i="13" l="1"/>
  <c r="AU15" i="13" l="1"/>
  <c r="AZ15" i="13" l="1"/>
  <c r="AX15" i="13"/>
  <c r="AY15" i="13"/>
  <c r="AW15" i="13"/>
  <c r="AV15" i="13"/>
</calcChain>
</file>

<file path=xl/comments1.xml><?xml version="1.0" encoding="utf-8"?>
<comments xmlns="http://schemas.openxmlformats.org/spreadsheetml/2006/main">
  <authors>
    <author>Kimberly Clark</author>
  </authors>
  <commentList>
    <comment ref="B8" authorId="0" shapeId="0">
      <text>
        <r>
          <rPr>
            <b/>
            <sz val="9"/>
            <color indexed="81"/>
            <rFont val="Tahoma"/>
            <family val="2"/>
          </rPr>
          <t>Kimberly Clark:</t>
        </r>
        <r>
          <rPr>
            <sz val="9"/>
            <color indexed="81"/>
            <rFont val="Tahoma"/>
            <family val="2"/>
          </rPr>
          <t xml:space="preserve">
It is important to enter your facility's maximum capacity stations in this line for each time period as the model will base your patients per station on the number of stations here at most to prevent a false utilization assmumptions in future calculations.  This will keep you from adding more stations than you could've accommodated physically and allow for times when you may have expanded the facility or even moved to a larger facility.</t>
        </r>
      </text>
    </comment>
  </commentList>
</comments>
</file>

<file path=xl/comments10.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11.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12.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2.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3.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4.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5.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6.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7.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8.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9.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sharedStrings.xml><?xml version="1.0" encoding="utf-8"?>
<sst xmlns="http://schemas.openxmlformats.org/spreadsheetml/2006/main" count="1275" uniqueCount="82">
  <si>
    <t>Facility Need</t>
  </si>
  <si>
    <t>Transitional SDR</t>
  </si>
  <si>
    <t>Required SDR Utilization Rate</t>
  </si>
  <si>
    <t>NC Semiannual Dialysis Report Month</t>
  </si>
  <si>
    <t>March</t>
  </si>
  <si>
    <t>September</t>
  </si>
  <si>
    <t xml:space="preserve">September </t>
  </si>
  <si>
    <t>June</t>
  </si>
  <si>
    <t>July</t>
  </si>
  <si>
    <t>January</t>
  </si>
  <si>
    <t>NC Semiannual Dialysis Report Year</t>
  </si>
  <si>
    <t>Beginning Data Period</t>
  </si>
  <si>
    <t>Ending Data Period</t>
  </si>
  <si>
    <t>Our facility Utilization Rate ending with current SDR</t>
  </si>
  <si>
    <t>Existing Stations at end of SDR reporting period</t>
  </si>
  <si>
    <t>In-center patients as of          (SDR2)   Current SDR</t>
  </si>
  <si>
    <t>In-center patients as of          (SDR1)   Previous SDR</t>
  </si>
  <si>
    <t>Difference</t>
  </si>
  <si>
    <t>Net in-center change for 1 year</t>
  </si>
  <si>
    <t xml:space="preserve">      (multiply Difference by 2)</t>
  </si>
  <si>
    <t>i.  Divide the projected net in-center change by the number of in-center patients as of  (SDR1)</t>
  </si>
  <si>
    <t>ii.  Divide the result of Step i. by 12</t>
  </si>
  <si>
    <t>iii.  Multiply the result of Step ii by (6 for June 30 data) or (12 for December 31 data)</t>
  </si>
  <si>
    <t>Variable 6 or 12</t>
  </si>
  <si>
    <t>iv. Multiply the result of Step iii by the number of the facility's in-center patients reported in the SDR2 and  add the product to the number of in-center patients reported</t>
  </si>
  <si>
    <t xml:space="preserve">v. Divide the result of Step iv by 3.2 and subtract the number of certified and pending stations as recorded in the SDR2 to determine the number of stations needed </t>
  </si>
  <si>
    <t xml:space="preserve">Potential Stations (# v. above) less Existing Stations = Need </t>
  </si>
  <si>
    <t>SDR</t>
  </si>
  <si>
    <t>Year</t>
  </si>
  <si>
    <t>Patients</t>
  </si>
  <si>
    <t>Stations</t>
  </si>
  <si>
    <t>PPS</t>
  </si>
  <si>
    <t>Utilization Rate</t>
  </si>
  <si>
    <t>Required 5-Period PPS</t>
  </si>
  <si>
    <t>SMFP Publication Year</t>
  </si>
  <si>
    <t>Data End Date</t>
  </si>
  <si>
    <t>SMFP First Filing Opportunity</t>
  </si>
  <si>
    <t>Data End Date - (This matches the data end date in the SDR)</t>
  </si>
  <si>
    <t>5-Period PPS</t>
  </si>
  <si>
    <t>Existing Stations as of Most Recent SMFP Data Reporting Date</t>
  </si>
  <si>
    <t>Most Recent Data Submittal End Date</t>
  </si>
  <si>
    <t>Existing Patients as of Most Recent SMFP Data Reporting Date</t>
  </si>
  <si>
    <t>ICH Patients Reported as of SMFP Data End Date</t>
  </si>
  <si>
    <t>i.  Divide the the difference by the number of in-center patients as of  the SMFP Data End Date</t>
  </si>
  <si>
    <t>ii.  Divide the result of Step i. by 18</t>
  </si>
  <si>
    <t>iii.  Multiply the result of Step ii by:
18 for 3/15 or 9/15 Filing
20 for 4/15 or 10/15 Filing
22 for 5/15 or 11/15 Filing</t>
  </si>
  <si>
    <t>3/15 or 9/15 Filing Factor</t>
  </si>
  <si>
    <t>4/15 or 10/15 Filing Factor</t>
  </si>
  <si>
    <t>5/15 or 11/15 Filing Factor</t>
  </si>
  <si>
    <t>a</t>
  </si>
  <si>
    <t>b</t>
  </si>
  <si>
    <t>c</t>
  </si>
  <si>
    <t>Choose from Drop Down List</t>
  </si>
  <si>
    <t>v. Divide the result of Step iv by the required PPS</t>
  </si>
  <si>
    <t>vi.  Subtract the number of certified, and approved stations as provided in the "real-time" county station inventory list on the CON Section's Website as of the date of preparation of this CON</t>
  </si>
  <si>
    <t>SMFP</t>
  </si>
  <si>
    <t>Current Utilization Rate</t>
  </si>
  <si>
    <t>Current PPS</t>
  </si>
  <si>
    <t>Pending Stations from Previous Period Need Determination</t>
  </si>
  <si>
    <t>Assume all "Need Stations" generated are added 2 periods after need, but no more than the facility physical max listed on SDR Patient &amp; Stations Worksheet.</t>
  </si>
  <si>
    <t>0 means the applicant failed to qualify to apply or the generated need was a negative number.  Maximum of 10 Still Applies</t>
  </si>
  <si>
    <t>SDR Data</t>
  </si>
  <si>
    <t>This will change as the PPS is impacted by the change in required PPS</t>
  </si>
  <si>
    <t>Required Utilization Rate &amp; PPS</t>
  </si>
  <si>
    <t>Facility Need PPS</t>
  </si>
  <si>
    <t>Instructions</t>
  </si>
  <si>
    <t>In the SDR Patient and Stations Tab, please enter your historic SDR data for each SDR.  The rest of the tabs will propogate from the data you enter in this one.</t>
  </si>
  <si>
    <t>Also, on that sheet, please input the maximum facility physical station capacity.  It will dictate the maximum stations (when you reach that number of stations) that will be used to calculate your PPS (patients per station) and prevent the sheet from adding more stations than for which you have capacity to accommodate.</t>
  </si>
  <si>
    <t>On each SMFP Facility Need tab on line 41, you will see that row is highlighted.  There is a drop down box there from which you can choose 18, 20, or 22.  18 is pre-selected for all periods.  If you select 20 or 22, you're indicating that you application is filed at an additional filing deadline for facility need during that cycle.  Technically, I should've added columns for 20 and 22, but I wanted you to get a chance to "play" with that to see the difference it would make in your facility need calculation.  The theory with additional filing dates for facility need is that perhaps your current utilization rate is not at the prescribed wait for the first filing deadline.  With multiple filing deadlines, you get an opportunity to wait for your utilization to reach the prescribed rate before filing.  If this is something you see has potential, I can modify the worksheets to include additional filing dates.  However, you would need historic facility census data to see if having additional filing dates would be helpful in maintaining a PPS below 4.0.</t>
  </si>
  <si>
    <t>That brings me to one more point - the whole point of this exercise is to demonstrate what kind of impact the new lag time from data reporting to filing will have on PPS.  Will it impair our ability to keep up with demand and grow to meet the needs of our patients?  What utilization rate seems the best "fit" to address that new lag time?  What utilization rate (which is only a pre-cursor to filing) allows us adequate time to add stations before utilization reaches more than 100%?  For WFUHS and the facility I tested, the magic PPS pre-cursor for filing was 2.92 or 73% utilization currently and over the 5-period PPS average.</t>
  </si>
  <si>
    <t>The 5-Period PPS average is a measure of past performance that is one of two caveats to filing under facility need methodology.  In testing the 5-period PPS model had the greatest correlation co-efficient to the SDR model.  More than 5-Periods and less than 5 periods had the same effect - the correlation co-efficient went down.  For me, at 5 periods, the correlation co-efficient was about 97%.  That means that 97% of the variability in the results can be explained by the model, which uses a 5-period PPS compared with the SDR PPS.  (It's basically, a 5-SDR Average.)  For new facilities, we could implement a waiver or something if they needed stations prior to 5 periods that would take the average of the periods they have.  However, it's likely that case would be the exception rather than the rule.</t>
  </si>
  <si>
    <t>GOAL - To find what utilization rate (PPS) is the best measure to determine filing eligibility for facility need that will allow providers to add stations within a timeframe that best serves patients and prevents utilization rising above 100% or 4.0 PPS.  After entering your data, look at the overall comparison spreadsheet and the graphs to see visually which utilization rate does the best job at managing PPS.  Your feedback is appreciated.</t>
  </si>
  <si>
    <t>Pending Stations Out Lagged for SMFP Filing</t>
  </si>
  <si>
    <t>Pending Stations Out Applied to Current Stations for SMFP Model</t>
  </si>
  <si>
    <t>Pending Stations Out First SDR Appearance - 1 SDR
(Assume Request Made One SDR Prior)</t>
  </si>
  <si>
    <t>Pending Stations-Out Lagged 3 periods for SMFP Filing</t>
  </si>
  <si>
    <t>Calculated PPS</t>
  </si>
  <si>
    <t>Variance</t>
  </si>
  <si>
    <t>Mean</t>
  </si>
  <si>
    <t>Standard Deviation</t>
  </si>
  <si>
    <t xml:space="preserve">Correlation Co-efficient </t>
  </si>
  <si>
    <t>Facility Maximum Stations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</si>
</sst>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409]mmmm\-yy;@"/>
    <numFmt numFmtId="165" formatCode="mmmm"/>
    <numFmt numFmtId="166" formatCode="[$-409]mmm\-yy;@"/>
    <numFmt numFmtId="167" formatCode="0.00000"/>
    <numFmt numFmtId="168" formatCode="0.000"/>
  </numFmts>
  <fonts count="25" x14ac:knownFonts="1">
    <font>
      <sz val="12"/>
      <color theme="1"/>
      <name val="Andalus"/>
      <family val="2"/>
    </font>
    <font>
      <sz val="12"/>
      <color theme="1"/>
      <name val="Andalus"/>
      <family val="2"/>
    </font>
    <font>
      <b/>
      <sz val="14"/>
      <name val="Arial"/>
      <family val="2"/>
    </font>
    <font>
      <sz val="14"/>
      <name val="Arial"/>
      <family val="2"/>
    </font>
    <font>
      <sz val="10"/>
      <name val="Arial"/>
      <family val="2"/>
    </font>
    <font>
      <sz val="12"/>
      <name val="Andalus"/>
      <family val="1"/>
    </font>
    <font>
      <sz val="11"/>
      <name val="Arial"/>
      <family val="2"/>
    </font>
    <font>
      <sz val="11"/>
      <color theme="1"/>
      <name val="Andalus"/>
      <family val="2"/>
    </font>
    <font>
      <sz val="14"/>
      <color theme="1"/>
      <name val="Andalus"/>
      <family val="2"/>
    </font>
    <font>
      <b/>
      <sz val="14"/>
      <color theme="1"/>
      <name val="Andalus"/>
      <family val="1"/>
    </font>
    <font>
      <b/>
      <sz val="12"/>
      <color rgb="FFFF0000"/>
      <name val="Andalus"/>
      <family val="1"/>
    </font>
    <font>
      <b/>
      <sz val="12"/>
      <color theme="0"/>
      <name val="Andalus"/>
      <family val="1"/>
    </font>
    <font>
      <sz val="16"/>
      <color theme="1"/>
      <name val="Andalus"/>
      <family val="2"/>
    </font>
    <font>
      <sz val="9"/>
      <color indexed="81"/>
      <name val="Tahoma"/>
      <family val="2"/>
    </font>
    <font>
      <b/>
      <sz val="9"/>
      <color indexed="81"/>
      <name val="Tahoma"/>
      <family val="2"/>
    </font>
    <font>
      <sz val="12"/>
      <color indexed="81"/>
      <name val="Tahoma"/>
      <family val="2"/>
    </font>
    <font>
      <b/>
      <sz val="12"/>
      <color theme="1"/>
      <name val="Andalus"/>
      <family val="2"/>
    </font>
    <font>
      <b/>
      <sz val="9"/>
      <color rgb="FFFF0000"/>
      <name val="Andalus"/>
      <family val="1"/>
    </font>
    <font>
      <b/>
      <sz val="12"/>
      <color theme="1"/>
      <name val="Andalus"/>
      <family val="1"/>
    </font>
    <font>
      <b/>
      <sz val="14"/>
      <color rgb="FFFF0000"/>
      <name val="Andalus"/>
      <family val="1"/>
    </font>
    <font>
      <b/>
      <sz val="11"/>
      <name val="Arial"/>
      <family val="2"/>
    </font>
    <font>
      <b/>
      <sz val="11"/>
      <color theme="1"/>
      <name val="Andalus"/>
      <family val="2"/>
    </font>
    <font>
      <b/>
      <sz val="10"/>
      <name val="Arial"/>
      <family val="2"/>
    </font>
    <font>
      <b/>
      <sz val="11"/>
      <color theme="1"/>
      <name val="Andalus"/>
      <family val="1"/>
    </font>
    <font>
      <sz val="12"/>
      <color theme="1"/>
      <name val="Andalus"/>
      <family val="1"/>
    </font>
  </fonts>
  <fills count="10">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0" tint="-0.249977111117893"/>
        <bgColor indexed="64"/>
      </patternFill>
    </fill>
    <fill>
      <patternFill patternType="solid">
        <fgColor rgb="FFFF0000"/>
        <bgColor indexed="64"/>
      </patternFill>
    </fill>
    <fill>
      <patternFill patternType="solid">
        <fgColor theme="7" tint="0.79998168889431442"/>
        <bgColor indexed="64"/>
      </patternFill>
    </fill>
  </fills>
  <borders count="9">
    <border>
      <left/>
      <right/>
      <top/>
      <bottom/>
      <diagonal/>
    </border>
    <border>
      <left style="medium">
        <color indexed="64"/>
      </left>
      <right style="medium">
        <color indexed="64"/>
      </right>
      <top style="medium">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198">
    <xf numFmtId="0" fontId="0" fillId="0" borderId="0" xfId="0"/>
    <xf numFmtId="0" fontId="2" fillId="0" borderId="0" xfId="0" applyFont="1" applyAlignment="1" applyProtection="1">
      <alignment horizontal="center"/>
    </xf>
    <xf numFmtId="0" fontId="0" fillId="0" borderId="0" xfId="0" applyFill="1" applyAlignment="1" applyProtection="1">
      <alignment horizontal="right"/>
    </xf>
    <xf numFmtId="0" fontId="0" fillId="0" borderId="0" xfId="0" applyProtection="1"/>
    <xf numFmtId="0" fontId="3" fillId="0" borderId="0" xfId="0" applyFont="1" applyProtection="1"/>
    <xf numFmtId="9" fontId="0" fillId="0" borderId="0" xfId="0" applyNumberFormat="1" applyFill="1" applyAlignment="1" applyProtection="1">
      <alignment horizontal="right"/>
    </xf>
    <xf numFmtId="0" fontId="4" fillId="0" borderId="0" xfId="0" applyFont="1" applyProtection="1"/>
    <xf numFmtId="0" fontId="4" fillId="2" borderId="1" xfId="0" applyFont="1" applyFill="1" applyBorder="1" applyProtection="1"/>
    <xf numFmtId="164" fontId="4" fillId="0" borderId="2" xfId="0" applyNumberFormat="1" applyFont="1" applyFill="1" applyBorder="1" applyAlignment="1" applyProtection="1">
      <alignment horizontal="right"/>
    </xf>
    <xf numFmtId="165" fontId="0" fillId="0" borderId="2" xfId="0" applyNumberFormat="1" applyFill="1" applyBorder="1" applyAlignment="1" applyProtection="1">
      <alignment horizontal="right"/>
    </xf>
    <xf numFmtId="164" fontId="0" fillId="0" borderId="2" xfId="0" applyNumberFormat="1" applyFill="1" applyBorder="1" applyAlignment="1" applyProtection="1">
      <alignment horizontal="right"/>
    </xf>
    <xf numFmtId="0" fontId="0" fillId="2" borderId="3" xfId="0" applyFill="1" applyBorder="1" applyProtection="1"/>
    <xf numFmtId="1" fontId="0" fillId="0" borderId="2" xfId="0" applyNumberFormat="1" applyFill="1" applyBorder="1" applyAlignment="1" applyProtection="1">
      <alignment horizontal="right"/>
    </xf>
    <xf numFmtId="1" fontId="0" fillId="0" borderId="0" xfId="0" applyNumberFormat="1" applyProtection="1"/>
    <xf numFmtId="17" fontId="0" fillId="0" borderId="0" xfId="0" applyNumberFormat="1" applyProtection="1"/>
    <xf numFmtId="166" fontId="0" fillId="0" borderId="2" xfId="0" applyNumberFormat="1" applyFill="1" applyBorder="1" applyAlignment="1" applyProtection="1">
      <alignment horizontal="right"/>
    </xf>
    <xf numFmtId="166" fontId="0" fillId="0" borderId="0" xfId="0" applyNumberFormat="1" applyProtection="1"/>
    <xf numFmtId="10" fontId="0" fillId="0" borderId="0" xfId="1" applyNumberFormat="1" applyFont="1" applyProtection="1"/>
    <xf numFmtId="2" fontId="0" fillId="0" borderId="2" xfId="0" applyNumberFormat="1" applyFill="1" applyBorder="1" applyAlignment="1" applyProtection="1">
      <alignment horizontal="right"/>
    </xf>
    <xf numFmtId="0" fontId="0" fillId="0" borderId="0" xfId="0" applyFill="1"/>
    <xf numFmtId="0" fontId="0" fillId="0" borderId="2" xfId="0" applyFill="1" applyBorder="1" applyAlignment="1" applyProtection="1">
      <alignment horizontal="right"/>
    </xf>
    <xf numFmtId="0" fontId="0" fillId="3" borderId="0" xfId="0" applyFill="1"/>
    <xf numFmtId="0" fontId="0" fillId="0" borderId="0" xfId="0" applyAlignment="1" applyProtection="1">
      <alignment horizontal="left" wrapText="1" indent="2"/>
    </xf>
    <xf numFmtId="0" fontId="0" fillId="0" borderId="0" xfId="0" applyAlignment="1" applyProtection="1">
      <alignment horizontal="left" indent="2"/>
    </xf>
    <xf numFmtId="0" fontId="0" fillId="0" borderId="0" xfId="0" applyAlignment="1" applyProtection="1">
      <alignment horizontal="left" wrapText="1" indent="7"/>
    </xf>
    <xf numFmtId="0" fontId="0" fillId="0" borderId="0" xfId="0" applyFill="1" applyProtection="1"/>
    <xf numFmtId="0" fontId="0" fillId="0" borderId="0" xfId="0" applyAlignment="1">
      <alignment horizontal="center"/>
    </xf>
    <xf numFmtId="0" fontId="0" fillId="0" borderId="0" xfId="0" applyAlignment="1">
      <alignment horizontal="center" vertical="center"/>
    </xf>
    <xf numFmtId="0" fontId="0" fillId="0" borderId="4" xfId="0" applyBorder="1"/>
    <xf numFmtId="0" fontId="2" fillId="2" borderId="4" xfId="0" applyFont="1" applyFill="1" applyBorder="1" applyAlignment="1" applyProtection="1">
      <alignment horizontal="center"/>
    </xf>
    <xf numFmtId="9" fontId="9" fillId="2" borderId="4" xfId="1" applyFont="1" applyFill="1" applyBorder="1"/>
    <xf numFmtId="2" fontId="0" fillId="0" borderId="0" xfId="0" applyNumberFormat="1" applyFill="1" applyAlignment="1" applyProtection="1">
      <alignment horizontal="right"/>
    </xf>
    <xf numFmtId="14" fontId="4" fillId="0" borderId="0" xfId="0" applyNumberFormat="1" applyFont="1" applyProtection="1"/>
    <xf numFmtId="0" fontId="10" fillId="6" borderId="4" xfId="0" applyFont="1" applyFill="1" applyBorder="1" applyAlignment="1" applyProtection="1">
      <alignment horizontal="center" wrapText="1"/>
    </xf>
    <xf numFmtId="0" fontId="10" fillId="6" borderId="4" xfId="0" applyFont="1" applyFill="1" applyBorder="1" applyAlignment="1">
      <alignment horizontal="center"/>
    </xf>
    <xf numFmtId="0" fontId="10" fillId="6" borderId="0" xfId="0" applyFont="1" applyFill="1" applyBorder="1" applyAlignment="1" applyProtection="1">
      <alignment horizontal="center" wrapText="1"/>
    </xf>
    <xf numFmtId="14" fontId="10" fillId="6" borderId="0" xfId="0" applyNumberFormat="1" applyFont="1" applyFill="1" applyBorder="1" applyAlignment="1">
      <alignment horizontal="center"/>
    </xf>
    <xf numFmtId="0" fontId="10" fillId="6" borderId="0" xfId="0" applyFont="1" applyFill="1" applyBorder="1" applyAlignment="1">
      <alignment horizontal="center"/>
    </xf>
    <xf numFmtId="0" fontId="8" fillId="7" borderId="4" xfId="0" applyFont="1" applyFill="1" applyBorder="1" applyProtection="1"/>
    <xf numFmtId="0" fontId="3" fillId="7" borderId="4" xfId="0" applyFont="1" applyFill="1" applyBorder="1" applyProtection="1"/>
    <xf numFmtId="0" fontId="8" fillId="7" borderId="4" xfId="0" applyFont="1" applyFill="1" applyBorder="1"/>
    <xf numFmtId="17" fontId="8" fillId="7" borderId="4" xfId="0" applyNumberFormat="1" applyFont="1" applyFill="1" applyBorder="1" applyProtection="1"/>
    <xf numFmtId="0" fontId="8" fillId="7" borderId="0" xfId="0" applyFont="1" applyFill="1" applyBorder="1" applyProtection="1"/>
    <xf numFmtId="0" fontId="8" fillId="0" borderId="0" xfId="0" applyFont="1" applyFill="1" applyBorder="1" applyProtection="1"/>
    <xf numFmtId="0" fontId="8" fillId="0" borderId="0" xfId="0" applyFont="1" applyFill="1" applyBorder="1"/>
    <xf numFmtId="0" fontId="8" fillId="8" borderId="0" xfId="0" applyFont="1" applyFill="1" applyBorder="1" applyProtection="1"/>
    <xf numFmtId="0" fontId="0" fillId="8" borderId="0" xfId="0" applyFill="1" applyProtection="1"/>
    <xf numFmtId="0" fontId="11" fillId="8" borderId="4" xfId="0" applyFont="1" applyFill="1" applyBorder="1" applyAlignment="1">
      <alignment horizontal="center"/>
    </xf>
    <xf numFmtId="10" fontId="8" fillId="4" borderId="0" xfId="1" applyNumberFormat="1" applyFont="1" applyFill="1" applyBorder="1" applyProtection="1"/>
    <xf numFmtId="0" fontId="0" fillId="4" borderId="0" xfId="0" applyFill="1" applyProtection="1"/>
    <xf numFmtId="0" fontId="10" fillId="4" borderId="4" xfId="0" applyFont="1" applyFill="1" applyBorder="1" applyAlignment="1">
      <alignment horizontal="center"/>
    </xf>
    <xf numFmtId="10" fontId="8" fillId="5" borderId="0" xfId="1" applyNumberFormat="1" applyFont="1" applyFill="1" applyBorder="1" applyProtection="1"/>
    <xf numFmtId="0" fontId="0" fillId="5" borderId="0" xfId="0" applyFill="1" applyProtection="1"/>
    <xf numFmtId="0" fontId="10" fillId="5" borderId="4" xfId="0" applyFont="1" applyFill="1" applyBorder="1" applyAlignment="1">
      <alignment horizontal="center"/>
    </xf>
    <xf numFmtId="10" fontId="8" fillId="4" borderId="4" xfId="1" applyNumberFormat="1" applyFont="1" applyFill="1" applyBorder="1" applyProtection="1"/>
    <xf numFmtId="10" fontId="8" fillId="5" borderId="4" xfId="1" applyNumberFormat="1" applyFont="1" applyFill="1" applyBorder="1" applyProtection="1"/>
    <xf numFmtId="14" fontId="10" fillId="5" borderId="0" xfId="0" applyNumberFormat="1" applyFont="1" applyFill="1" applyBorder="1" applyAlignment="1">
      <alignment horizontal="center"/>
    </xf>
    <xf numFmtId="14" fontId="4" fillId="5" borderId="0" xfId="0" applyNumberFormat="1" applyFont="1" applyFill="1" applyProtection="1"/>
    <xf numFmtId="9" fontId="0" fillId="5" borderId="0" xfId="0" applyNumberFormat="1" applyFill="1" applyAlignment="1" applyProtection="1">
      <alignment horizontal="right"/>
    </xf>
    <xf numFmtId="2" fontId="0" fillId="5" borderId="0" xfId="0" applyNumberFormat="1" applyFill="1" applyAlignment="1" applyProtection="1">
      <alignment horizontal="right"/>
    </xf>
    <xf numFmtId="0" fontId="0" fillId="5" borderId="0" xfId="0" applyFill="1"/>
    <xf numFmtId="2" fontId="0" fillId="5" borderId="2" xfId="0" applyNumberFormat="1" applyFill="1" applyBorder="1" applyAlignment="1" applyProtection="1">
      <alignment horizontal="right"/>
    </xf>
    <xf numFmtId="0" fontId="0" fillId="5" borderId="2" xfId="0" applyFill="1" applyBorder="1" applyAlignment="1" applyProtection="1">
      <alignment horizontal="right"/>
    </xf>
    <xf numFmtId="1" fontId="0" fillId="5" borderId="2" xfId="0" applyNumberFormat="1" applyFill="1" applyBorder="1" applyAlignment="1" applyProtection="1">
      <alignment horizontal="right"/>
    </xf>
    <xf numFmtId="14" fontId="10" fillId="4" borderId="0" xfId="0" applyNumberFormat="1" applyFont="1" applyFill="1" applyBorder="1" applyAlignment="1">
      <alignment horizontal="center"/>
    </xf>
    <xf numFmtId="14" fontId="4" fillId="4" borderId="0" xfId="0" applyNumberFormat="1" applyFont="1" applyFill="1" applyProtection="1"/>
    <xf numFmtId="9" fontId="0" fillId="4" borderId="0" xfId="0" applyNumberFormat="1" applyFill="1" applyAlignment="1" applyProtection="1">
      <alignment horizontal="right"/>
    </xf>
    <xf numFmtId="2" fontId="0" fillId="4" borderId="0" xfId="0" applyNumberFormat="1" applyFill="1" applyAlignment="1" applyProtection="1">
      <alignment horizontal="right"/>
    </xf>
    <xf numFmtId="0" fontId="0" fillId="4" borderId="0" xfId="0" applyFill="1"/>
    <xf numFmtId="2" fontId="0" fillId="4" borderId="2" xfId="0" applyNumberFormat="1" applyFill="1" applyBorder="1" applyAlignment="1" applyProtection="1">
      <alignment horizontal="right"/>
    </xf>
    <xf numFmtId="0" fontId="0" fillId="4" borderId="2" xfId="0" applyFill="1" applyBorder="1" applyAlignment="1" applyProtection="1">
      <alignment horizontal="right"/>
    </xf>
    <xf numFmtId="1" fontId="0" fillId="4" borderId="2" xfId="0" applyNumberFormat="1" applyFill="1" applyBorder="1" applyAlignment="1" applyProtection="1">
      <alignment horizontal="right"/>
    </xf>
    <xf numFmtId="0" fontId="3" fillId="4" borderId="4" xfId="0" applyFont="1" applyFill="1" applyBorder="1" applyProtection="1"/>
    <xf numFmtId="0" fontId="8" fillId="4" borderId="4" xfId="0" applyFont="1" applyFill="1" applyBorder="1" applyProtection="1"/>
    <xf numFmtId="17" fontId="8" fillId="4" borderId="4" xfId="0" applyNumberFormat="1" applyFont="1" applyFill="1" applyBorder="1" applyProtection="1"/>
    <xf numFmtId="0" fontId="3" fillId="5" borderId="4" xfId="0" applyFont="1" applyFill="1" applyBorder="1" applyProtection="1"/>
    <xf numFmtId="0" fontId="8" fillId="5" borderId="4" xfId="0" applyFont="1" applyFill="1" applyBorder="1" applyProtection="1"/>
    <xf numFmtId="17" fontId="8" fillId="5" borderId="4" xfId="0" applyNumberFormat="1" applyFont="1" applyFill="1" applyBorder="1" applyProtection="1"/>
    <xf numFmtId="0" fontId="7" fillId="0" borderId="6" xfId="0" applyFont="1" applyBorder="1" applyAlignment="1" applyProtection="1">
      <alignment horizontal="center"/>
    </xf>
    <xf numFmtId="0" fontId="7" fillId="2" borderId="6" xfId="0" applyFont="1" applyFill="1" applyBorder="1" applyAlignment="1" applyProtection="1">
      <alignment horizontal="center"/>
    </xf>
    <xf numFmtId="1" fontId="7" fillId="0" borderId="6" xfId="0" applyNumberFormat="1" applyFont="1" applyFill="1" applyBorder="1" applyAlignment="1" applyProtection="1">
      <alignment horizontal="center"/>
    </xf>
    <xf numFmtId="1" fontId="7" fillId="0" borderId="6" xfId="0" applyNumberFormat="1" applyFont="1" applyBorder="1" applyAlignment="1" applyProtection="1">
      <alignment horizontal="center"/>
    </xf>
    <xf numFmtId="14" fontId="4" fillId="0" borderId="4" xfId="0" applyNumberFormat="1" applyFont="1" applyFill="1" applyBorder="1" applyAlignment="1" applyProtection="1">
      <alignment horizontal="center" vertical="center"/>
    </xf>
    <xf numFmtId="0" fontId="6" fillId="0" borderId="5" xfId="0" applyFont="1" applyBorder="1" applyAlignment="1" applyProtection="1">
      <alignment horizontal="center"/>
    </xf>
    <xf numFmtId="0" fontId="6" fillId="2" borderId="5" xfId="0" applyFont="1" applyFill="1" applyBorder="1" applyAlignment="1" applyProtection="1">
      <alignment horizontal="center"/>
    </xf>
    <xf numFmtId="164" fontId="6" fillId="0" borderId="5" xfId="0" applyNumberFormat="1" applyFont="1" applyFill="1" applyBorder="1" applyAlignment="1" applyProtection="1">
      <alignment horizontal="center"/>
    </xf>
    <xf numFmtId="165" fontId="7" fillId="0" borderId="5" xfId="0" applyNumberFormat="1" applyFont="1" applyFill="1" applyBorder="1" applyAlignment="1" applyProtection="1">
      <alignment horizontal="center"/>
    </xf>
    <xf numFmtId="164" fontId="7" fillId="0" borderId="5" xfId="0" applyNumberFormat="1" applyFont="1" applyFill="1" applyBorder="1" applyAlignment="1" applyProtection="1">
      <alignment horizontal="center"/>
    </xf>
    <xf numFmtId="2" fontId="0" fillId="0" borderId="4" xfId="0" applyNumberFormat="1" applyBorder="1"/>
    <xf numFmtId="0" fontId="12" fillId="0" borderId="4" xfId="0" applyFont="1" applyBorder="1" applyAlignment="1">
      <alignment horizontal="right"/>
    </xf>
    <xf numFmtId="0" fontId="3" fillId="0" borderId="4" xfId="0" applyFont="1" applyBorder="1" applyProtection="1"/>
    <xf numFmtId="2" fontId="0" fillId="0" borderId="0" xfId="0" applyNumberFormat="1" applyAlignment="1" applyProtection="1">
      <alignment horizontal="left" wrapText="1" indent="2"/>
    </xf>
    <xf numFmtId="0" fontId="0" fillId="0" borderId="0" xfId="0" applyAlignment="1" applyProtection="1">
      <alignment wrapText="1"/>
    </xf>
    <xf numFmtId="167" fontId="0" fillId="0" borderId="0" xfId="0" applyNumberFormat="1" applyAlignment="1" applyProtection="1">
      <alignment horizontal="left" wrapText="1" indent="2"/>
    </xf>
    <xf numFmtId="167" fontId="0" fillId="0" borderId="0" xfId="0" applyNumberFormat="1" applyProtection="1"/>
    <xf numFmtId="167" fontId="0" fillId="0" borderId="0" xfId="0" applyNumberFormat="1" applyAlignment="1" applyProtection="1">
      <alignment horizontal="left" indent="2"/>
    </xf>
    <xf numFmtId="2" fontId="0" fillId="0" borderId="0" xfId="0" applyNumberFormat="1" applyFill="1" applyProtection="1"/>
    <xf numFmtId="0" fontId="0" fillId="0" borderId="0" xfId="0" applyAlignment="1" applyProtection="1">
      <alignment horizontal="center" vertical="center" wrapText="1"/>
    </xf>
    <xf numFmtId="0" fontId="0" fillId="4" borderId="0" xfId="0" applyFill="1" applyAlignment="1" applyProtection="1">
      <alignment horizontal="center" vertical="center" wrapText="1"/>
    </xf>
    <xf numFmtId="0" fontId="0" fillId="5" borderId="0" xfId="0" applyFill="1" applyAlignment="1" applyProtection="1">
      <alignment horizontal="center" vertical="center" wrapText="1"/>
    </xf>
    <xf numFmtId="0" fontId="2" fillId="0" borderId="0" xfId="0" applyFont="1" applyFill="1" applyAlignment="1" applyProtection="1">
      <alignment horizontal="center"/>
    </xf>
    <xf numFmtId="0" fontId="3" fillId="0" borderId="0" xfId="0" applyFont="1" applyFill="1" applyAlignment="1" applyProtection="1">
      <alignment wrapText="1"/>
    </xf>
    <xf numFmtId="0" fontId="0" fillId="2" borderId="0" xfId="0" applyFill="1" applyProtection="1">
      <protection locked="0"/>
    </xf>
    <xf numFmtId="0" fontId="0" fillId="4" borderId="0" xfId="0" applyFill="1" applyProtection="1">
      <protection locked="0"/>
    </xf>
    <xf numFmtId="0" fontId="0" fillId="5" borderId="0" xfId="0" applyFill="1" applyProtection="1">
      <protection locked="0"/>
    </xf>
    <xf numFmtId="2" fontId="0" fillId="0" borderId="0" xfId="0" applyNumberFormat="1"/>
    <xf numFmtId="10" fontId="0" fillId="0" borderId="4" xfId="1" applyNumberFormat="1" applyFont="1" applyBorder="1"/>
    <xf numFmtId="167" fontId="0" fillId="4" borderId="2" xfId="0" applyNumberFormat="1" applyFill="1" applyBorder="1" applyAlignment="1" applyProtection="1">
      <alignment horizontal="right"/>
    </xf>
    <xf numFmtId="167" fontId="0" fillId="5" borderId="2" xfId="0" applyNumberFormat="1" applyFill="1" applyBorder="1" applyAlignment="1" applyProtection="1">
      <alignment horizontal="right"/>
    </xf>
    <xf numFmtId="168" fontId="0" fillId="4" borderId="2" xfId="0" applyNumberFormat="1" applyFill="1" applyBorder="1" applyAlignment="1" applyProtection="1">
      <alignment horizontal="right"/>
    </xf>
    <xf numFmtId="168" fontId="0" fillId="5" borderId="2" xfId="0" applyNumberFormat="1" applyFill="1" applyBorder="1" applyAlignment="1" applyProtection="1">
      <alignment horizontal="right"/>
    </xf>
    <xf numFmtId="167" fontId="0" fillId="4" borderId="0" xfId="0" applyNumberFormat="1" applyFill="1" applyProtection="1"/>
    <xf numFmtId="167" fontId="0" fillId="5" borderId="0" xfId="0" applyNumberFormat="1" applyFill="1" applyProtection="1"/>
    <xf numFmtId="2" fontId="0" fillId="5" borderId="0" xfId="0" applyNumberFormat="1" applyFill="1" applyProtection="1"/>
    <xf numFmtId="2" fontId="0" fillId="4" borderId="0" xfId="0" applyNumberFormat="1" applyFill="1" applyProtection="1"/>
    <xf numFmtId="2" fontId="0" fillId="0" borderId="0" xfId="0" applyNumberFormat="1" applyProtection="1"/>
    <xf numFmtId="1" fontId="0" fillId="4" borderId="0" xfId="0" applyNumberFormat="1" applyFill="1" applyProtection="1"/>
    <xf numFmtId="1" fontId="0" fillId="5" borderId="0" xfId="0" applyNumberFormat="1" applyFill="1" applyProtection="1"/>
    <xf numFmtId="1" fontId="0" fillId="5" borderId="0" xfId="0" applyNumberFormat="1" applyFill="1" applyProtection="1">
      <protection locked="0"/>
    </xf>
    <xf numFmtId="1" fontId="0" fillId="4" borderId="0" xfId="0" applyNumberFormat="1" applyFill="1" applyProtection="1">
      <protection locked="0"/>
    </xf>
    <xf numFmtId="167" fontId="0" fillId="4" borderId="0" xfId="0" applyNumberFormat="1" applyFill="1" applyBorder="1" applyAlignment="1" applyProtection="1">
      <alignment horizontal="right"/>
    </xf>
    <xf numFmtId="0" fontId="19" fillId="2" borderId="4" xfId="0" applyFont="1" applyFill="1" applyBorder="1" applyAlignment="1" applyProtection="1">
      <alignment horizontal="center" vertical="center" wrapText="1"/>
      <protection locked="0"/>
    </xf>
    <xf numFmtId="2" fontId="9" fillId="5" borderId="4" xfId="0" applyNumberFormat="1" applyFont="1" applyFill="1" applyBorder="1" applyProtection="1"/>
    <xf numFmtId="2" fontId="9" fillId="4" borderId="4" xfId="0" applyNumberFormat="1" applyFont="1" applyFill="1" applyBorder="1" applyProtection="1"/>
    <xf numFmtId="0" fontId="10" fillId="2" borderId="4" xfId="0" applyFont="1" applyFill="1" applyBorder="1"/>
    <xf numFmtId="9" fontId="10" fillId="2" borderId="4" xfId="0" applyNumberFormat="1" applyFont="1" applyFill="1" applyBorder="1"/>
    <xf numFmtId="1" fontId="10" fillId="2" borderId="4" xfId="0" applyNumberFormat="1" applyFont="1" applyFill="1" applyBorder="1"/>
    <xf numFmtId="2" fontId="10" fillId="2" borderId="4" xfId="0" applyNumberFormat="1" applyFont="1" applyFill="1" applyBorder="1"/>
    <xf numFmtId="9" fontId="0" fillId="0" borderId="4" xfId="0" applyNumberFormat="1" applyBorder="1"/>
    <xf numFmtId="2" fontId="0" fillId="0" borderId="4" xfId="0" applyNumberFormat="1" applyFill="1" applyBorder="1"/>
    <xf numFmtId="9" fontId="0" fillId="0" borderId="4" xfId="1" applyFont="1" applyBorder="1"/>
    <xf numFmtId="0" fontId="16" fillId="0" borderId="4" xfId="0" applyFont="1" applyBorder="1" applyAlignment="1">
      <alignment horizontal="center" vertical="center"/>
    </xf>
    <xf numFmtId="0" fontId="20" fillId="0" borderId="5" xfId="0" applyFont="1" applyBorder="1" applyAlignment="1" applyProtection="1">
      <alignment horizontal="center"/>
    </xf>
    <xf numFmtId="0" fontId="20" fillId="2" borderId="5" xfId="0" applyFont="1" applyFill="1" applyBorder="1" applyAlignment="1" applyProtection="1">
      <alignment horizontal="center"/>
    </xf>
    <xf numFmtId="164" fontId="20" fillId="0" borderId="5" xfId="0" applyNumberFormat="1" applyFont="1" applyFill="1" applyBorder="1" applyAlignment="1" applyProtection="1">
      <alignment horizontal="center"/>
    </xf>
    <xf numFmtId="165" fontId="21" fillId="0" borderId="5" xfId="0" applyNumberFormat="1" applyFont="1" applyFill="1" applyBorder="1" applyAlignment="1" applyProtection="1">
      <alignment horizontal="center"/>
    </xf>
    <xf numFmtId="164" fontId="21" fillId="0" borderId="5" xfId="0" applyNumberFormat="1" applyFont="1" applyFill="1" applyBorder="1" applyAlignment="1" applyProtection="1">
      <alignment horizontal="center"/>
    </xf>
    <xf numFmtId="0" fontId="16" fillId="0" borderId="0" xfId="0" applyFont="1" applyAlignment="1">
      <alignment horizontal="center"/>
    </xf>
    <xf numFmtId="14" fontId="22" fillId="0" borderId="4" xfId="0" applyNumberFormat="1" applyFont="1" applyFill="1" applyBorder="1" applyAlignment="1" applyProtection="1">
      <alignment horizontal="center" vertical="center"/>
    </xf>
    <xf numFmtId="0" fontId="16" fillId="0" borderId="0" xfId="0" applyFont="1"/>
    <xf numFmtId="0" fontId="18" fillId="0" borderId="4" xfId="0" applyFont="1" applyBorder="1" applyAlignment="1">
      <alignment horizontal="center" vertical="center"/>
    </xf>
    <xf numFmtId="0" fontId="23" fillId="0" borderId="6" xfId="0" applyFont="1" applyBorder="1" applyAlignment="1" applyProtection="1">
      <alignment horizontal="center"/>
    </xf>
    <xf numFmtId="0" fontId="23" fillId="2" borderId="6" xfId="0" applyFont="1" applyFill="1" applyBorder="1" applyAlignment="1" applyProtection="1">
      <alignment horizontal="center"/>
    </xf>
    <xf numFmtId="1" fontId="23" fillId="0" borderId="6" xfId="0" applyNumberFormat="1" applyFont="1" applyFill="1" applyBorder="1" applyAlignment="1" applyProtection="1">
      <alignment horizontal="center"/>
    </xf>
    <xf numFmtId="1" fontId="23" fillId="0" borderId="6" xfId="0" applyNumberFormat="1" applyFont="1" applyBorder="1" applyAlignment="1" applyProtection="1">
      <alignment horizontal="center"/>
    </xf>
    <xf numFmtId="0" fontId="18" fillId="0" borderId="0" xfId="0" applyFont="1"/>
    <xf numFmtId="2" fontId="0" fillId="0" borderId="7" xfId="0" applyNumberFormat="1" applyBorder="1"/>
    <xf numFmtId="0" fontId="0" fillId="9" borderId="4" xfId="0" applyFill="1" applyBorder="1" applyProtection="1">
      <protection locked="0"/>
    </xf>
    <xf numFmtId="0" fontId="0" fillId="9" borderId="4" xfId="0" applyFill="1" applyBorder="1" applyAlignment="1" applyProtection="1">
      <alignment horizontal="right"/>
      <protection locked="0"/>
    </xf>
    <xf numFmtId="0" fontId="5" fillId="9" borderId="4" xfId="0" applyFont="1" applyFill="1" applyBorder="1" applyProtection="1">
      <protection locked="0"/>
    </xf>
    <xf numFmtId="0" fontId="0" fillId="0" borderId="0" xfId="0" applyAlignment="1">
      <alignment vertical="center"/>
    </xf>
    <xf numFmtId="0" fontId="0" fillId="0" borderId="0" xfId="0" applyAlignment="1">
      <alignment vertical="center" wrapText="1"/>
    </xf>
    <xf numFmtId="0" fontId="18" fillId="0" borderId="0" xfId="0" applyFont="1" applyAlignment="1">
      <alignment vertical="center"/>
    </xf>
    <xf numFmtId="0" fontId="18" fillId="0" borderId="0" xfId="0" applyFont="1" applyAlignment="1">
      <alignment horizontal="center" vertical="center"/>
    </xf>
    <xf numFmtId="0" fontId="3" fillId="0" borderId="0" xfId="0" applyFont="1" applyAlignment="1" applyProtection="1">
      <alignment horizontal="center" wrapText="1"/>
    </xf>
    <xf numFmtId="14" fontId="16" fillId="0" borderId="4" xfId="0" applyNumberFormat="1" applyFont="1" applyBorder="1"/>
    <xf numFmtId="0" fontId="0" fillId="0" borderId="0" xfId="0" applyFill="1" applyBorder="1" applyProtection="1"/>
    <xf numFmtId="0" fontId="4" fillId="0" borderId="0" xfId="0" applyFont="1" applyFill="1" applyBorder="1" applyAlignment="1" applyProtection="1">
      <alignment horizontal="center"/>
    </xf>
    <xf numFmtId="0" fontId="6" fillId="0" borderId="5" xfId="0" applyFont="1" applyFill="1" applyBorder="1" applyAlignment="1" applyProtection="1">
      <alignment horizontal="center"/>
    </xf>
    <xf numFmtId="0" fontId="7" fillId="0" borderId="6" xfId="0" applyFont="1" applyFill="1" applyBorder="1" applyAlignment="1" applyProtection="1">
      <alignment horizontal="center"/>
    </xf>
    <xf numFmtId="164" fontId="7" fillId="0" borderId="4" xfId="0" applyNumberFormat="1" applyFont="1" applyFill="1" applyBorder="1" applyAlignment="1" applyProtection="1">
      <alignment horizontal="center"/>
    </xf>
    <xf numFmtId="14" fontId="0" fillId="0" borderId="4" xfId="0" applyNumberFormat="1" applyBorder="1"/>
    <xf numFmtId="1" fontId="7" fillId="0" borderId="4" xfId="0" applyNumberFormat="1" applyFont="1" applyBorder="1" applyAlignment="1" applyProtection="1">
      <alignment horizontal="center"/>
    </xf>
    <xf numFmtId="0" fontId="8" fillId="0" borderId="0" xfId="0" applyFont="1" applyFill="1" applyBorder="1" applyAlignment="1" applyProtection="1">
      <alignment wrapText="1"/>
    </xf>
    <xf numFmtId="0" fontId="16" fillId="0" borderId="4" xfId="0" applyFont="1" applyBorder="1" applyAlignment="1">
      <alignment horizontal="center" vertical="center" wrapText="1"/>
    </xf>
    <xf numFmtId="0" fontId="0" fillId="0" borderId="4" xfId="0" applyBorder="1" applyAlignment="1">
      <alignment horizontal="center"/>
    </xf>
    <xf numFmtId="1" fontId="8" fillId="4" borderId="0" xfId="1" applyNumberFormat="1" applyFont="1" applyFill="1" applyBorder="1" applyProtection="1"/>
    <xf numFmtId="1" fontId="8" fillId="5" borderId="0" xfId="1" applyNumberFormat="1" applyFont="1" applyFill="1" applyBorder="1" applyProtection="1"/>
    <xf numFmtId="1" fontId="8" fillId="8" borderId="0" xfId="1" applyNumberFormat="1" applyFont="1" applyFill="1" applyBorder="1" applyProtection="1"/>
    <xf numFmtId="0" fontId="0" fillId="9" borderId="7" xfId="0" applyFill="1" applyBorder="1" applyProtection="1">
      <protection locked="0"/>
    </xf>
    <xf numFmtId="0" fontId="0" fillId="9" borderId="4" xfId="0" applyFill="1" applyBorder="1" applyAlignment="1">
      <alignment horizontal="center"/>
    </xf>
    <xf numFmtId="10" fontId="0" fillId="0" borderId="7" xfId="1" applyNumberFormat="1" applyFont="1" applyBorder="1"/>
    <xf numFmtId="2" fontId="0" fillId="4" borderId="0" xfId="0" applyNumberFormat="1" applyFill="1" applyProtection="1">
      <protection locked="0"/>
    </xf>
    <xf numFmtId="0" fontId="0" fillId="7" borderId="4" xfId="0" applyFill="1" applyBorder="1" applyAlignment="1">
      <alignment horizontal="center"/>
    </xf>
    <xf numFmtId="2" fontId="18" fillId="0" borderId="4" xfId="0" applyNumberFormat="1" applyFont="1" applyFill="1" applyBorder="1" applyAlignment="1">
      <alignment horizontal="center"/>
    </xf>
    <xf numFmtId="0" fontId="10" fillId="2" borderId="0" xfId="0" applyFont="1" applyFill="1" applyAlignment="1"/>
    <xf numFmtId="2" fontId="10" fillId="2" borderId="4" xfId="0" applyNumberFormat="1" applyFont="1" applyFill="1" applyBorder="1" applyAlignment="1"/>
    <xf numFmtId="165" fontId="7" fillId="0" borderId="4" xfId="0" applyNumberFormat="1" applyFont="1" applyFill="1" applyBorder="1" applyAlignment="1" applyProtection="1">
      <alignment horizontal="center"/>
    </xf>
    <xf numFmtId="0" fontId="0" fillId="0" borderId="4" xfId="0" applyBorder="1" applyAlignment="1">
      <alignment wrapText="1"/>
    </xf>
    <xf numFmtId="2" fontId="10" fillId="2" borderId="4" xfId="1" applyNumberFormat="1" applyFont="1" applyFill="1" applyBorder="1"/>
    <xf numFmtId="2" fontId="0" fillId="0" borderId="4" xfId="1" applyNumberFormat="1" applyFont="1" applyBorder="1"/>
    <xf numFmtId="0" fontId="16" fillId="0" borderId="0" xfId="0" applyFont="1" applyProtection="1"/>
    <xf numFmtId="14" fontId="22" fillId="0" borderId="0" xfId="0" applyNumberFormat="1" applyFont="1" applyProtection="1"/>
    <xf numFmtId="14" fontId="22" fillId="4" borderId="0" xfId="0" applyNumberFormat="1" applyFont="1" applyFill="1" applyProtection="1"/>
    <xf numFmtId="14" fontId="22" fillId="5" borderId="0" xfId="0" applyNumberFormat="1" applyFont="1" applyFill="1" applyProtection="1"/>
    <xf numFmtId="0" fontId="23" fillId="9" borderId="8" xfId="0" applyFont="1" applyFill="1" applyBorder="1" applyAlignment="1" applyProtection="1">
      <alignment horizontal="center"/>
    </xf>
    <xf numFmtId="0" fontId="23" fillId="9" borderId="6" xfId="0" applyFont="1" applyFill="1" applyBorder="1" applyAlignment="1" applyProtection="1">
      <alignment horizontal="center"/>
    </xf>
    <xf numFmtId="1" fontId="23" fillId="9" borderId="6" xfId="0" applyNumberFormat="1" applyFont="1" applyFill="1" applyBorder="1" applyAlignment="1" applyProtection="1">
      <alignment horizontal="center"/>
    </xf>
    <xf numFmtId="0" fontId="0" fillId="0" borderId="0" xfId="0" applyAlignment="1">
      <alignment horizontal="center"/>
    </xf>
    <xf numFmtId="0" fontId="24" fillId="0" borderId="0" xfId="0" applyFont="1" applyAlignment="1">
      <alignment horizontal="center" wrapText="1"/>
    </xf>
    <xf numFmtId="0" fontId="24" fillId="0" borderId="2" xfId="0" applyFont="1" applyBorder="1" applyAlignment="1">
      <alignment horizontal="center" wrapText="1"/>
    </xf>
    <xf numFmtId="0" fontId="0" fillId="0" borderId="4" xfId="0" applyBorder="1" applyAlignment="1">
      <alignment horizontal="center" vertical="center"/>
    </xf>
    <xf numFmtId="0" fontId="0" fillId="0" borderId="4" xfId="0" applyBorder="1" applyAlignment="1">
      <alignment horizontal="center" vertical="center" wrapText="1"/>
    </xf>
    <xf numFmtId="0" fontId="3" fillId="0" borderId="0" xfId="0" applyFont="1" applyAlignment="1" applyProtection="1">
      <alignment horizontal="center" wrapText="1"/>
    </xf>
    <xf numFmtId="0" fontId="18" fillId="0" borderId="0" xfId="0" applyFont="1" applyAlignment="1" applyProtection="1">
      <alignment horizontal="center"/>
    </xf>
    <xf numFmtId="0" fontId="17" fillId="2" borderId="0" xfId="0" applyFont="1" applyFill="1" applyAlignment="1" applyProtection="1">
      <alignment horizontal="center" wrapText="1"/>
    </xf>
    <xf numFmtId="0" fontId="17" fillId="2" borderId="0" xfId="0" applyFont="1" applyFill="1" applyAlignment="1">
      <alignment horizontal="center" wrapText="1"/>
    </xf>
    <xf numFmtId="0" fontId="17" fillId="2" borderId="0" xfId="0" applyFont="1" applyFill="1" applyAlignment="1">
      <alignment horizontal="center"/>
    </xf>
  </cellXfs>
  <cellStyles count="2">
    <cellStyle name="Normal" xfId="0" builtinId="0"/>
    <cellStyle name="Percent" xfId="1" builtinId="5"/>
  </cellStyles>
  <dxfs count="70">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lor rgb="FFFF0000"/>
      </font>
      <fill>
        <patternFill>
          <bgColor rgb="FFFFFF00"/>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3.16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 3.2 PPS</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3.8</c:v>
                </c:pt>
                <c:pt idx="1">
                  <c:v>3.8</c:v>
                </c:pt>
                <c:pt idx="2">
                  <c:v>3.6</c:v>
                </c:pt>
                <c:pt idx="3">
                  <c:v>3.9</c:v>
                </c:pt>
                <c:pt idx="4">
                  <c:v>4</c:v>
                </c:pt>
                <c:pt idx="5">
                  <c:v>3.5</c:v>
                </c:pt>
                <c:pt idx="6">
                  <c:v>4</c:v>
                </c:pt>
                <c:pt idx="7">
                  <c:v>4.7</c:v>
                </c:pt>
                <c:pt idx="8">
                  <c:v>3.8</c:v>
                </c:pt>
                <c:pt idx="9">
                  <c:v>3.3333333333333335</c:v>
                </c:pt>
                <c:pt idx="10">
                  <c:v>3.3684210526315788</c:v>
                </c:pt>
                <c:pt idx="11">
                  <c:v>3.3157894736842106</c:v>
                </c:pt>
                <c:pt idx="12">
                  <c:v>3.6315789473684212</c:v>
                </c:pt>
                <c:pt idx="13">
                  <c:v>3.5789473684210527</c:v>
                </c:pt>
                <c:pt idx="14">
                  <c:v>2.8275862068965516</c:v>
                </c:pt>
                <c:pt idx="15">
                  <c:v>2.7586206896551726</c:v>
                </c:pt>
                <c:pt idx="16">
                  <c:v>2.8620689655172415</c:v>
                </c:pt>
                <c:pt idx="17">
                  <c:v>3</c:v>
                </c:pt>
                <c:pt idx="18">
                  <c:v>2.8275862068965516</c:v>
                </c:pt>
                <c:pt idx="19">
                  <c:v>2.9310344827586206</c:v>
                </c:pt>
                <c:pt idx="20">
                  <c:v>2.7931034482758621</c:v>
                </c:pt>
                <c:pt idx="21">
                  <c:v>2.896551724137931</c:v>
                </c:pt>
                <c:pt idx="22">
                  <c:v>2.896551724137931</c:v>
                </c:pt>
                <c:pt idx="23">
                  <c:v>2.7931034482758621</c:v>
                </c:pt>
                <c:pt idx="24">
                  <c:v>2.6551724137931036</c:v>
                </c:pt>
                <c:pt idx="25">
                  <c:v>2.896551724137931</c:v>
                </c:pt>
                <c:pt idx="26">
                  <c:v>2.7586206896551726</c:v>
                </c:pt>
                <c:pt idx="27">
                  <c:v>2.5862068965517242</c:v>
                </c:pt>
                <c:pt idx="28">
                  <c:v>2.7586206896551726</c:v>
                </c:pt>
                <c:pt idx="29">
                  <c:v>2.9629629629629628</c:v>
                </c:pt>
                <c:pt idx="30">
                  <c:v>3.5555555555555554</c:v>
                </c:pt>
                <c:pt idx="31">
                  <c:v>3.6666666666666665</c:v>
                </c:pt>
                <c:pt idx="32">
                  <c:v>2.8888888888888888</c:v>
                </c:pt>
                <c:pt idx="33">
                  <c:v>2.8620689655172415</c:v>
                </c:pt>
                <c:pt idx="34">
                  <c:v>2.7586206896551726</c:v>
                </c:pt>
                <c:pt idx="35">
                  <c:v>2.8275862068965516</c:v>
                </c:pt>
                <c:pt idx="36">
                  <c:v>3.1379310344827585</c:v>
                </c:pt>
                <c:pt idx="37">
                  <c:v>3.2758620689655173</c:v>
                </c:pt>
                <c:pt idx="38">
                  <c:v>3.4827586206896552</c:v>
                </c:pt>
                <c:pt idx="39">
                  <c:v>3.3448275862068964</c:v>
                </c:pt>
                <c:pt idx="40">
                  <c:v>3.4482758620689653</c:v>
                </c:pt>
                <c:pt idx="41">
                  <c:v>3.2413793103448274</c:v>
                </c:pt>
                <c:pt idx="42">
                  <c:v>3.5172413793103448</c:v>
                </c:pt>
                <c:pt idx="43">
                  <c:v>3.4482758620689653</c:v>
                </c:pt>
                <c:pt idx="44">
                  <c:v>0</c:v>
                </c:pt>
              </c:numCache>
            </c:numRef>
          </c:val>
          <c:smooth val="0"/>
          <c:extLst xmlns:c16r2="http://schemas.microsoft.com/office/drawing/2015/06/chart">
            <c:ext xmlns:c16="http://schemas.microsoft.com/office/drawing/2014/chart" uri="{C3380CC4-5D6E-409C-BE32-E72D297353CC}">
              <c16:uniqueId val="{00000000-0B88-4583-A360-2A91F1A1A8A6}"/>
            </c:ext>
          </c:extLst>
        </c:ser>
        <c: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Comparison'!$D$7:$AV$7</c:f>
              <c:numCache>
                <c:formatCode>0.00</c:formatCode>
                <c:ptCount val="45"/>
                <c:pt idx="0">
                  <c:v>3.8</c:v>
                </c:pt>
                <c:pt idx="1">
                  <c:v>3.8</c:v>
                </c:pt>
                <c:pt idx="2">
                  <c:v>3.6</c:v>
                </c:pt>
                <c:pt idx="3">
                  <c:v>3.9</c:v>
                </c:pt>
                <c:pt idx="4">
                  <c:v>4</c:v>
                </c:pt>
                <c:pt idx="5">
                  <c:v>3.5</c:v>
                </c:pt>
                <c:pt idx="6">
                  <c:v>4</c:v>
                </c:pt>
                <c:pt idx="7">
                  <c:v>4.7</c:v>
                </c:pt>
                <c:pt idx="8">
                  <c:v>3.5288816326530612</c:v>
                </c:pt>
                <c:pt idx="9">
                  <c:v>4.3632930439315123</c:v>
                </c:pt>
                <c:pt idx="10">
                  <c:v>3.0149786415313118</c:v>
                </c:pt>
                <c:pt idx="11">
                  <c:v>2.6791271330879263</c:v>
                </c:pt>
                <c:pt idx="12">
                  <c:v>2.2999999999999998</c:v>
                </c:pt>
                <c:pt idx="13">
                  <c:v>2.2666666666666666</c:v>
                </c:pt>
                <c:pt idx="14">
                  <c:v>2.7333333333333334</c:v>
                </c:pt>
                <c:pt idx="15">
                  <c:v>2.6666666666666665</c:v>
                </c:pt>
                <c:pt idx="16">
                  <c:v>2.7666666666666666</c:v>
                </c:pt>
                <c:pt idx="17">
                  <c:v>2.9</c:v>
                </c:pt>
                <c:pt idx="18">
                  <c:v>2.7333333333333334</c:v>
                </c:pt>
                <c:pt idx="19">
                  <c:v>2.8333333333333335</c:v>
                </c:pt>
                <c:pt idx="20">
                  <c:v>2.7</c:v>
                </c:pt>
                <c:pt idx="21">
                  <c:v>2.8</c:v>
                </c:pt>
                <c:pt idx="22">
                  <c:v>2.8</c:v>
                </c:pt>
                <c:pt idx="23">
                  <c:v>2.7</c:v>
                </c:pt>
                <c:pt idx="24">
                  <c:v>2.5666666666666669</c:v>
                </c:pt>
                <c:pt idx="25">
                  <c:v>3</c:v>
                </c:pt>
                <c:pt idx="26">
                  <c:v>2.8571428571428572</c:v>
                </c:pt>
                <c:pt idx="27">
                  <c:v>2.6785714285714284</c:v>
                </c:pt>
                <c:pt idx="28">
                  <c:v>2.8571428571428572</c:v>
                </c:pt>
                <c:pt idx="29">
                  <c:v>3.2</c:v>
                </c:pt>
                <c:pt idx="30">
                  <c:v>3.84</c:v>
                </c:pt>
                <c:pt idx="31">
                  <c:v>3.96</c:v>
                </c:pt>
                <c:pt idx="32">
                  <c:v>3.081</c:v>
                </c:pt>
                <c:pt idx="33">
                  <c:v>2.7666666666666666</c:v>
                </c:pt>
                <c:pt idx="34">
                  <c:v>2.6666666666666665</c:v>
                </c:pt>
                <c:pt idx="35">
                  <c:v>2.7333333333333334</c:v>
                </c:pt>
                <c:pt idx="36">
                  <c:v>3.0333333333333332</c:v>
                </c:pt>
                <c:pt idx="37">
                  <c:v>3.1666666666666665</c:v>
                </c:pt>
                <c:pt idx="38">
                  <c:v>3.3666666666666667</c:v>
                </c:pt>
                <c:pt idx="39">
                  <c:v>3.2333333333333334</c:v>
                </c:pt>
                <c:pt idx="40">
                  <c:v>3.3333333333333335</c:v>
                </c:pt>
                <c:pt idx="41">
                  <c:v>3.1333333333333333</c:v>
                </c:pt>
                <c:pt idx="42">
                  <c:v>3.4</c:v>
                </c:pt>
                <c:pt idx="43">
                  <c:v>3.3333333333333335</c:v>
                </c:pt>
                <c:pt idx="44">
                  <c:v>#N/A</c:v>
                </c:pt>
              </c:numCache>
            </c:numRef>
          </c:val>
          <c:smooth val="0"/>
          <c:extLst xmlns:c16r2="http://schemas.microsoft.com/office/drawing/2015/06/chart">
            <c:ext xmlns:c16="http://schemas.microsoft.com/office/drawing/2014/chart" uri="{C3380CC4-5D6E-409C-BE32-E72D297353CC}">
              <c16:uniqueId val="{00000001-0B88-4583-A360-2A91F1A1A8A6}"/>
            </c:ext>
          </c:extLst>
        </c:ser>
        <c:dLbls>
          <c:showLegendKey val="0"/>
          <c:showVal val="0"/>
          <c:showCatName val="0"/>
          <c:showSerName val="0"/>
          <c:showPercent val="0"/>
          <c:showBubbleSize val="0"/>
        </c:dLbls>
        <c:smooth val="0"/>
        <c:axId val="224776384"/>
        <c:axId val="224776776"/>
      </c:lineChart>
      <c:dateAx>
        <c:axId val="224776384"/>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4776776"/>
        <c:crosses val="autoZero"/>
        <c:auto val="0"/>
        <c:lblOffset val="100"/>
        <c:baseTimeUnit val="days"/>
        <c:majorUnit val="6"/>
        <c:majorTimeUnit val="months"/>
        <c:minorUnit val="31"/>
        <c:minorTimeUnit val="days"/>
      </c:dateAx>
      <c:valAx>
        <c:axId val="224776776"/>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4776384"/>
        <c:crossesAt val="35400"/>
        <c:crossBetween val="midCat"/>
      </c:valAx>
      <c:spPr>
        <a:noFill/>
        <a:ln>
          <a:noFill/>
        </a:ln>
        <a:effectLst/>
      </c:spPr>
    </c:plotArea>
    <c:legend>
      <c:legendPos val="b"/>
      <c:layout>
        <c:manualLayout>
          <c:xMode val="edge"/>
          <c:yMode val="edge"/>
          <c:x val="0.34882034119824312"/>
          <c:y val="0.91753984598079075"/>
          <c:w val="0.34839275598412173"/>
          <c:h val="7.659934815840327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2.80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3.8</c:v>
                </c:pt>
                <c:pt idx="1">
                  <c:v>3.8</c:v>
                </c:pt>
                <c:pt idx="2">
                  <c:v>3.6</c:v>
                </c:pt>
                <c:pt idx="3">
                  <c:v>3.9</c:v>
                </c:pt>
                <c:pt idx="4">
                  <c:v>4</c:v>
                </c:pt>
                <c:pt idx="5">
                  <c:v>3.5</c:v>
                </c:pt>
                <c:pt idx="6">
                  <c:v>4</c:v>
                </c:pt>
                <c:pt idx="7">
                  <c:v>4.7</c:v>
                </c:pt>
                <c:pt idx="8">
                  <c:v>3.8</c:v>
                </c:pt>
                <c:pt idx="9">
                  <c:v>3.3333333333333335</c:v>
                </c:pt>
                <c:pt idx="10">
                  <c:v>3.3684210526315788</c:v>
                </c:pt>
                <c:pt idx="11">
                  <c:v>3.3157894736842106</c:v>
                </c:pt>
                <c:pt idx="12">
                  <c:v>3.6315789473684212</c:v>
                </c:pt>
                <c:pt idx="13">
                  <c:v>3.5789473684210527</c:v>
                </c:pt>
                <c:pt idx="14">
                  <c:v>2.8275862068965516</c:v>
                </c:pt>
                <c:pt idx="15">
                  <c:v>2.7586206896551726</c:v>
                </c:pt>
                <c:pt idx="16">
                  <c:v>2.8620689655172415</c:v>
                </c:pt>
                <c:pt idx="17">
                  <c:v>3</c:v>
                </c:pt>
                <c:pt idx="18">
                  <c:v>2.8275862068965516</c:v>
                </c:pt>
                <c:pt idx="19">
                  <c:v>2.9310344827586206</c:v>
                </c:pt>
                <c:pt idx="20">
                  <c:v>2.7931034482758621</c:v>
                </c:pt>
                <c:pt idx="21">
                  <c:v>2.896551724137931</c:v>
                </c:pt>
                <c:pt idx="22">
                  <c:v>2.896551724137931</c:v>
                </c:pt>
                <c:pt idx="23">
                  <c:v>2.7931034482758621</c:v>
                </c:pt>
                <c:pt idx="24">
                  <c:v>2.6551724137931036</c:v>
                </c:pt>
                <c:pt idx="25">
                  <c:v>2.896551724137931</c:v>
                </c:pt>
                <c:pt idx="26">
                  <c:v>2.7586206896551726</c:v>
                </c:pt>
                <c:pt idx="27">
                  <c:v>2.5862068965517242</c:v>
                </c:pt>
                <c:pt idx="28">
                  <c:v>2.7586206896551726</c:v>
                </c:pt>
                <c:pt idx="29">
                  <c:v>2.9629629629629628</c:v>
                </c:pt>
                <c:pt idx="30">
                  <c:v>3.5555555555555554</c:v>
                </c:pt>
                <c:pt idx="31">
                  <c:v>3.6666666666666665</c:v>
                </c:pt>
                <c:pt idx="32">
                  <c:v>2.8888888888888888</c:v>
                </c:pt>
                <c:pt idx="33">
                  <c:v>2.8620689655172415</c:v>
                </c:pt>
                <c:pt idx="34">
                  <c:v>2.7586206896551726</c:v>
                </c:pt>
                <c:pt idx="35">
                  <c:v>2.8275862068965516</c:v>
                </c:pt>
                <c:pt idx="36">
                  <c:v>3.1379310344827585</c:v>
                </c:pt>
                <c:pt idx="37">
                  <c:v>3.2758620689655173</c:v>
                </c:pt>
                <c:pt idx="38">
                  <c:v>3.4827586206896552</c:v>
                </c:pt>
                <c:pt idx="39">
                  <c:v>3.3448275862068964</c:v>
                </c:pt>
                <c:pt idx="40">
                  <c:v>3.4482758620689653</c:v>
                </c:pt>
                <c:pt idx="41">
                  <c:v>3.2413793103448274</c:v>
                </c:pt>
                <c:pt idx="42">
                  <c:v>3.5172413793103448</c:v>
                </c:pt>
                <c:pt idx="43">
                  <c:v>3.4482758620689653</c:v>
                </c:pt>
                <c:pt idx="44">
                  <c:v>0</c:v>
                </c:pt>
              </c:numCache>
            </c:numRef>
          </c:val>
          <c:smooth val="0"/>
          <c:extLst xmlns:c16r2="http://schemas.microsoft.com/office/drawing/2015/06/chart">
            <c:ext xmlns:c16="http://schemas.microsoft.com/office/drawing/2014/chart" uri="{C3380CC4-5D6E-409C-BE32-E72D297353CC}">
              <c16:uniqueId val="{00000000-BBFD-4338-868F-BF901B045F9F}"/>
            </c:ext>
          </c:extLst>
        </c:ser>
        <c:ser>
          <c:idx val="10"/>
          <c:order val="10"/>
          <c:tx>
            <c:v>SMFP 2.80 PPS</c:v>
          </c:tx>
          <c:spPr>
            <a:ln w="34925" cap="rnd">
              <a:solidFill>
                <a:schemeClr val="accent5">
                  <a:lumMod val="60000"/>
                </a:schemeClr>
              </a:solidFill>
              <a:round/>
            </a:ln>
            <a:effectLst>
              <a:outerShdw blurRad="57150" dist="19050" dir="5400000" algn="ctr" rotWithShape="0">
                <a:srgbClr val="000000">
                  <a:alpha val="63000"/>
                </a:srgbClr>
              </a:outerShdw>
            </a:effectLst>
          </c:spPr>
          <c:marker>
            <c:symbol val="none"/>
          </c:marker>
          <c:val>
            <c:numRef>
              <c:f>'Overall Comparison'!$D$16:$AV$16</c:f>
              <c:numCache>
                <c:formatCode>0.00</c:formatCode>
                <c:ptCount val="45"/>
                <c:pt idx="0">
                  <c:v>3.8</c:v>
                </c:pt>
                <c:pt idx="1">
                  <c:v>3.8</c:v>
                </c:pt>
                <c:pt idx="2">
                  <c:v>3.6</c:v>
                </c:pt>
                <c:pt idx="3">
                  <c:v>3.9</c:v>
                </c:pt>
                <c:pt idx="4">
                  <c:v>4</c:v>
                </c:pt>
                <c:pt idx="5">
                  <c:v>3.5</c:v>
                </c:pt>
                <c:pt idx="6">
                  <c:v>4</c:v>
                </c:pt>
                <c:pt idx="7">
                  <c:v>4.7</c:v>
                </c:pt>
                <c:pt idx="8">
                  <c:v>3.1268571428571428</c:v>
                </c:pt>
                <c:pt idx="9">
                  <c:v>3.5704100631215661</c:v>
                </c:pt>
                <c:pt idx="10">
                  <c:v>2.4125446244926256</c:v>
                </c:pt>
                <c:pt idx="11">
                  <c:v>2.1642104790099599</c:v>
                </c:pt>
                <c:pt idx="12">
                  <c:v>2.2999999999999998</c:v>
                </c:pt>
                <c:pt idx="13">
                  <c:v>2.2666666666666666</c:v>
                </c:pt>
                <c:pt idx="14">
                  <c:v>2.7333333333333334</c:v>
                </c:pt>
                <c:pt idx="15">
                  <c:v>2.6666666666666665</c:v>
                </c:pt>
                <c:pt idx="16">
                  <c:v>2.7666666666666666</c:v>
                </c:pt>
                <c:pt idx="17">
                  <c:v>2.9</c:v>
                </c:pt>
                <c:pt idx="18">
                  <c:v>2.7333333333333334</c:v>
                </c:pt>
                <c:pt idx="19">
                  <c:v>2.8333333333333335</c:v>
                </c:pt>
                <c:pt idx="20">
                  <c:v>2.7</c:v>
                </c:pt>
                <c:pt idx="21">
                  <c:v>2.8</c:v>
                </c:pt>
                <c:pt idx="22">
                  <c:v>2.8</c:v>
                </c:pt>
                <c:pt idx="23">
                  <c:v>2.7</c:v>
                </c:pt>
                <c:pt idx="24">
                  <c:v>2.5666666666666669</c:v>
                </c:pt>
                <c:pt idx="25">
                  <c:v>3</c:v>
                </c:pt>
                <c:pt idx="26">
                  <c:v>2.8571428571428572</c:v>
                </c:pt>
                <c:pt idx="27">
                  <c:v>2.6785714285714284</c:v>
                </c:pt>
                <c:pt idx="28">
                  <c:v>2.6666666666666665</c:v>
                </c:pt>
                <c:pt idx="29">
                  <c:v>2.9391563532689684</c:v>
                </c:pt>
                <c:pt idx="30">
                  <c:v>3.526987623922762</c:v>
                </c:pt>
                <c:pt idx="31">
                  <c:v>3.6372059871703484</c:v>
                </c:pt>
                <c:pt idx="32">
                  <c:v>2.73</c:v>
                </c:pt>
                <c:pt idx="33">
                  <c:v>2.7666666666666666</c:v>
                </c:pt>
                <c:pt idx="34">
                  <c:v>2.6666666666666665</c:v>
                </c:pt>
                <c:pt idx="35">
                  <c:v>2.7333333333333334</c:v>
                </c:pt>
                <c:pt idx="36">
                  <c:v>3.0333333333333332</c:v>
                </c:pt>
                <c:pt idx="37">
                  <c:v>3.1666666666666665</c:v>
                </c:pt>
                <c:pt idx="38">
                  <c:v>3.3666666666666667</c:v>
                </c:pt>
                <c:pt idx="39">
                  <c:v>3.2333333333333334</c:v>
                </c:pt>
                <c:pt idx="40">
                  <c:v>3.3333333333333335</c:v>
                </c:pt>
                <c:pt idx="41">
                  <c:v>3.1333333333333333</c:v>
                </c:pt>
                <c:pt idx="42">
                  <c:v>3.4</c:v>
                </c:pt>
                <c:pt idx="43">
                  <c:v>3.3333333333333335</c:v>
                </c:pt>
                <c:pt idx="44">
                  <c:v>#N/A</c:v>
                </c:pt>
              </c:numCache>
            </c:numRef>
          </c:val>
          <c:smooth val="0"/>
          <c:extLst xmlns:c16r2="http://schemas.microsoft.com/office/drawing/2015/06/chart">
            <c:ext xmlns:c16="http://schemas.microsoft.com/office/drawing/2014/chart" uri="{C3380CC4-5D6E-409C-BE32-E72D297353CC}">
              <c16:uniqueId val="{00000001-BBFD-4338-868F-BF901B045F9F}"/>
            </c:ext>
          </c:extLst>
        </c:ser>
        <c:dLbls>
          <c:showLegendKey val="0"/>
          <c:showVal val="0"/>
          <c:showCatName val="0"/>
          <c:showSerName val="0"/>
          <c:showPercent val="0"/>
          <c:showBubbleSize val="0"/>
        </c:dLbls>
        <c:smooth val="0"/>
        <c:axId val="226979304"/>
        <c:axId val="226979696"/>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3.8</c:v>
                      </c:pt>
                      <c:pt idx="1">
                        <c:v>3.8</c:v>
                      </c:pt>
                      <c:pt idx="2">
                        <c:v>3.6</c:v>
                      </c:pt>
                      <c:pt idx="3">
                        <c:v>3.9</c:v>
                      </c:pt>
                      <c:pt idx="4">
                        <c:v>4</c:v>
                      </c:pt>
                      <c:pt idx="5">
                        <c:v>3.5</c:v>
                      </c:pt>
                      <c:pt idx="6">
                        <c:v>4</c:v>
                      </c:pt>
                      <c:pt idx="7">
                        <c:v>4.7</c:v>
                      </c:pt>
                      <c:pt idx="8">
                        <c:v>3.5288816326530612</c:v>
                      </c:pt>
                      <c:pt idx="9">
                        <c:v>4.3632930439315123</c:v>
                      </c:pt>
                      <c:pt idx="10">
                        <c:v>3.0149786415313118</c:v>
                      </c:pt>
                      <c:pt idx="11">
                        <c:v>2.6791271330879263</c:v>
                      </c:pt>
                      <c:pt idx="12">
                        <c:v>2.2999999999999998</c:v>
                      </c:pt>
                      <c:pt idx="13">
                        <c:v>2.2666666666666666</c:v>
                      </c:pt>
                      <c:pt idx="14">
                        <c:v>2.7333333333333334</c:v>
                      </c:pt>
                      <c:pt idx="15">
                        <c:v>2.6666666666666665</c:v>
                      </c:pt>
                      <c:pt idx="16">
                        <c:v>2.7666666666666666</c:v>
                      </c:pt>
                      <c:pt idx="17">
                        <c:v>2.9</c:v>
                      </c:pt>
                      <c:pt idx="18">
                        <c:v>2.7333333333333334</c:v>
                      </c:pt>
                      <c:pt idx="19">
                        <c:v>2.8333333333333335</c:v>
                      </c:pt>
                      <c:pt idx="20">
                        <c:v>2.7</c:v>
                      </c:pt>
                      <c:pt idx="21">
                        <c:v>2.8</c:v>
                      </c:pt>
                      <c:pt idx="22">
                        <c:v>2.8</c:v>
                      </c:pt>
                      <c:pt idx="23">
                        <c:v>2.7</c:v>
                      </c:pt>
                      <c:pt idx="24">
                        <c:v>2.5666666666666669</c:v>
                      </c:pt>
                      <c:pt idx="25">
                        <c:v>3</c:v>
                      </c:pt>
                      <c:pt idx="26">
                        <c:v>2.8571428571428572</c:v>
                      </c:pt>
                      <c:pt idx="27">
                        <c:v>2.6785714285714284</c:v>
                      </c:pt>
                      <c:pt idx="28">
                        <c:v>2.8571428571428572</c:v>
                      </c:pt>
                      <c:pt idx="29">
                        <c:v>3.2</c:v>
                      </c:pt>
                      <c:pt idx="30">
                        <c:v>3.84</c:v>
                      </c:pt>
                      <c:pt idx="31">
                        <c:v>3.96</c:v>
                      </c:pt>
                      <c:pt idx="32">
                        <c:v>3.081</c:v>
                      </c:pt>
                      <c:pt idx="33">
                        <c:v>2.7666666666666666</c:v>
                      </c:pt>
                      <c:pt idx="34">
                        <c:v>2.6666666666666665</c:v>
                      </c:pt>
                      <c:pt idx="35">
                        <c:v>2.7333333333333334</c:v>
                      </c:pt>
                      <c:pt idx="36">
                        <c:v>3.0333333333333332</c:v>
                      </c:pt>
                      <c:pt idx="37">
                        <c:v>3.1666666666666665</c:v>
                      </c:pt>
                      <c:pt idx="38">
                        <c:v>3.3666666666666667</c:v>
                      </c:pt>
                      <c:pt idx="39">
                        <c:v>3.2333333333333334</c:v>
                      </c:pt>
                      <c:pt idx="40">
                        <c:v>3.3333333333333335</c:v>
                      </c:pt>
                      <c:pt idx="41">
                        <c:v>3.1333333333333333</c:v>
                      </c:pt>
                      <c:pt idx="42">
                        <c:v>3.4</c:v>
                      </c:pt>
                      <c:pt idx="43">
                        <c:v>3.3333333333333335</c:v>
                      </c:pt>
                      <c:pt idx="44">
                        <c:v>#N/A</c:v>
                      </c:pt>
                    </c:numCache>
                  </c:numRef>
                </c:val>
                <c:smooth val="0"/>
                <c:extLst xmlns:c16r2="http://schemas.microsoft.com/office/drawing/2015/06/chart">
                  <c:ext xmlns:c16="http://schemas.microsoft.com/office/drawing/2014/chart" uri="{C3380CC4-5D6E-409C-BE32-E72D297353CC}">
                    <c16:uniqueId val="{00000002-BBFD-4338-868F-BF901B045F9F}"/>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Comparison'!$D$8:$AV$8</c15:sqref>
                        </c15:formulaRef>
                      </c:ext>
                    </c:extLst>
                    <c:numCache>
                      <c:formatCode>0.00</c:formatCode>
                      <c:ptCount val="45"/>
                      <c:pt idx="0">
                        <c:v>3.8</c:v>
                      </c:pt>
                      <c:pt idx="1">
                        <c:v>3.8</c:v>
                      </c:pt>
                      <c:pt idx="2">
                        <c:v>3.6</c:v>
                      </c:pt>
                      <c:pt idx="3">
                        <c:v>3.9</c:v>
                      </c:pt>
                      <c:pt idx="4">
                        <c:v>4</c:v>
                      </c:pt>
                      <c:pt idx="5">
                        <c:v>3.5</c:v>
                      </c:pt>
                      <c:pt idx="6">
                        <c:v>4</c:v>
                      </c:pt>
                      <c:pt idx="7">
                        <c:v>4.7</c:v>
                      </c:pt>
                      <c:pt idx="8">
                        <c:v>3.4842122448979591</c:v>
                      </c:pt>
                      <c:pt idx="9">
                        <c:v>4.2687663837375878</c:v>
                      </c:pt>
                      <c:pt idx="10">
                        <c:v>2.9417302806992143</c:v>
                      </c:pt>
                      <c:pt idx="11">
                        <c:v>2.6170390049952634</c:v>
                      </c:pt>
                      <c:pt idx="12">
                        <c:v>2.2999999999999998</c:v>
                      </c:pt>
                      <c:pt idx="13">
                        <c:v>2.2666666666666666</c:v>
                      </c:pt>
                      <c:pt idx="14">
                        <c:v>2.7333333333333334</c:v>
                      </c:pt>
                      <c:pt idx="15">
                        <c:v>2.6666666666666665</c:v>
                      </c:pt>
                      <c:pt idx="16">
                        <c:v>2.7666666666666666</c:v>
                      </c:pt>
                      <c:pt idx="17">
                        <c:v>2.9</c:v>
                      </c:pt>
                      <c:pt idx="18">
                        <c:v>2.7333333333333334</c:v>
                      </c:pt>
                      <c:pt idx="19">
                        <c:v>2.8333333333333335</c:v>
                      </c:pt>
                      <c:pt idx="20">
                        <c:v>2.7</c:v>
                      </c:pt>
                      <c:pt idx="21">
                        <c:v>2.8</c:v>
                      </c:pt>
                      <c:pt idx="22">
                        <c:v>2.8</c:v>
                      </c:pt>
                      <c:pt idx="23">
                        <c:v>2.7</c:v>
                      </c:pt>
                      <c:pt idx="24">
                        <c:v>2.5666666666666669</c:v>
                      </c:pt>
                      <c:pt idx="25">
                        <c:v>3</c:v>
                      </c:pt>
                      <c:pt idx="26">
                        <c:v>2.8571428571428572</c:v>
                      </c:pt>
                      <c:pt idx="27">
                        <c:v>2.6785714285714284</c:v>
                      </c:pt>
                      <c:pt idx="28">
                        <c:v>2.8571428571428572</c:v>
                      </c:pt>
                      <c:pt idx="29">
                        <c:v>3.2</c:v>
                      </c:pt>
                      <c:pt idx="30">
                        <c:v>3.84</c:v>
                      </c:pt>
                      <c:pt idx="31">
                        <c:v>3.96</c:v>
                      </c:pt>
                      <c:pt idx="32">
                        <c:v>3.0420000000000003</c:v>
                      </c:pt>
                      <c:pt idx="33">
                        <c:v>2.7666666666666666</c:v>
                      </c:pt>
                      <c:pt idx="34">
                        <c:v>2.6666666666666665</c:v>
                      </c:pt>
                      <c:pt idx="35">
                        <c:v>2.7333333333333334</c:v>
                      </c:pt>
                      <c:pt idx="36">
                        <c:v>3.0333333333333332</c:v>
                      </c:pt>
                      <c:pt idx="37">
                        <c:v>3.1666666666666665</c:v>
                      </c:pt>
                      <c:pt idx="38">
                        <c:v>3.3666666666666667</c:v>
                      </c:pt>
                      <c:pt idx="39">
                        <c:v>3.2333333333333334</c:v>
                      </c:pt>
                      <c:pt idx="40">
                        <c:v>3.3333333333333335</c:v>
                      </c:pt>
                      <c:pt idx="41">
                        <c:v>3.1333333333333333</c:v>
                      </c:pt>
                      <c:pt idx="42">
                        <c:v>3.4</c:v>
                      </c:pt>
                      <c:pt idx="43">
                        <c:v>3.3333333333333335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3-BBFD-4338-868F-BF901B045F9F}"/>
                  </c:ext>
                </c:extLst>
              </c15:ser>
            </c15:filteredLineSeries>
            <c15:filteredLineSeries>
              <c15: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Comparison'!$D$9:$AV$9</c15:sqref>
                        </c15:formulaRef>
                      </c:ext>
                    </c:extLst>
                    <c:numCache>
                      <c:formatCode>0.00</c:formatCode>
                      <c:ptCount val="45"/>
                      <c:pt idx="0">
                        <c:v>3.8</c:v>
                      </c:pt>
                      <c:pt idx="1">
                        <c:v>3.8</c:v>
                      </c:pt>
                      <c:pt idx="2">
                        <c:v>3.6</c:v>
                      </c:pt>
                      <c:pt idx="3">
                        <c:v>3.9</c:v>
                      </c:pt>
                      <c:pt idx="4">
                        <c:v>4</c:v>
                      </c:pt>
                      <c:pt idx="5">
                        <c:v>3.5</c:v>
                      </c:pt>
                      <c:pt idx="6">
                        <c:v>4</c:v>
                      </c:pt>
                      <c:pt idx="7">
                        <c:v>4.7</c:v>
                      </c:pt>
                      <c:pt idx="8">
                        <c:v>3.4395428571428575</c:v>
                      </c:pt>
                      <c:pt idx="9">
                        <c:v>4.1759485480864873</c:v>
                      </c:pt>
                      <c:pt idx="10">
                        <c:v>2.8701883857318422</c:v>
                      </c:pt>
                      <c:pt idx="11">
                        <c:v>2.5562595833338357</c:v>
                      </c:pt>
                      <c:pt idx="12">
                        <c:v>2.2999999999999998</c:v>
                      </c:pt>
                      <c:pt idx="13">
                        <c:v>2.2666666666666666</c:v>
                      </c:pt>
                      <c:pt idx="14">
                        <c:v>2.7333333333333334</c:v>
                      </c:pt>
                      <c:pt idx="15">
                        <c:v>2.6666666666666665</c:v>
                      </c:pt>
                      <c:pt idx="16">
                        <c:v>2.7666666666666666</c:v>
                      </c:pt>
                      <c:pt idx="17">
                        <c:v>2.9</c:v>
                      </c:pt>
                      <c:pt idx="18">
                        <c:v>2.7333333333333334</c:v>
                      </c:pt>
                      <c:pt idx="19">
                        <c:v>2.8333333333333335</c:v>
                      </c:pt>
                      <c:pt idx="20">
                        <c:v>2.7</c:v>
                      </c:pt>
                      <c:pt idx="21">
                        <c:v>2.8</c:v>
                      </c:pt>
                      <c:pt idx="22">
                        <c:v>2.8</c:v>
                      </c:pt>
                      <c:pt idx="23">
                        <c:v>2.7</c:v>
                      </c:pt>
                      <c:pt idx="24">
                        <c:v>2.5666666666666669</c:v>
                      </c:pt>
                      <c:pt idx="25">
                        <c:v>3</c:v>
                      </c:pt>
                      <c:pt idx="26">
                        <c:v>2.8571428571428572</c:v>
                      </c:pt>
                      <c:pt idx="27">
                        <c:v>2.6785714285714284</c:v>
                      </c:pt>
                      <c:pt idx="28">
                        <c:v>2.8571428571428572</c:v>
                      </c:pt>
                      <c:pt idx="29">
                        <c:v>3.2</c:v>
                      </c:pt>
                      <c:pt idx="30">
                        <c:v>3.84</c:v>
                      </c:pt>
                      <c:pt idx="31">
                        <c:v>3.96</c:v>
                      </c:pt>
                      <c:pt idx="32">
                        <c:v>3.0030000000000001</c:v>
                      </c:pt>
                      <c:pt idx="33">
                        <c:v>2.7666666666666666</c:v>
                      </c:pt>
                      <c:pt idx="34">
                        <c:v>2.6666666666666665</c:v>
                      </c:pt>
                      <c:pt idx="35">
                        <c:v>2.7333333333333334</c:v>
                      </c:pt>
                      <c:pt idx="36">
                        <c:v>3.0333333333333332</c:v>
                      </c:pt>
                      <c:pt idx="37">
                        <c:v>3.1666666666666665</c:v>
                      </c:pt>
                      <c:pt idx="38">
                        <c:v>3.3666666666666667</c:v>
                      </c:pt>
                      <c:pt idx="39">
                        <c:v>3.2333333333333334</c:v>
                      </c:pt>
                      <c:pt idx="40">
                        <c:v>3.3333333333333335</c:v>
                      </c:pt>
                      <c:pt idx="41">
                        <c:v>3.1333333333333333</c:v>
                      </c:pt>
                      <c:pt idx="42">
                        <c:v>3.4</c:v>
                      </c:pt>
                      <c:pt idx="43">
                        <c:v>3.3333333333333335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4-BBFD-4338-868F-BF901B045F9F}"/>
                  </c:ext>
                </c:extLst>
              </c15:ser>
            </c15:filteredLineSeries>
            <c15:filteredLineSeries>
              <c15:ser>
                <c:idx val="4"/>
                <c:order val="4"/>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Comparison'!$D$10:$AV$10</c15:sqref>
                        </c15:formulaRef>
                      </c:ext>
                    </c:extLst>
                    <c:numCache>
                      <c:formatCode>0.00</c:formatCode>
                      <c:ptCount val="45"/>
                      <c:pt idx="0">
                        <c:v>3.8</c:v>
                      </c:pt>
                      <c:pt idx="1">
                        <c:v>3.8</c:v>
                      </c:pt>
                      <c:pt idx="2">
                        <c:v>3.6</c:v>
                      </c:pt>
                      <c:pt idx="3">
                        <c:v>3.9</c:v>
                      </c:pt>
                      <c:pt idx="4">
                        <c:v>4</c:v>
                      </c:pt>
                      <c:pt idx="5">
                        <c:v>3.5</c:v>
                      </c:pt>
                      <c:pt idx="6">
                        <c:v>4</c:v>
                      </c:pt>
                      <c:pt idx="7">
                        <c:v>4.7</c:v>
                      </c:pt>
                      <c:pt idx="8">
                        <c:v>3.3948734693877549</c:v>
                      </c:pt>
                      <c:pt idx="9">
                        <c:v>4.0847936146388619</c:v>
                      </c:pt>
                      <c:pt idx="10">
                        <c:v>2.8002940100074123</c:v>
                      </c:pt>
                      <c:pt idx="11">
                        <c:v>2.4967479218622599</c:v>
                      </c:pt>
                      <c:pt idx="12">
                        <c:v>2.2999999999999998</c:v>
                      </c:pt>
                      <c:pt idx="13">
                        <c:v>2.2666666666666666</c:v>
                      </c:pt>
                      <c:pt idx="14">
                        <c:v>2.7333333333333334</c:v>
                      </c:pt>
                      <c:pt idx="15">
                        <c:v>2.6666666666666665</c:v>
                      </c:pt>
                      <c:pt idx="16">
                        <c:v>2.7666666666666666</c:v>
                      </c:pt>
                      <c:pt idx="17">
                        <c:v>2.9</c:v>
                      </c:pt>
                      <c:pt idx="18">
                        <c:v>2.7333333333333334</c:v>
                      </c:pt>
                      <c:pt idx="19">
                        <c:v>2.8333333333333335</c:v>
                      </c:pt>
                      <c:pt idx="20">
                        <c:v>2.7</c:v>
                      </c:pt>
                      <c:pt idx="21">
                        <c:v>2.8</c:v>
                      </c:pt>
                      <c:pt idx="22">
                        <c:v>2.8</c:v>
                      </c:pt>
                      <c:pt idx="23">
                        <c:v>2.7</c:v>
                      </c:pt>
                      <c:pt idx="24">
                        <c:v>2.5666666666666669</c:v>
                      </c:pt>
                      <c:pt idx="25">
                        <c:v>3</c:v>
                      </c:pt>
                      <c:pt idx="26">
                        <c:v>2.8571428571428572</c:v>
                      </c:pt>
                      <c:pt idx="27">
                        <c:v>2.6785714285714284</c:v>
                      </c:pt>
                      <c:pt idx="28">
                        <c:v>2.8571428571428572</c:v>
                      </c:pt>
                      <c:pt idx="29">
                        <c:v>3.2</c:v>
                      </c:pt>
                      <c:pt idx="30">
                        <c:v>3.84</c:v>
                      </c:pt>
                      <c:pt idx="31">
                        <c:v>3.96</c:v>
                      </c:pt>
                      <c:pt idx="32">
                        <c:v>2.964</c:v>
                      </c:pt>
                      <c:pt idx="33">
                        <c:v>2.7666666666666666</c:v>
                      </c:pt>
                      <c:pt idx="34">
                        <c:v>2.6666666666666665</c:v>
                      </c:pt>
                      <c:pt idx="35">
                        <c:v>2.7333333333333334</c:v>
                      </c:pt>
                      <c:pt idx="36">
                        <c:v>3.0333333333333332</c:v>
                      </c:pt>
                      <c:pt idx="37">
                        <c:v>3.1666666666666665</c:v>
                      </c:pt>
                      <c:pt idx="38">
                        <c:v>3.3666666666666667</c:v>
                      </c:pt>
                      <c:pt idx="39">
                        <c:v>3.2333333333333334</c:v>
                      </c:pt>
                      <c:pt idx="40">
                        <c:v>3.3333333333333335</c:v>
                      </c:pt>
                      <c:pt idx="41">
                        <c:v>3.1333333333333333</c:v>
                      </c:pt>
                      <c:pt idx="42">
                        <c:v>3.4</c:v>
                      </c:pt>
                      <c:pt idx="43">
                        <c:v>3.3333333333333335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5-BBFD-4338-868F-BF901B045F9F}"/>
                  </c:ext>
                </c:extLst>
              </c15:ser>
            </c15:filteredLineSeries>
            <c15:filteredLineSeries>
              <c15:ser>
                <c:idx val="5"/>
                <c:order val="5"/>
                <c:tx>
                  <c:v>SMFP 3.00 PPS</c:v>
                </c:tx>
                <c:spPr>
                  <a:ln w="34925" cap="rnd">
                    <a:solidFill>
                      <a:schemeClr val="accent6"/>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Comparison'!$D$11:$AV$11</c15:sqref>
                        </c15:formulaRef>
                      </c:ext>
                    </c:extLst>
                    <c:numCache>
                      <c:formatCode>0.00</c:formatCode>
                      <c:ptCount val="45"/>
                      <c:pt idx="0">
                        <c:v>3.8</c:v>
                      </c:pt>
                      <c:pt idx="1">
                        <c:v>3.8</c:v>
                      </c:pt>
                      <c:pt idx="2">
                        <c:v>3.6</c:v>
                      </c:pt>
                      <c:pt idx="3">
                        <c:v>3.9</c:v>
                      </c:pt>
                      <c:pt idx="4">
                        <c:v>4</c:v>
                      </c:pt>
                      <c:pt idx="5">
                        <c:v>3.5</c:v>
                      </c:pt>
                      <c:pt idx="6">
                        <c:v>4</c:v>
                      </c:pt>
                      <c:pt idx="7">
                        <c:v>4.7</c:v>
                      </c:pt>
                      <c:pt idx="8">
                        <c:v>3.3502040816326528</c:v>
                      </c:pt>
                      <c:pt idx="9">
                        <c:v>3.9952572919136826</c:v>
                      </c:pt>
                      <c:pt idx="10">
                        <c:v>2.7319908909313688</c:v>
                      </c:pt>
                      <c:pt idx="11">
                        <c:v>2.4384647648528741</c:v>
                      </c:pt>
                      <c:pt idx="12">
                        <c:v>2.2999999999999998</c:v>
                      </c:pt>
                      <c:pt idx="13">
                        <c:v>2.2666666666666666</c:v>
                      </c:pt>
                      <c:pt idx="14">
                        <c:v>2.7333333333333334</c:v>
                      </c:pt>
                      <c:pt idx="15">
                        <c:v>2.6666666666666665</c:v>
                      </c:pt>
                      <c:pt idx="16">
                        <c:v>2.7666666666666666</c:v>
                      </c:pt>
                      <c:pt idx="17">
                        <c:v>2.9</c:v>
                      </c:pt>
                      <c:pt idx="18">
                        <c:v>2.7333333333333334</c:v>
                      </c:pt>
                      <c:pt idx="19">
                        <c:v>2.8333333333333335</c:v>
                      </c:pt>
                      <c:pt idx="20">
                        <c:v>2.7</c:v>
                      </c:pt>
                      <c:pt idx="21">
                        <c:v>2.8</c:v>
                      </c:pt>
                      <c:pt idx="22">
                        <c:v>2.8</c:v>
                      </c:pt>
                      <c:pt idx="23">
                        <c:v>2.7</c:v>
                      </c:pt>
                      <c:pt idx="24">
                        <c:v>2.5666666666666669</c:v>
                      </c:pt>
                      <c:pt idx="25">
                        <c:v>3</c:v>
                      </c:pt>
                      <c:pt idx="26">
                        <c:v>2.8571428571428572</c:v>
                      </c:pt>
                      <c:pt idx="27">
                        <c:v>2.6785714285714284</c:v>
                      </c:pt>
                      <c:pt idx="28">
                        <c:v>2.8571428571428572</c:v>
                      </c:pt>
                      <c:pt idx="29">
                        <c:v>3.2</c:v>
                      </c:pt>
                      <c:pt idx="30">
                        <c:v>3.84</c:v>
                      </c:pt>
                      <c:pt idx="31">
                        <c:v>3.96</c:v>
                      </c:pt>
                      <c:pt idx="32">
                        <c:v>2.9249999999999998</c:v>
                      </c:pt>
                      <c:pt idx="33">
                        <c:v>2.7666666666666666</c:v>
                      </c:pt>
                      <c:pt idx="34">
                        <c:v>2.6666666666666665</c:v>
                      </c:pt>
                      <c:pt idx="35">
                        <c:v>2.7333333333333334</c:v>
                      </c:pt>
                      <c:pt idx="36">
                        <c:v>3.0333333333333332</c:v>
                      </c:pt>
                      <c:pt idx="37">
                        <c:v>3.1666666666666665</c:v>
                      </c:pt>
                      <c:pt idx="38">
                        <c:v>3.3666666666666667</c:v>
                      </c:pt>
                      <c:pt idx="39">
                        <c:v>3.2333333333333334</c:v>
                      </c:pt>
                      <c:pt idx="40">
                        <c:v>3.3333333333333335</c:v>
                      </c:pt>
                      <c:pt idx="41">
                        <c:v>3.1333333333333333</c:v>
                      </c:pt>
                      <c:pt idx="42">
                        <c:v>3.4</c:v>
                      </c:pt>
                      <c:pt idx="43">
                        <c:v>3.3333333333333335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6-BBFD-4338-868F-BF901B045F9F}"/>
                  </c:ext>
                </c:extLst>
              </c15:ser>
            </c15:filteredLineSeries>
            <c15:filteredLineSeries>
              <c15:ser>
                <c:idx val="6"/>
                <c:order val="6"/>
                <c:tx>
                  <c:v>SMFP 2.96 PPS</c:v>
                </c:tx>
                <c:spPr>
                  <a:ln w="34925" cap="rnd">
                    <a:solidFill>
                      <a:schemeClr val="accent1">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Comparison'!$D$12:$AV$12</c15:sqref>
                        </c15:formulaRef>
                      </c:ext>
                    </c:extLst>
                    <c:numCache>
                      <c:formatCode>0.00</c:formatCode>
                      <c:ptCount val="45"/>
                      <c:pt idx="0">
                        <c:v>3.8</c:v>
                      </c:pt>
                      <c:pt idx="1">
                        <c:v>3.8</c:v>
                      </c:pt>
                      <c:pt idx="2">
                        <c:v>3.6</c:v>
                      </c:pt>
                      <c:pt idx="3">
                        <c:v>3.9</c:v>
                      </c:pt>
                      <c:pt idx="4">
                        <c:v>4</c:v>
                      </c:pt>
                      <c:pt idx="5">
                        <c:v>3.5</c:v>
                      </c:pt>
                      <c:pt idx="6">
                        <c:v>4</c:v>
                      </c:pt>
                      <c:pt idx="7">
                        <c:v>4.7</c:v>
                      </c:pt>
                      <c:pt idx="8">
                        <c:v>3.3055346938775512</c:v>
                      </c:pt>
                      <c:pt idx="9">
                        <c:v>3.9072968475286998</c:v>
                      </c:pt>
                      <c:pt idx="10">
                        <c:v>2.665225298890415</c:v>
                      </c:pt>
                      <c:pt idx="11">
                        <c:v>2.381372460739474</c:v>
                      </c:pt>
                      <c:pt idx="12">
                        <c:v>2.2999999999999998</c:v>
                      </c:pt>
                      <c:pt idx="13">
                        <c:v>2.2666666666666666</c:v>
                      </c:pt>
                      <c:pt idx="14">
                        <c:v>2.7333333333333334</c:v>
                      </c:pt>
                      <c:pt idx="15">
                        <c:v>2.6666666666666665</c:v>
                      </c:pt>
                      <c:pt idx="16">
                        <c:v>2.7666666666666666</c:v>
                      </c:pt>
                      <c:pt idx="17">
                        <c:v>2.9</c:v>
                      </c:pt>
                      <c:pt idx="18">
                        <c:v>2.7333333333333334</c:v>
                      </c:pt>
                      <c:pt idx="19">
                        <c:v>2.8333333333333335</c:v>
                      </c:pt>
                      <c:pt idx="20">
                        <c:v>2.7</c:v>
                      </c:pt>
                      <c:pt idx="21">
                        <c:v>2.8</c:v>
                      </c:pt>
                      <c:pt idx="22">
                        <c:v>2.8</c:v>
                      </c:pt>
                      <c:pt idx="23">
                        <c:v>2.7</c:v>
                      </c:pt>
                      <c:pt idx="24">
                        <c:v>2.5666666666666669</c:v>
                      </c:pt>
                      <c:pt idx="25">
                        <c:v>3</c:v>
                      </c:pt>
                      <c:pt idx="26">
                        <c:v>2.8571428571428572</c:v>
                      </c:pt>
                      <c:pt idx="27">
                        <c:v>2.6785714285714284</c:v>
                      </c:pt>
                      <c:pt idx="28">
                        <c:v>2.8190476190476188</c:v>
                      </c:pt>
                      <c:pt idx="29">
                        <c:v>3.1522896698615548</c:v>
                      </c:pt>
                      <c:pt idx="30">
                        <c:v>3.7827476038338657</c:v>
                      </c:pt>
                      <c:pt idx="31">
                        <c:v>3.9009584664536741</c:v>
                      </c:pt>
                      <c:pt idx="32">
                        <c:v>2.8859999999999997</c:v>
                      </c:pt>
                      <c:pt idx="33">
                        <c:v>2.7666666666666666</c:v>
                      </c:pt>
                      <c:pt idx="34">
                        <c:v>2.6666666666666665</c:v>
                      </c:pt>
                      <c:pt idx="35">
                        <c:v>2.7333333333333334</c:v>
                      </c:pt>
                      <c:pt idx="36">
                        <c:v>3.0333333333333332</c:v>
                      </c:pt>
                      <c:pt idx="37">
                        <c:v>3.1666666666666665</c:v>
                      </c:pt>
                      <c:pt idx="38">
                        <c:v>3.3666666666666667</c:v>
                      </c:pt>
                      <c:pt idx="39">
                        <c:v>3.2333333333333334</c:v>
                      </c:pt>
                      <c:pt idx="40">
                        <c:v>3.3333333333333335</c:v>
                      </c:pt>
                      <c:pt idx="41">
                        <c:v>3.1333333333333333</c:v>
                      </c:pt>
                      <c:pt idx="42">
                        <c:v>3.4</c:v>
                      </c:pt>
                      <c:pt idx="43">
                        <c:v>3.3333333333333335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7-BBFD-4338-868F-BF901B045F9F}"/>
                  </c:ext>
                </c:extLst>
              </c15:ser>
            </c15:filteredLineSeries>
            <c15:filteredLineSeries>
              <c15:ser>
                <c:idx val="7"/>
                <c:order val="7"/>
                <c:tx>
                  <c:v>SMFP 2.92 PPS</c:v>
                </c:tx>
                <c:spPr>
                  <a:ln w="34925" cap="rnd">
                    <a:solidFill>
                      <a:schemeClr val="accent2">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Comparison'!$D$13:$AV$13</c15:sqref>
                        </c15:formulaRef>
                      </c:ext>
                    </c:extLst>
                    <c:numCache>
                      <c:formatCode>0.00</c:formatCode>
                      <c:ptCount val="45"/>
                      <c:pt idx="0">
                        <c:v>3.8</c:v>
                      </c:pt>
                      <c:pt idx="1">
                        <c:v>3.8</c:v>
                      </c:pt>
                      <c:pt idx="2">
                        <c:v>3.6</c:v>
                      </c:pt>
                      <c:pt idx="3">
                        <c:v>3.9</c:v>
                      </c:pt>
                      <c:pt idx="4">
                        <c:v>4</c:v>
                      </c:pt>
                      <c:pt idx="5">
                        <c:v>3.5</c:v>
                      </c:pt>
                      <c:pt idx="6">
                        <c:v>4</c:v>
                      </c:pt>
                      <c:pt idx="7">
                        <c:v>4.7</c:v>
                      </c:pt>
                      <c:pt idx="8">
                        <c:v>3.2608653061224486</c:v>
                      </c:pt>
                      <c:pt idx="9">
                        <c:v>3.8208710401968369</c:v>
                      </c:pt>
                      <c:pt idx="10">
                        <c:v>2.5999458962933009</c:v>
                      </c:pt>
                      <c:pt idx="11">
                        <c:v>2.3254348810046102</c:v>
                      </c:pt>
                      <c:pt idx="12">
                        <c:v>2.2999999999999998</c:v>
                      </c:pt>
                      <c:pt idx="13">
                        <c:v>2.2666666666666666</c:v>
                      </c:pt>
                      <c:pt idx="14">
                        <c:v>2.7333333333333334</c:v>
                      </c:pt>
                      <c:pt idx="15">
                        <c:v>2.6666666666666665</c:v>
                      </c:pt>
                      <c:pt idx="16">
                        <c:v>2.7666666666666666</c:v>
                      </c:pt>
                      <c:pt idx="17">
                        <c:v>2.9</c:v>
                      </c:pt>
                      <c:pt idx="18">
                        <c:v>2.7333333333333334</c:v>
                      </c:pt>
                      <c:pt idx="19">
                        <c:v>2.8333333333333335</c:v>
                      </c:pt>
                      <c:pt idx="20">
                        <c:v>2.7</c:v>
                      </c:pt>
                      <c:pt idx="21">
                        <c:v>2.8</c:v>
                      </c:pt>
                      <c:pt idx="22">
                        <c:v>2.8</c:v>
                      </c:pt>
                      <c:pt idx="23">
                        <c:v>2.7</c:v>
                      </c:pt>
                      <c:pt idx="24">
                        <c:v>2.5666666666666669</c:v>
                      </c:pt>
                      <c:pt idx="25">
                        <c:v>3</c:v>
                      </c:pt>
                      <c:pt idx="26">
                        <c:v>2.8571428571428572</c:v>
                      </c:pt>
                      <c:pt idx="27">
                        <c:v>2.6785714285714284</c:v>
                      </c:pt>
                      <c:pt idx="28">
                        <c:v>2.7809523809523808</c:v>
                      </c:pt>
                      <c:pt idx="29">
                        <c:v>3.1047315257841572</c:v>
                      </c:pt>
                      <c:pt idx="30">
                        <c:v>3.725677830940989</c:v>
                      </c:pt>
                      <c:pt idx="31">
                        <c:v>3.8421052631578947</c:v>
                      </c:pt>
                      <c:pt idx="32">
                        <c:v>2.847</c:v>
                      </c:pt>
                      <c:pt idx="33">
                        <c:v>2.7666666666666666</c:v>
                      </c:pt>
                      <c:pt idx="34">
                        <c:v>2.6666666666666665</c:v>
                      </c:pt>
                      <c:pt idx="35">
                        <c:v>2.7333333333333334</c:v>
                      </c:pt>
                      <c:pt idx="36">
                        <c:v>3.0333333333333332</c:v>
                      </c:pt>
                      <c:pt idx="37">
                        <c:v>3.1666666666666665</c:v>
                      </c:pt>
                      <c:pt idx="38">
                        <c:v>3.3666666666666667</c:v>
                      </c:pt>
                      <c:pt idx="39">
                        <c:v>3.2333333333333334</c:v>
                      </c:pt>
                      <c:pt idx="40">
                        <c:v>3.3333333333333335</c:v>
                      </c:pt>
                      <c:pt idx="41">
                        <c:v>3.1333333333333333</c:v>
                      </c:pt>
                      <c:pt idx="42">
                        <c:v>3.4</c:v>
                      </c:pt>
                      <c:pt idx="43">
                        <c:v>3.3333333333333335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8-BBFD-4338-868F-BF901B045F9F}"/>
                  </c:ext>
                </c:extLst>
              </c15:ser>
            </c15:filteredLineSeries>
            <c15:filteredLineSeries>
              <c15:ser>
                <c:idx val="8"/>
                <c:order val="8"/>
                <c:tx>
                  <c:v>SMFP 2.88 PPS</c:v>
                </c:tx>
                <c:spPr>
                  <a:ln w="34925" cap="rnd">
                    <a:solidFill>
                      <a:schemeClr val="accent3">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Comparison'!$D$14:$AV$14</c15:sqref>
                        </c15:formulaRef>
                      </c:ext>
                    </c:extLst>
                    <c:numCache>
                      <c:formatCode>0.00</c:formatCode>
                      <c:ptCount val="45"/>
                      <c:pt idx="0">
                        <c:v>3.8</c:v>
                      </c:pt>
                      <c:pt idx="1">
                        <c:v>3.8</c:v>
                      </c:pt>
                      <c:pt idx="2">
                        <c:v>3.6</c:v>
                      </c:pt>
                      <c:pt idx="3">
                        <c:v>3.9</c:v>
                      </c:pt>
                      <c:pt idx="4">
                        <c:v>4</c:v>
                      </c:pt>
                      <c:pt idx="5">
                        <c:v>3.5</c:v>
                      </c:pt>
                      <c:pt idx="6">
                        <c:v>4</c:v>
                      </c:pt>
                      <c:pt idx="7">
                        <c:v>4.7</c:v>
                      </c:pt>
                      <c:pt idx="8">
                        <c:v>3.216195918367347</c:v>
                      </c:pt>
                      <c:pt idx="9">
                        <c:v>3.735940055251171</c:v>
                      </c:pt>
                      <c:pt idx="10">
                        <c:v>2.5361036059211779</c:v>
                      </c:pt>
                      <c:pt idx="11">
                        <c:v>2.2706173439392701</c:v>
                      </c:pt>
                      <c:pt idx="12">
                        <c:v>2.2999999999999998</c:v>
                      </c:pt>
                      <c:pt idx="13">
                        <c:v>2.2666666666666666</c:v>
                      </c:pt>
                      <c:pt idx="14">
                        <c:v>2.7333333333333334</c:v>
                      </c:pt>
                      <c:pt idx="15">
                        <c:v>2.6666666666666665</c:v>
                      </c:pt>
                      <c:pt idx="16">
                        <c:v>2.7666666666666666</c:v>
                      </c:pt>
                      <c:pt idx="17">
                        <c:v>2.9</c:v>
                      </c:pt>
                      <c:pt idx="18">
                        <c:v>2.7333333333333334</c:v>
                      </c:pt>
                      <c:pt idx="19">
                        <c:v>2.8333333333333335</c:v>
                      </c:pt>
                      <c:pt idx="20">
                        <c:v>2.7</c:v>
                      </c:pt>
                      <c:pt idx="21">
                        <c:v>2.8</c:v>
                      </c:pt>
                      <c:pt idx="22">
                        <c:v>2.8</c:v>
                      </c:pt>
                      <c:pt idx="23">
                        <c:v>2.7</c:v>
                      </c:pt>
                      <c:pt idx="24">
                        <c:v>2.5666666666666669</c:v>
                      </c:pt>
                      <c:pt idx="25">
                        <c:v>3</c:v>
                      </c:pt>
                      <c:pt idx="26">
                        <c:v>2.8571428571428572</c:v>
                      </c:pt>
                      <c:pt idx="27">
                        <c:v>2.6785714285714284</c:v>
                      </c:pt>
                      <c:pt idx="28">
                        <c:v>2.7428571428571429</c:v>
                      </c:pt>
                      <c:pt idx="29">
                        <c:v>3.057324840764331</c:v>
                      </c:pt>
                      <c:pt idx="30">
                        <c:v>3.6687898089171971</c:v>
                      </c:pt>
                      <c:pt idx="31">
                        <c:v>3.7834394904458599</c:v>
                      </c:pt>
                      <c:pt idx="32">
                        <c:v>2.8079999999999998</c:v>
                      </c:pt>
                      <c:pt idx="33">
                        <c:v>2.7666666666666666</c:v>
                      </c:pt>
                      <c:pt idx="34">
                        <c:v>2.6666666666666665</c:v>
                      </c:pt>
                      <c:pt idx="35">
                        <c:v>2.7333333333333334</c:v>
                      </c:pt>
                      <c:pt idx="36">
                        <c:v>3.0333333333333332</c:v>
                      </c:pt>
                      <c:pt idx="37">
                        <c:v>3.1666666666666665</c:v>
                      </c:pt>
                      <c:pt idx="38">
                        <c:v>3.3666666666666667</c:v>
                      </c:pt>
                      <c:pt idx="39">
                        <c:v>3.2333333333333334</c:v>
                      </c:pt>
                      <c:pt idx="40">
                        <c:v>3.3333333333333335</c:v>
                      </c:pt>
                      <c:pt idx="41">
                        <c:v>3.1333333333333333</c:v>
                      </c:pt>
                      <c:pt idx="42">
                        <c:v>3.4</c:v>
                      </c:pt>
                      <c:pt idx="43">
                        <c:v>3.3333333333333335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9-BBFD-4338-868F-BF901B045F9F}"/>
                  </c:ext>
                </c:extLst>
              </c15:ser>
            </c15:filteredLineSeries>
            <c15:filteredLineSeries>
              <c15:ser>
                <c:idx val="9"/>
                <c:order val="9"/>
                <c:tx>
                  <c:v>SMFP 2.84 PPS</c:v>
                </c:tx>
                <c:spPr>
                  <a:ln w="34925" cap="rnd">
                    <a:solidFill>
                      <a:schemeClr val="accent4">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Comparison'!$D$15:$AV$15</c15:sqref>
                        </c15:formulaRef>
                      </c:ext>
                    </c:extLst>
                    <c:numCache>
                      <c:formatCode>0.00</c:formatCode>
                      <c:ptCount val="45"/>
                      <c:pt idx="0">
                        <c:v>3.8</c:v>
                      </c:pt>
                      <c:pt idx="1">
                        <c:v>3.8</c:v>
                      </c:pt>
                      <c:pt idx="2">
                        <c:v>3.6</c:v>
                      </c:pt>
                      <c:pt idx="3">
                        <c:v>3.9</c:v>
                      </c:pt>
                      <c:pt idx="4">
                        <c:v>4</c:v>
                      </c:pt>
                      <c:pt idx="5">
                        <c:v>3.5</c:v>
                      </c:pt>
                      <c:pt idx="6">
                        <c:v>4</c:v>
                      </c:pt>
                      <c:pt idx="7">
                        <c:v>4.7</c:v>
                      </c:pt>
                      <c:pt idx="8">
                        <c:v>3.1715265306122449</c:v>
                      </c:pt>
                      <c:pt idx="9">
                        <c:v>3.6524654434867045</c:v>
                      </c:pt>
                      <c:pt idx="10">
                        <c:v>2.4736514878780036</c:v>
                      </c:pt>
                      <c:pt idx="11">
                        <c:v>2.2168865429368605</c:v>
                      </c:pt>
                      <c:pt idx="12">
                        <c:v>2.2999999999999998</c:v>
                      </c:pt>
                      <c:pt idx="13">
                        <c:v>2.2666666666666666</c:v>
                      </c:pt>
                      <c:pt idx="14">
                        <c:v>2.7333333333333334</c:v>
                      </c:pt>
                      <c:pt idx="15">
                        <c:v>2.6666666666666665</c:v>
                      </c:pt>
                      <c:pt idx="16">
                        <c:v>2.7666666666666666</c:v>
                      </c:pt>
                      <c:pt idx="17">
                        <c:v>2.9</c:v>
                      </c:pt>
                      <c:pt idx="18">
                        <c:v>2.7333333333333334</c:v>
                      </c:pt>
                      <c:pt idx="19">
                        <c:v>2.8333333333333335</c:v>
                      </c:pt>
                      <c:pt idx="20">
                        <c:v>2.7</c:v>
                      </c:pt>
                      <c:pt idx="21">
                        <c:v>2.8</c:v>
                      </c:pt>
                      <c:pt idx="22">
                        <c:v>2.8</c:v>
                      </c:pt>
                      <c:pt idx="23">
                        <c:v>2.7</c:v>
                      </c:pt>
                      <c:pt idx="24">
                        <c:v>2.5666666666666669</c:v>
                      </c:pt>
                      <c:pt idx="25">
                        <c:v>3</c:v>
                      </c:pt>
                      <c:pt idx="26">
                        <c:v>2.8571428571428572</c:v>
                      </c:pt>
                      <c:pt idx="27">
                        <c:v>2.6785714285714284</c:v>
                      </c:pt>
                      <c:pt idx="28">
                        <c:v>2.7047619047619045</c:v>
                      </c:pt>
                      <c:pt idx="29">
                        <c:v>3.0100688924218333</c:v>
                      </c:pt>
                      <c:pt idx="30">
                        <c:v>3.6120826709061999</c:v>
                      </c:pt>
                      <c:pt idx="31">
                        <c:v>3.7249602543720188</c:v>
                      </c:pt>
                      <c:pt idx="32">
                        <c:v>2.7689999999999997</c:v>
                      </c:pt>
                      <c:pt idx="33">
                        <c:v>2.7666666666666666</c:v>
                      </c:pt>
                      <c:pt idx="34">
                        <c:v>2.6666666666666665</c:v>
                      </c:pt>
                      <c:pt idx="35">
                        <c:v>2.7333333333333334</c:v>
                      </c:pt>
                      <c:pt idx="36">
                        <c:v>3.0333333333333332</c:v>
                      </c:pt>
                      <c:pt idx="37">
                        <c:v>3.1666666666666665</c:v>
                      </c:pt>
                      <c:pt idx="38">
                        <c:v>3.3666666666666667</c:v>
                      </c:pt>
                      <c:pt idx="39">
                        <c:v>3.2333333333333334</c:v>
                      </c:pt>
                      <c:pt idx="40">
                        <c:v>3.3333333333333335</c:v>
                      </c:pt>
                      <c:pt idx="41">
                        <c:v>3.1333333333333333</c:v>
                      </c:pt>
                      <c:pt idx="42">
                        <c:v>3.4</c:v>
                      </c:pt>
                      <c:pt idx="43">
                        <c:v>3.3333333333333335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A-BBFD-4338-868F-BF901B045F9F}"/>
                  </c:ext>
                </c:extLst>
              </c15:ser>
            </c15:filteredLineSeries>
          </c:ext>
        </c:extLst>
      </c:lineChart>
      <c:dateAx>
        <c:axId val="226979304"/>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6979696"/>
        <c:crosses val="autoZero"/>
        <c:auto val="0"/>
        <c:lblOffset val="100"/>
        <c:baseTimeUnit val="days"/>
        <c:majorUnit val="6"/>
        <c:majorTimeUnit val="months"/>
        <c:minorUnit val="31"/>
        <c:minorTimeUnit val="days"/>
      </c:dateAx>
      <c:valAx>
        <c:axId val="226979696"/>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6979304"/>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(Varying</a:t>
            </a:r>
            <a:r>
              <a:rPr lang="en-US" baseline="0"/>
              <a:t> PPS)</a:t>
            </a:r>
            <a:endParaRPr lang="en-US"/>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3981371110307923E-2"/>
          <c:y val="0.10354944335297969"/>
          <c:w val="0.77011087899726816"/>
          <c:h val="0.73044829396325461"/>
        </c:manualLayout>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3.8</c:v>
                </c:pt>
                <c:pt idx="1">
                  <c:v>3.8</c:v>
                </c:pt>
                <c:pt idx="2">
                  <c:v>3.6</c:v>
                </c:pt>
                <c:pt idx="3">
                  <c:v>3.9</c:v>
                </c:pt>
                <c:pt idx="4">
                  <c:v>4</c:v>
                </c:pt>
                <c:pt idx="5">
                  <c:v>3.5</c:v>
                </c:pt>
                <c:pt idx="6">
                  <c:v>4</c:v>
                </c:pt>
                <c:pt idx="7">
                  <c:v>4.7</c:v>
                </c:pt>
                <c:pt idx="8">
                  <c:v>3.8</c:v>
                </c:pt>
                <c:pt idx="9">
                  <c:v>3.3333333333333335</c:v>
                </c:pt>
                <c:pt idx="10">
                  <c:v>3.3684210526315788</c:v>
                </c:pt>
                <c:pt idx="11">
                  <c:v>3.3157894736842106</c:v>
                </c:pt>
                <c:pt idx="12">
                  <c:v>3.6315789473684212</c:v>
                </c:pt>
                <c:pt idx="13">
                  <c:v>3.5789473684210527</c:v>
                </c:pt>
                <c:pt idx="14">
                  <c:v>2.8275862068965516</c:v>
                </c:pt>
                <c:pt idx="15">
                  <c:v>2.7586206896551726</c:v>
                </c:pt>
                <c:pt idx="16">
                  <c:v>2.8620689655172415</c:v>
                </c:pt>
                <c:pt idx="17">
                  <c:v>3</c:v>
                </c:pt>
                <c:pt idx="18">
                  <c:v>2.8275862068965516</c:v>
                </c:pt>
                <c:pt idx="19">
                  <c:v>2.9310344827586206</c:v>
                </c:pt>
                <c:pt idx="20">
                  <c:v>2.7931034482758621</c:v>
                </c:pt>
                <c:pt idx="21">
                  <c:v>2.896551724137931</c:v>
                </c:pt>
                <c:pt idx="22">
                  <c:v>2.896551724137931</c:v>
                </c:pt>
                <c:pt idx="23">
                  <c:v>2.7931034482758621</c:v>
                </c:pt>
                <c:pt idx="24">
                  <c:v>2.6551724137931036</c:v>
                </c:pt>
                <c:pt idx="25">
                  <c:v>2.896551724137931</c:v>
                </c:pt>
                <c:pt idx="26">
                  <c:v>2.7586206896551726</c:v>
                </c:pt>
                <c:pt idx="27">
                  <c:v>2.5862068965517242</c:v>
                </c:pt>
                <c:pt idx="28">
                  <c:v>2.7586206896551726</c:v>
                </c:pt>
                <c:pt idx="29">
                  <c:v>2.9629629629629628</c:v>
                </c:pt>
                <c:pt idx="30">
                  <c:v>3.5555555555555554</c:v>
                </c:pt>
                <c:pt idx="31">
                  <c:v>3.6666666666666665</c:v>
                </c:pt>
                <c:pt idx="32">
                  <c:v>2.8888888888888888</c:v>
                </c:pt>
                <c:pt idx="33">
                  <c:v>2.8620689655172415</c:v>
                </c:pt>
                <c:pt idx="34">
                  <c:v>2.7586206896551726</c:v>
                </c:pt>
                <c:pt idx="35">
                  <c:v>2.8275862068965516</c:v>
                </c:pt>
                <c:pt idx="36">
                  <c:v>3.1379310344827585</c:v>
                </c:pt>
                <c:pt idx="37">
                  <c:v>3.2758620689655173</c:v>
                </c:pt>
                <c:pt idx="38">
                  <c:v>3.4827586206896552</c:v>
                </c:pt>
                <c:pt idx="39">
                  <c:v>3.3448275862068964</c:v>
                </c:pt>
                <c:pt idx="40">
                  <c:v>3.4482758620689653</c:v>
                </c:pt>
                <c:pt idx="41">
                  <c:v>3.2413793103448274</c:v>
                </c:pt>
                <c:pt idx="42">
                  <c:v>3.5172413793103448</c:v>
                </c:pt>
                <c:pt idx="43">
                  <c:v>3.4482758620689653</c:v>
                </c:pt>
                <c:pt idx="44">
                  <c:v>0</c:v>
                </c:pt>
              </c:numCache>
            </c:numRef>
          </c:val>
          <c:smooth val="0"/>
          <c:extLst xmlns:c16r2="http://schemas.microsoft.com/office/drawing/2015/06/chart">
            <c:ext xmlns:c16="http://schemas.microsoft.com/office/drawing/2014/chart" uri="{C3380CC4-5D6E-409C-BE32-E72D297353CC}">
              <c16:uniqueId val="{00000000-8C01-4623-B8D7-2543618A5E5C}"/>
            </c:ext>
          </c:extLst>
        </c:ser>
        <c:ser>
          <c:idx val="11"/>
          <c:order val="1"/>
          <c:tx>
            <c:v>SMFP 3.20 PPS</c:v>
          </c:tx>
          <c:spPr>
            <a:ln w="34925" cap="rnd">
              <a:solidFill>
                <a:schemeClr val="accent6">
                  <a:lumMod val="60000"/>
                </a:schemeClr>
              </a:solidFill>
              <a:round/>
            </a:ln>
            <a:effectLst>
              <a:outerShdw blurRad="57150" dist="19050" dir="5400000" algn="ctr" rotWithShape="0">
                <a:srgbClr val="000000">
                  <a:alpha val="63000"/>
                </a:srgbClr>
              </a:outerShdw>
            </a:effectLst>
          </c:spPr>
          <c:marker>
            <c:symbol val="none"/>
          </c:marker>
          <c:val>
            <c:numRef>
              <c:f>'Overall Comparison'!$D$6:$AV$6</c:f>
              <c:numCache>
                <c:formatCode>0.00</c:formatCode>
                <c:ptCount val="45"/>
                <c:pt idx="0">
                  <c:v>3.8</c:v>
                </c:pt>
                <c:pt idx="1">
                  <c:v>3.8</c:v>
                </c:pt>
                <c:pt idx="2">
                  <c:v>3.6</c:v>
                </c:pt>
                <c:pt idx="3">
                  <c:v>3.9</c:v>
                </c:pt>
                <c:pt idx="4">
                  <c:v>4</c:v>
                </c:pt>
                <c:pt idx="5">
                  <c:v>3.5</c:v>
                </c:pt>
                <c:pt idx="6">
                  <c:v>4</c:v>
                </c:pt>
                <c:pt idx="7">
                  <c:v>4.7</c:v>
                </c:pt>
                <c:pt idx="8">
                  <c:v>3.5735510204081633</c:v>
                </c:pt>
                <c:pt idx="9">
                  <c:v>4.4595761576256887</c:v>
                </c:pt>
                <c:pt idx="10">
                  <c:v>3.0899952608621364</c:v>
                </c:pt>
                <c:pt idx="11">
                  <c:v>2.7425666963579398</c:v>
                </c:pt>
                <c:pt idx="12">
                  <c:v>2.2999999999999998</c:v>
                </c:pt>
                <c:pt idx="13">
                  <c:v>2.2666666666666666</c:v>
                </c:pt>
                <c:pt idx="14">
                  <c:v>2.7333333333333334</c:v>
                </c:pt>
                <c:pt idx="15">
                  <c:v>2.6666666666666665</c:v>
                </c:pt>
                <c:pt idx="16">
                  <c:v>2.7666666666666666</c:v>
                </c:pt>
                <c:pt idx="17">
                  <c:v>2.9</c:v>
                </c:pt>
                <c:pt idx="18">
                  <c:v>2.7333333333333334</c:v>
                </c:pt>
                <c:pt idx="19">
                  <c:v>2.8333333333333335</c:v>
                </c:pt>
                <c:pt idx="20">
                  <c:v>2.7</c:v>
                </c:pt>
                <c:pt idx="21">
                  <c:v>2.8</c:v>
                </c:pt>
                <c:pt idx="22">
                  <c:v>2.8</c:v>
                </c:pt>
                <c:pt idx="23">
                  <c:v>2.7</c:v>
                </c:pt>
                <c:pt idx="24">
                  <c:v>2.5666666666666669</c:v>
                </c:pt>
                <c:pt idx="25">
                  <c:v>3</c:v>
                </c:pt>
                <c:pt idx="26">
                  <c:v>2.8571428571428572</c:v>
                </c:pt>
                <c:pt idx="27">
                  <c:v>2.6785714285714284</c:v>
                </c:pt>
                <c:pt idx="28">
                  <c:v>2.8571428571428572</c:v>
                </c:pt>
                <c:pt idx="29">
                  <c:v>3.2</c:v>
                </c:pt>
                <c:pt idx="30">
                  <c:v>3.84</c:v>
                </c:pt>
                <c:pt idx="31">
                  <c:v>3.96</c:v>
                </c:pt>
                <c:pt idx="32">
                  <c:v>3.12</c:v>
                </c:pt>
                <c:pt idx="33">
                  <c:v>2.7666666666666666</c:v>
                </c:pt>
                <c:pt idx="34">
                  <c:v>2.6666666666666665</c:v>
                </c:pt>
                <c:pt idx="35">
                  <c:v>2.7333333333333334</c:v>
                </c:pt>
                <c:pt idx="36">
                  <c:v>3.0333333333333332</c:v>
                </c:pt>
                <c:pt idx="37">
                  <c:v>3.1666666666666665</c:v>
                </c:pt>
                <c:pt idx="38">
                  <c:v>3.3666666666666667</c:v>
                </c:pt>
                <c:pt idx="39">
                  <c:v>3.2333333333333334</c:v>
                </c:pt>
                <c:pt idx="40">
                  <c:v>3.3333333333333335</c:v>
                </c:pt>
                <c:pt idx="41">
                  <c:v>3.1333333333333333</c:v>
                </c:pt>
                <c:pt idx="42">
                  <c:v>3.4</c:v>
                </c:pt>
                <c:pt idx="43">
                  <c:v>3.3333333333333335</c:v>
                </c:pt>
                <c:pt idx="44">
                  <c:v>#N/A</c:v>
                </c:pt>
              </c:numCache>
            </c:numRef>
          </c:val>
          <c:smooth val="0"/>
          <c:extLst xmlns:c16r2="http://schemas.microsoft.com/office/drawing/2015/06/chart">
            <c:ext xmlns:c16="http://schemas.microsoft.com/office/drawing/2014/chart" uri="{C3380CC4-5D6E-409C-BE32-E72D297353CC}">
              <c16:uniqueId val="{0000000B-8C01-4623-B8D7-2543618A5E5C}"/>
            </c:ext>
          </c:extLst>
        </c:ser>
        <c:ser>
          <c:idx val="1"/>
          <c:order val="2"/>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extLst xmlns:c16r2="http://schemas.microsoft.com/office/drawing/2015/06/chart" xmlns:c15="http://schemas.microsoft.com/office/drawing/2012/chart"/>
            </c:numRef>
          </c:cat>
          <c:val>
            <c:numRef>
              <c:f>'Overall Comparison'!$D$7:$AV$7</c:f>
              <c:numCache>
                <c:formatCode>0.00</c:formatCode>
                <c:ptCount val="45"/>
                <c:pt idx="0">
                  <c:v>3.8</c:v>
                </c:pt>
                <c:pt idx="1">
                  <c:v>3.8</c:v>
                </c:pt>
                <c:pt idx="2">
                  <c:v>3.6</c:v>
                </c:pt>
                <c:pt idx="3">
                  <c:v>3.9</c:v>
                </c:pt>
                <c:pt idx="4">
                  <c:v>4</c:v>
                </c:pt>
                <c:pt idx="5">
                  <c:v>3.5</c:v>
                </c:pt>
                <c:pt idx="6">
                  <c:v>4</c:v>
                </c:pt>
                <c:pt idx="7">
                  <c:v>4.7</c:v>
                </c:pt>
                <c:pt idx="8">
                  <c:v>3.5288816326530612</c:v>
                </c:pt>
                <c:pt idx="9">
                  <c:v>4.3632930439315123</c:v>
                </c:pt>
                <c:pt idx="10">
                  <c:v>3.0149786415313118</c:v>
                </c:pt>
                <c:pt idx="11">
                  <c:v>2.6791271330879263</c:v>
                </c:pt>
                <c:pt idx="12">
                  <c:v>2.2999999999999998</c:v>
                </c:pt>
                <c:pt idx="13">
                  <c:v>2.2666666666666666</c:v>
                </c:pt>
                <c:pt idx="14">
                  <c:v>2.7333333333333334</c:v>
                </c:pt>
                <c:pt idx="15">
                  <c:v>2.6666666666666665</c:v>
                </c:pt>
                <c:pt idx="16">
                  <c:v>2.7666666666666666</c:v>
                </c:pt>
                <c:pt idx="17">
                  <c:v>2.9</c:v>
                </c:pt>
                <c:pt idx="18">
                  <c:v>2.7333333333333334</c:v>
                </c:pt>
                <c:pt idx="19">
                  <c:v>2.8333333333333335</c:v>
                </c:pt>
                <c:pt idx="20">
                  <c:v>2.7</c:v>
                </c:pt>
                <c:pt idx="21">
                  <c:v>2.8</c:v>
                </c:pt>
                <c:pt idx="22">
                  <c:v>2.8</c:v>
                </c:pt>
                <c:pt idx="23">
                  <c:v>2.7</c:v>
                </c:pt>
                <c:pt idx="24">
                  <c:v>2.5666666666666669</c:v>
                </c:pt>
                <c:pt idx="25">
                  <c:v>3</c:v>
                </c:pt>
                <c:pt idx="26">
                  <c:v>2.8571428571428572</c:v>
                </c:pt>
                <c:pt idx="27">
                  <c:v>2.6785714285714284</c:v>
                </c:pt>
                <c:pt idx="28">
                  <c:v>2.8571428571428572</c:v>
                </c:pt>
                <c:pt idx="29">
                  <c:v>3.2</c:v>
                </c:pt>
                <c:pt idx="30">
                  <c:v>3.84</c:v>
                </c:pt>
                <c:pt idx="31">
                  <c:v>3.96</c:v>
                </c:pt>
                <c:pt idx="32">
                  <c:v>3.081</c:v>
                </c:pt>
                <c:pt idx="33">
                  <c:v>2.7666666666666666</c:v>
                </c:pt>
                <c:pt idx="34">
                  <c:v>2.6666666666666665</c:v>
                </c:pt>
                <c:pt idx="35">
                  <c:v>2.7333333333333334</c:v>
                </c:pt>
                <c:pt idx="36">
                  <c:v>3.0333333333333332</c:v>
                </c:pt>
                <c:pt idx="37">
                  <c:v>3.1666666666666665</c:v>
                </c:pt>
                <c:pt idx="38">
                  <c:v>3.3666666666666667</c:v>
                </c:pt>
                <c:pt idx="39">
                  <c:v>3.2333333333333334</c:v>
                </c:pt>
                <c:pt idx="40">
                  <c:v>3.3333333333333335</c:v>
                </c:pt>
                <c:pt idx="41">
                  <c:v>3.1333333333333333</c:v>
                </c:pt>
                <c:pt idx="42">
                  <c:v>3.4</c:v>
                </c:pt>
                <c:pt idx="43">
                  <c:v>3.3333333333333335</c:v>
                </c:pt>
                <c:pt idx="44">
                  <c:v>#N/A</c:v>
                </c:pt>
              </c:numCache>
              <c:extLst xmlns:c16r2="http://schemas.microsoft.com/office/drawing/2015/06/chart" xmlns:c15="http://schemas.microsoft.com/office/drawing/2012/chart"/>
            </c:numRef>
          </c:val>
          <c:smooth val="0"/>
          <c:extLst xmlns:c16r2="http://schemas.microsoft.com/office/drawing/2015/06/chart">
            <c:ext xmlns:c16="http://schemas.microsoft.com/office/drawing/2014/chart" uri="{C3380CC4-5D6E-409C-BE32-E72D297353CC}">
              <c16:uniqueId val="{00000001-8C01-4623-B8D7-2543618A5E5C}"/>
            </c:ext>
          </c:extLst>
        </c:ser>
        <c:ser>
          <c:idx val="2"/>
          <c:order val="3"/>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f>'Overall Comparison'!$D$8:$AV$8</c:f>
              <c:numCache>
                <c:formatCode>0.00</c:formatCode>
                <c:ptCount val="45"/>
                <c:pt idx="0">
                  <c:v>3.8</c:v>
                </c:pt>
                <c:pt idx="1">
                  <c:v>3.8</c:v>
                </c:pt>
                <c:pt idx="2">
                  <c:v>3.6</c:v>
                </c:pt>
                <c:pt idx="3">
                  <c:v>3.9</c:v>
                </c:pt>
                <c:pt idx="4">
                  <c:v>4</c:v>
                </c:pt>
                <c:pt idx="5">
                  <c:v>3.5</c:v>
                </c:pt>
                <c:pt idx="6">
                  <c:v>4</c:v>
                </c:pt>
                <c:pt idx="7">
                  <c:v>4.7</c:v>
                </c:pt>
                <c:pt idx="8">
                  <c:v>3.4842122448979591</c:v>
                </c:pt>
                <c:pt idx="9">
                  <c:v>4.2687663837375878</c:v>
                </c:pt>
                <c:pt idx="10">
                  <c:v>2.9417302806992143</c:v>
                </c:pt>
                <c:pt idx="11">
                  <c:v>2.6170390049952634</c:v>
                </c:pt>
                <c:pt idx="12">
                  <c:v>2.2999999999999998</c:v>
                </c:pt>
                <c:pt idx="13">
                  <c:v>2.2666666666666666</c:v>
                </c:pt>
                <c:pt idx="14">
                  <c:v>2.7333333333333334</c:v>
                </c:pt>
                <c:pt idx="15">
                  <c:v>2.6666666666666665</c:v>
                </c:pt>
                <c:pt idx="16">
                  <c:v>2.7666666666666666</c:v>
                </c:pt>
                <c:pt idx="17">
                  <c:v>2.9</c:v>
                </c:pt>
                <c:pt idx="18">
                  <c:v>2.7333333333333334</c:v>
                </c:pt>
                <c:pt idx="19">
                  <c:v>2.8333333333333335</c:v>
                </c:pt>
                <c:pt idx="20">
                  <c:v>2.7</c:v>
                </c:pt>
                <c:pt idx="21">
                  <c:v>2.8</c:v>
                </c:pt>
                <c:pt idx="22">
                  <c:v>2.8</c:v>
                </c:pt>
                <c:pt idx="23">
                  <c:v>2.7</c:v>
                </c:pt>
                <c:pt idx="24">
                  <c:v>2.5666666666666669</c:v>
                </c:pt>
                <c:pt idx="25">
                  <c:v>3</c:v>
                </c:pt>
                <c:pt idx="26">
                  <c:v>2.8571428571428572</c:v>
                </c:pt>
                <c:pt idx="27">
                  <c:v>2.6785714285714284</c:v>
                </c:pt>
                <c:pt idx="28">
                  <c:v>2.8571428571428572</c:v>
                </c:pt>
                <c:pt idx="29">
                  <c:v>3.2</c:v>
                </c:pt>
                <c:pt idx="30">
                  <c:v>3.84</c:v>
                </c:pt>
                <c:pt idx="31">
                  <c:v>3.96</c:v>
                </c:pt>
                <c:pt idx="32">
                  <c:v>3.0420000000000003</c:v>
                </c:pt>
                <c:pt idx="33">
                  <c:v>2.7666666666666666</c:v>
                </c:pt>
                <c:pt idx="34">
                  <c:v>2.6666666666666665</c:v>
                </c:pt>
                <c:pt idx="35">
                  <c:v>2.7333333333333334</c:v>
                </c:pt>
                <c:pt idx="36">
                  <c:v>3.0333333333333332</c:v>
                </c:pt>
                <c:pt idx="37">
                  <c:v>3.1666666666666665</c:v>
                </c:pt>
                <c:pt idx="38">
                  <c:v>3.3666666666666667</c:v>
                </c:pt>
                <c:pt idx="39">
                  <c:v>3.2333333333333334</c:v>
                </c:pt>
                <c:pt idx="40">
                  <c:v>3.3333333333333335</c:v>
                </c:pt>
                <c:pt idx="41">
                  <c:v>3.1333333333333333</c:v>
                </c:pt>
                <c:pt idx="42">
                  <c:v>3.4</c:v>
                </c:pt>
                <c:pt idx="43">
                  <c:v>3.3333333333333335</c:v>
                </c:pt>
                <c:pt idx="44">
                  <c:v>#N/A</c:v>
                </c:pt>
              </c:numCache>
              <c:extLst xmlns:c16r2="http://schemas.microsoft.com/office/drawing/2015/06/chart" xmlns:c15="http://schemas.microsoft.com/office/drawing/2012/chart"/>
            </c:numRef>
          </c:val>
          <c:smooth val="0"/>
          <c:extLst xmlns:c16r2="http://schemas.microsoft.com/office/drawing/2015/06/chart">
            <c:ext xmlns:c16="http://schemas.microsoft.com/office/drawing/2014/chart" uri="{C3380CC4-5D6E-409C-BE32-E72D297353CC}">
              <c16:uniqueId val="{00000005-8C01-4623-B8D7-2543618A5E5C}"/>
            </c:ext>
          </c:extLst>
        </c:ser>
        <c:ser>
          <c:idx val="3"/>
          <c:order val="4"/>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f>'Overall Comparison'!$D$9:$AV$9</c:f>
              <c:numCache>
                <c:formatCode>0.00</c:formatCode>
                <c:ptCount val="45"/>
                <c:pt idx="0">
                  <c:v>3.8</c:v>
                </c:pt>
                <c:pt idx="1">
                  <c:v>3.8</c:v>
                </c:pt>
                <c:pt idx="2">
                  <c:v>3.6</c:v>
                </c:pt>
                <c:pt idx="3">
                  <c:v>3.9</c:v>
                </c:pt>
                <c:pt idx="4">
                  <c:v>4</c:v>
                </c:pt>
                <c:pt idx="5">
                  <c:v>3.5</c:v>
                </c:pt>
                <c:pt idx="6">
                  <c:v>4</c:v>
                </c:pt>
                <c:pt idx="7">
                  <c:v>4.7</c:v>
                </c:pt>
                <c:pt idx="8">
                  <c:v>3.4395428571428575</c:v>
                </c:pt>
                <c:pt idx="9">
                  <c:v>4.1759485480864873</c:v>
                </c:pt>
                <c:pt idx="10">
                  <c:v>2.8701883857318422</c:v>
                </c:pt>
                <c:pt idx="11">
                  <c:v>2.5562595833338357</c:v>
                </c:pt>
                <c:pt idx="12">
                  <c:v>2.2999999999999998</c:v>
                </c:pt>
                <c:pt idx="13">
                  <c:v>2.2666666666666666</c:v>
                </c:pt>
                <c:pt idx="14">
                  <c:v>2.7333333333333334</c:v>
                </c:pt>
                <c:pt idx="15">
                  <c:v>2.6666666666666665</c:v>
                </c:pt>
                <c:pt idx="16">
                  <c:v>2.7666666666666666</c:v>
                </c:pt>
                <c:pt idx="17">
                  <c:v>2.9</c:v>
                </c:pt>
                <c:pt idx="18">
                  <c:v>2.7333333333333334</c:v>
                </c:pt>
                <c:pt idx="19">
                  <c:v>2.8333333333333335</c:v>
                </c:pt>
                <c:pt idx="20">
                  <c:v>2.7</c:v>
                </c:pt>
                <c:pt idx="21">
                  <c:v>2.8</c:v>
                </c:pt>
                <c:pt idx="22">
                  <c:v>2.8</c:v>
                </c:pt>
                <c:pt idx="23">
                  <c:v>2.7</c:v>
                </c:pt>
                <c:pt idx="24">
                  <c:v>2.5666666666666669</c:v>
                </c:pt>
                <c:pt idx="25">
                  <c:v>3</c:v>
                </c:pt>
                <c:pt idx="26">
                  <c:v>2.8571428571428572</c:v>
                </c:pt>
                <c:pt idx="27">
                  <c:v>2.6785714285714284</c:v>
                </c:pt>
                <c:pt idx="28">
                  <c:v>2.8571428571428572</c:v>
                </c:pt>
                <c:pt idx="29">
                  <c:v>3.2</c:v>
                </c:pt>
                <c:pt idx="30">
                  <c:v>3.84</c:v>
                </c:pt>
                <c:pt idx="31">
                  <c:v>3.96</c:v>
                </c:pt>
                <c:pt idx="32">
                  <c:v>3.0030000000000001</c:v>
                </c:pt>
                <c:pt idx="33">
                  <c:v>2.7666666666666666</c:v>
                </c:pt>
                <c:pt idx="34">
                  <c:v>2.6666666666666665</c:v>
                </c:pt>
                <c:pt idx="35">
                  <c:v>2.7333333333333334</c:v>
                </c:pt>
                <c:pt idx="36">
                  <c:v>3.0333333333333332</c:v>
                </c:pt>
                <c:pt idx="37">
                  <c:v>3.1666666666666665</c:v>
                </c:pt>
                <c:pt idx="38">
                  <c:v>3.3666666666666667</c:v>
                </c:pt>
                <c:pt idx="39">
                  <c:v>3.2333333333333334</c:v>
                </c:pt>
                <c:pt idx="40">
                  <c:v>3.3333333333333335</c:v>
                </c:pt>
                <c:pt idx="41">
                  <c:v>3.1333333333333333</c:v>
                </c:pt>
                <c:pt idx="42">
                  <c:v>3.4</c:v>
                </c:pt>
                <c:pt idx="43">
                  <c:v>3.3333333333333335</c:v>
                </c:pt>
                <c:pt idx="44">
                  <c:v>#N/A</c:v>
                </c:pt>
              </c:numCache>
              <c:extLst xmlns:c16r2="http://schemas.microsoft.com/office/drawing/2015/06/chart" xmlns:c15="http://schemas.microsoft.com/office/drawing/2012/chart"/>
            </c:numRef>
          </c:val>
          <c:smooth val="0"/>
          <c:extLst xmlns:c16r2="http://schemas.microsoft.com/office/drawing/2015/06/chart">
            <c:ext xmlns:c16="http://schemas.microsoft.com/office/drawing/2014/chart" uri="{C3380CC4-5D6E-409C-BE32-E72D297353CC}">
              <c16:uniqueId val="{00000006-8C01-4623-B8D7-2543618A5E5C}"/>
            </c:ext>
          </c:extLst>
        </c:ser>
        <c:ser>
          <c:idx val="4"/>
          <c:order val="5"/>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f>'Overall Comparison'!$D$10:$AV$10</c:f>
              <c:numCache>
                <c:formatCode>0.00</c:formatCode>
                <c:ptCount val="45"/>
                <c:pt idx="0">
                  <c:v>3.8</c:v>
                </c:pt>
                <c:pt idx="1">
                  <c:v>3.8</c:v>
                </c:pt>
                <c:pt idx="2">
                  <c:v>3.6</c:v>
                </c:pt>
                <c:pt idx="3">
                  <c:v>3.9</c:v>
                </c:pt>
                <c:pt idx="4">
                  <c:v>4</c:v>
                </c:pt>
                <c:pt idx="5">
                  <c:v>3.5</c:v>
                </c:pt>
                <c:pt idx="6">
                  <c:v>4</c:v>
                </c:pt>
                <c:pt idx="7">
                  <c:v>4.7</c:v>
                </c:pt>
                <c:pt idx="8">
                  <c:v>3.3948734693877549</c:v>
                </c:pt>
                <c:pt idx="9">
                  <c:v>4.0847936146388619</c:v>
                </c:pt>
                <c:pt idx="10">
                  <c:v>2.8002940100074123</c:v>
                </c:pt>
                <c:pt idx="11">
                  <c:v>2.4967479218622599</c:v>
                </c:pt>
                <c:pt idx="12">
                  <c:v>2.2999999999999998</c:v>
                </c:pt>
                <c:pt idx="13">
                  <c:v>2.2666666666666666</c:v>
                </c:pt>
                <c:pt idx="14">
                  <c:v>2.7333333333333334</c:v>
                </c:pt>
                <c:pt idx="15">
                  <c:v>2.6666666666666665</c:v>
                </c:pt>
                <c:pt idx="16">
                  <c:v>2.7666666666666666</c:v>
                </c:pt>
                <c:pt idx="17">
                  <c:v>2.9</c:v>
                </c:pt>
                <c:pt idx="18">
                  <c:v>2.7333333333333334</c:v>
                </c:pt>
                <c:pt idx="19">
                  <c:v>2.8333333333333335</c:v>
                </c:pt>
                <c:pt idx="20">
                  <c:v>2.7</c:v>
                </c:pt>
                <c:pt idx="21">
                  <c:v>2.8</c:v>
                </c:pt>
                <c:pt idx="22">
                  <c:v>2.8</c:v>
                </c:pt>
                <c:pt idx="23">
                  <c:v>2.7</c:v>
                </c:pt>
                <c:pt idx="24">
                  <c:v>2.5666666666666669</c:v>
                </c:pt>
                <c:pt idx="25">
                  <c:v>3</c:v>
                </c:pt>
                <c:pt idx="26">
                  <c:v>2.8571428571428572</c:v>
                </c:pt>
                <c:pt idx="27">
                  <c:v>2.6785714285714284</c:v>
                </c:pt>
                <c:pt idx="28">
                  <c:v>2.8571428571428572</c:v>
                </c:pt>
                <c:pt idx="29">
                  <c:v>3.2</c:v>
                </c:pt>
                <c:pt idx="30">
                  <c:v>3.84</c:v>
                </c:pt>
                <c:pt idx="31">
                  <c:v>3.96</c:v>
                </c:pt>
                <c:pt idx="32">
                  <c:v>2.964</c:v>
                </c:pt>
                <c:pt idx="33">
                  <c:v>2.7666666666666666</c:v>
                </c:pt>
                <c:pt idx="34">
                  <c:v>2.6666666666666665</c:v>
                </c:pt>
                <c:pt idx="35">
                  <c:v>2.7333333333333334</c:v>
                </c:pt>
                <c:pt idx="36">
                  <c:v>3.0333333333333332</c:v>
                </c:pt>
                <c:pt idx="37">
                  <c:v>3.1666666666666665</c:v>
                </c:pt>
                <c:pt idx="38">
                  <c:v>3.3666666666666667</c:v>
                </c:pt>
                <c:pt idx="39">
                  <c:v>3.2333333333333334</c:v>
                </c:pt>
                <c:pt idx="40">
                  <c:v>3.3333333333333335</c:v>
                </c:pt>
                <c:pt idx="41">
                  <c:v>3.1333333333333333</c:v>
                </c:pt>
                <c:pt idx="42">
                  <c:v>3.4</c:v>
                </c:pt>
                <c:pt idx="43">
                  <c:v>3.3333333333333335</c:v>
                </c:pt>
                <c:pt idx="44">
                  <c:v>#N/A</c:v>
                </c:pt>
              </c:numCache>
              <c:extLst xmlns:c16r2="http://schemas.microsoft.com/office/drawing/2015/06/chart" xmlns:c15="http://schemas.microsoft.com/office/drawing/2012/chart"/>
            </c:numRef>
          </c:val>
          <c:smooth val="0"/>
          <c:extLst xmlns:c16r2="http://schemas.microsoft.com/office/drawing/2015/06/chart">
            <c:ext xmlns:c16="http://schemas.microsoft.com/office/drawing/2014/chart" uri="{C3380CC4-5D6E-409C-BE32-E72D297353CC}">
              <c16:uniqueId val="{00000002-8C01-4623-B8D7-2543618A5E5C}"/>
            </c:ext>
          </c:extLst>
        </c:ser>
        <c:ser>
          <c:idx val="5"/>
          <c:order val="6"/>
          <c:tx>
            <c:v>SMFP 3.00 PPS</c:v>
          </c:tx>
          <c:spPr>
            <a:ln w="34925" cap="rnd">
              <a:solidFill>
                <a:schemeClr val="accent6"/>
              </a:solidFill>
              <a:round/>
            </a:ln>
            <a:effectLst>
              <a:outerShdw blurRad="57150" dist="19050" dir="5400000" algn="ctr" rotWithShape="0">
                <a:srgbClr val="000000">
                  <a:alpha val="63000"/>
                </a:srgbClr>
              </a:outerShdw>
            </a:effectLst>
          </c:spPr>
          <c:marker>
            <c:symbol val="none"/>
          </c:marker>
          <c:val>
            <c:numRef>
              <c:f>'Overall Comparison'!$D$11:$AV$11</c:f>
              <c:numCache>
                <c:formatCode>0.00</c:formatCode>
                <c:ptCount val="45"/>
                <c:pt idx="0">
                  <c:v>3.8</c:v>
                </c:pt>
                <c:pt idx="1">
                  <c:v>3.8</c:v>
                </c:pt>
                <c:pt idx="2">
                  <c:v>3.6</c:v>
                </c:pt>
                <c:pt idx="3">
                  <c:v>3.9</c:v>
                </c:pt>
                <c:pt idx="4">
                  <c:v>4</c:v>
                </c:pt>
                <c:pt idx="5">
                  <c:v>3.5</c:v>
                </c:pt>
                <c:pt idx="6">
                  <c:v>4</c:v>
                </c:pt>
                <c:pt idx="7">
                  <c:v>4.7</c:v>
                </c:pt>
                <c:pt idx="8">
                  <c:v>3.3502040816326528</c:v>
                </c:pt>
                <c:pt idx="9">
                  <c:v>3.9952572919136826</c:v>
                </c:pt>
                <c:pt idx="10">
                  <c:v>2.7319908909313688</c:v>
                </c:pt>
                <c:pt idx="11">
                  <c:v>2.4384647648528741</c:v>
                </c:pt>
                <c:pt idx="12">
                  <c:v>2.2999999999999998</c:v>
                </c:pt>
                <c:pt idx="13">
                  <c:v>2.2666666666666666</c:v>
                </c:pt>
                <c:pt idx="14">
                  <c:v>2.7333333333333334</c:v>
                </c:pt>
                <c:pt idx="15">
                  <c:v>2.6666666666666665</c:v>
                </c:pt>
                <c:pt idx="16">
                  <c:v>2.7666666666666666</c:v>
                </c:pt>
                <c:pt idx="17">
                  <c:v>2.9</c:v>
                </c:pt>
                <c:pt idx="18">
                  <c:v>2.7333333333333334</c:v>
                </c:pt>
                <c:pt idx="19">
                  <c:v>2.8333333333333335</c:v>
                </c:pt>
                <c:pt idx="20">
                  <c:v>2.7</c:v>
                </c:pt>
                <c:pt idx="21">
                  <c:v>2.8</c:v>
                </c:pt>
                <c:pt idx="22">
                  <c:v>2.8</c:v>
                </c:pt>
                <c:pt idx="23">
                  <c:v>2.7</c:v>
                </c:pt>
                <c:pt idx="24">
                  <c:v>2.5666666666666669</c:v>
                </c:pt>
                <c:pt idx="25">
                  <c:v>3</c:v>
                </c:pt>
                <c:pt idx="26">
                  <c:v>2.8571428571428572</c:v>
                </c:pt>
                <c:pt idx="27">
                  <c:v>2.6785714285714284</c:v>
                </c:pt>
                <c:pt idx="28">
                  <c:v>2.8571428571428572</c:v>
                </c:pt>
                <c:pt idx="29">
                  <c:v>3.2</c:v>
                </c:pt>
                <c:pt idx="30">
                  <c:v>3.84</c:v>
                </c:pt>
                <c:pt idx="31">
                  <c:v>3.96</c:v>
                </c:pt>
                <c:pt idx="32">
                  <c:v>2.9249999999999998</c:v>
                </c:pt>
                <c:pt idx="33">
                  <c:v>2.7666666666666666</c:v>
                </c:pt>
                <c:pt idx="34">
                  <c:v>2.6666666666666665</c:v>
                </c:pt>
                <c:pt idx="35">
                  <c:v>2.7333333333333334</c:v>
                </c:pt>
                <c:pt idx="36">
                  <c:v>3.0333333333333332</c:v>
                </c:pt>
                <c:pt idx="37">
                  <c:v>3.1666666666666665</c:v>
                </c:pt>
                <c:pt idx="38">
                  <c:v>3.3666666666666667</c:v>
                </c:pt>
                <c:pt idx="39">
                  <c:v>3.2333333333333334</c:v>
                </c:pt>
                <c:pt idx="40">
                  <c:v>3.3333333333333335</c:v>
                </c:pt>
                <c:pt idx="41">
                  <c:v>3.1333333333333333</c:v>
                </c:pt>
                <c:pt idx="42">
                  <c:v>3.4</c:v>
                </c:pt>
                <c:pt idx="43">
                  <c:v>3.3333333333333335</c:v>
                </c:pt>
                <c:pt idx="44">
                  <c:v>#N/A</c:v>
                </c:pt>
              </c:numCache>
              <c:extLst xmlns:c16r2="http://schemas.microsoft.com/office/drawing/2015/06/chart" xmlns:c15="http://schemas.microsoft.com/office/drawing/2012/chart"/>
            </c:numRef>
          </c:val>
          <c:smooth val="0"/>
          <c:extLst xmlns:c16r2="http://schemas.microsoft.com/office/drawing/2015/06/chart">
            <c:ext xmlns:c16="http://schemas.microsoft.com/office/drawing/2014/chart" uri="{C3380CC4-5D6E-409C-BE32-E72D297353CC}">
              <c16:uniqueId val="{00000007-8C01-4623-B8D7-2543618A5E5C}"/>
            </c:ext>
          </c:extLst>
        </c:ser>
        <c:ser>
          <c:idx val="6"/>
          <c:order val="7"/>
          <c:tx>
            <c:v>SMFP 2.96 PPS</c:v>
          </c:tx>
          <c:spPr>
            <a:ln w="34925" cap="rnd">
              <a:solidFill>
                <a:schemeClr val="accent1">
                  <a:lumMod val="60000"/>
                </a:schemeClr>
              </a:solidFill>
              <a:round/>
            </a:ln>
            <a:effectLst>
              <a:outerShdw blurRad="57150" dist="19050" dir="5400000" algn="ctr" rotWithShape="0">
                <a:srgbClr val="000000">
                  <a:alpha val="63000"/>
                </a:srgbClr>
              </a:outerShdw>
            </a:effectLst>
          </c:spPr>
          <c:marker>
            <c:symbol val="none"/>
          </c:marker>
          <c:val>
            <c:numRef>
              <c:f>'Overall Comparison'!$D$12:$AV$12</c:f>
              <c:numCache>
                <c:formatCode>0.00</c:formatCode>
                <c:ptCount val="45"/>
                <c:pt idx="0">
                  <c:v>3.8</c:v>
                </c:pt>
                <c:pt idx="1">
                  <c:v>3.8</c:v>
                </c:pt>
                <c:pt idx="2">
                  <c:v>3.6</c:v>
                </c:pt>
                <c:pt idx="3">
                  <c:v>3.9</c:v>
                </c:pt>
                <c:pt idx="4">
                  <c:v>4</c:v>
                </c:pt>
                <c:pt idx="5">
                  <c:v>3.5</c:v>
                </c:pt>
                <c:pt idx="6">
                  <c:v>4</c:v>
                </c:pt>
                <c:pt idx="7">
                  <c:v>4.7</c:v>
                </c:pt>
                <c:pt idx="8">
                  <c:v>3.3055346938775512</c:v>
                </c:pt>
                <c:pt idx="9">
                  <c:v>3.9072968475286998</c:v>
                </c:pt>
                <c:pt idx="10">
                  <c:v>2.665225298890415</c:v>
                </c:pt>
                <c:pt idx="11">
                  <c:v>2.381372460739474</c:v>
                </c:pt>
                <c:pt idx="12">
                  <c:v>2.2999999999999998</c:v>
                </c:pt>
                <c:pt idx="13">
                  <c:v>2.2666666666666666</c:v>
                </c:pt>
                <c:pt idx="14">
                  <c:v>2.7333333333333334</c:v>
                </c:pt>
                <c:pt idx="15">
                  <c:v>2.6666666666666665</c:v>
                </c:pt>
                <c:pt idx="16">
                  <c:v>2.7666666666666666</c:v>
                </c:pt>
                <c:pt idx="17">
                  <c:v>2.9</c:v>
                </c:pt>
                <c:pt idx="18">
                  <c:v>2.7333333333333334</c:v>
                </c:pt>
                <c:pt idx="19">
                  <c:v>2.8333333333333335</c:v>
                </c:pt>
                <c:pt idx="20">
                  <c:v>2.7</c:v>
                </c:pt>
                <c:pt idx="21">
                  <c:v>2.8</c:v>
                </c:pt>
                <c:pt idx="22">
                  <c:v>2.8</c:v>
                </c:pt>
                <c:pt idx="23">
                  <c:v>2.7</c:v>
                </c:pt>
                <c:pt idx="24">
                  <c:v>2.5666666666666669</c:v>
                </c:pt>
                <c:pt idx="25">
                  <c:v>3</c:v>
                </c:pt>
                <c:pt idx="26">
                  <c:v>2.8571428571428572</c:v>
                </c:pt>
                <c:pt idx="27">
                  <c:v>2.6785714285714284</c:v>
                </c:pt>
                <c:pt idx="28">
                  <c:v>2.8190476190476188</c:v>
                </c:pt>
                <c:pt idx="29">
                  <c:v>3.1522896698615548</c:v>
                </c:pt>
                <c:pt idx="30">
                  <c:v>3.7827476038338657</c:v>
                </c:pt>
                <c:pt idx="31">
                  <c:v>3.9009584664536741</c:v>
                </c:pt>
                <c:pt idx="32">
                  <c:v>2.8859999999999997</c:v>
                </c:pt>
                <c:pt idx="33">
                  <c:v>2.7666666666666666</c:v>
                </c:pt>
                <c:pt idx="34">
                  <c:v>2.6666666666666665</c:v>
                </c:pt>
                <c:pt idx="35">
                  <c:v>2.7333333333333334</c:v>
                </c:pt>
                <c:pt idx="36">
                  <c:v>3.0333333333333332</c:v>
                </c:pt>
                <c:pt idx="37">
                  <c:v>3.1666666666666665</c:v>
                </c:pt>
                <c:pt idx="38">
                  <c:v>3.3666666666666667</c:v>
                </c:pt>
                <c:pt idx="39">
                  <c:v>3.2333333333333334</c:v>
                </c:pt>
                <c:pt idx="40">
                  <c:v>3.3333333333333335</c:v>
                </c:pt>
                <c:pt idx="41">
                  <c:v>3.1333333333333333</c:v>
                </c:pt>
                <c:pt idx="42">
                  <c:v>3.4</c:v>
                </c:pt>
                <c:pt idx="43">
                  <c:v>3.3333333333333335</c:v>
                </c:pt>
                <c:pt idx="44">
                  <c:v>#N/A</c:v>
                </c:pt>
              </c:numCache>
              <c:extLst xmlns:c16r2="http://schemas.microsoft.com/office/drawing/2015/06/chart" xmlns:c15="http://schemas.microsoft.com/office/drawing/2012/chart"/>
            </c:numRef>
          </c:val>
          <c:smooth val="0"/>
          <c:extLst xmlns:c16r2="http://schemas.microsoft.com/office/drawing/2015/06/chart">
            <c:ext xmlns:c16="http://schemas.microsoft.com/office/drawing/2014/chart" uri="{C3380CC4-5D6E-409C-BE32-E72D297353CC}">
              <c16:uniqueId val="{00000008-8C01-4623-B8D7-2543618A5E5C}"/>
            </c:ext>
          </c:extLst>
        </c:ser>
        <c:ser>
          <c:idx val="7"/>
          <c:order val="8"/>
          <c:tx>
            <c:v>SMFP 2.92 PPS</c:v>
          </c:tx>
          <c:spPr>
            <a:ln w="34925" cap="rnd">
              <a:solidFill>
                <a:schemeClr val="accent2">
                  <a:lumMod val="60000"/>
                </a:schemeClr>
              </a:solidFill>
              <a:round/>
            </a:ln>
            <a:effectLst>
              <a:outerShdw blurRad="57150" dist="19050" dir="5400000" algn="ctr" rotWithShape="0">
                <a:srgbClr val="000000">
                  <a:alpha val="63000"/>
                </a:srgbClr>
              </a:outerShdw>
            </a:effectLst>
          </c:spPr>
          <c:marker>
            <c:symbol val="none"/>
          </c:marker>
          <c:val>
            <c:numRef>
              <c:f>'Overall Comparison'!$D$13:$AV$13</c:f>
              <c:numCache>
                <c:formatCode>0.00</c:formatCode>
                <c:ptCount val="45"/>
                <c:pt idx="0">
                  <c:v>3.8</c:v>
                </c:pt>
                <c:pt idx="1">
                  <c:v>3.8</c:v>
                </c:pt>
                <c:pt idx="2">
                  <c:v>3.6</c:v>
                </c:pt>
                <c:pt idx="3">
                  <c:v>3.9</c:v>
                </c:pt>
                <c:pt idx="4">
                  <c:v>4</c:v>
                </c:pt>
                <c:pt idx="5">
                  <c:v>3.5</c:v>
                </c:pt>
                <c:pt idx="6">
                  <c:v>4</c:v>
                </c:pt>
                <c:pt idx="7">
                  <c:v>4.7</c:v>
                </c:pt>
                <c:pt idx="8">
                  <c:v>3.2608653061224486</c:v>
                </c:pt>
                <c:pt idx="9">
                  <c:v>3.8208710401968369</c:v>
                </c:pt>
                <c:pt idx="10">
                  <c:v>2.5999458962933009</c:v>
                </c:pt>
                <c:pt idx="11">
                  <c:v>2.3254348810046102</c:v>
                </c:pt>
                <c:pt idx="12">
                  <c:v>2.2999999999999998</c:v>
                </c:pt>
                <c:pt idx="13">
                  <c:v>2.2666666666666666</c:v>
                </c:pt>
                <c:pt idx="14">
                  <c:v>2.7333333333333334</c:v>
                </c:pt>
                <c:pt idx="15">
                  <c:v>2.6666666666666665</c:v>
                </c:pt>
                <c:pt idx="16">
                  <c:v>2.7666666666666666</c:v>
                </c:pt>
                <c:pt idx="17">
                  <c:v>2.9</c:v>
                </c:pt>
                <c:pt idx="18">
                  <c:v>2.7333333333333334</c:v>
                </c:pt>
                <c:pt idx="19">
                  <c:v>2.8333333333333335</c:v>
                </c:pt>
                <c:pt idx="20">
                  <c:v>2.7</c:v>
                </c:pt>
                <c:pt idx="21">
                  <c:v>2.8</c:v>
                </c:pt>
                <c:pt idx="22">
                  <c:v>2.8</c:v>
                </c:pt>
                <c:pt idx="23">
                  <c:v>2.7</c:v>
                </c:pt>
                <c:pt idx="24">
                  <c:v>2.5666666666666669</c:v>
                </c:pt>
                <c:pt idx="25">
                  <c:v>3</c:v>
                </c:pt>
                <c:pt idx="26">
                  <c:v>2.8571428571428572</c:v>
                </c:pt>
                <c:pt idx="27">
                  <c:v>2.6785714285714284</c:v>
                </c:pt>
                <c:pt idx="28">
                  <c:v>2.7809523809523808</c:v>
                </c:pt>
                <c:pt idx="29">
                  <c:v>3.1047315257841572</c:v>
                </c:pt>
                <c:pt idx="30">
                  <c:v>3.725677830940989</c:v>
                </c:pt>
                <c:pt idx="31">
                  <c:v>3.8421052631578947</c:v>
                </c:pt>
                <c:pt idx="32">
                  <c:v>2.847</c:v>
                </c:pt>
                <c:pt idx="33">
                  <c:v>2.7666666666666666</c:v>
                </c:pt>
                <c:pt idx="34">
                  <c:v>2.6666666666666665</c:v>
                </c:pt>
                <c:pt idx="35">
                  <c:v>2.7333333333333334</c:v>
                </c:pt>
                <c:pt idx="36">
                  <c:v>3.0333333333333332</c:v>
                </c:pt>
                <c:pt idx="37">
                  <c:v>3.1666666666666665</c:v>
                </c:pt>
                <c:pt idx="38">
                  <c:v>3.3666666666666667</c:v>
                </c:pt>
                <c:pt idx="39">
                  <c:v>3.2333333333333334</c:v>
                </c:pt>
                <c:pt idx="40">
                  <c:v>3.3333333333333335</c:v>
                </c:pt>
                <c:pt idx="41">
                  <c:v>3.1333333333333333</c:v>
                </c:pt>
                <c:pt idx="42">
                  <c:v>3.4</c:v>
                </c:pt>
                <c:pt idx="43">
                  <c:v>3.3333333333333335</c:v>
                </c:pt>
                <c:pt idx="44">
                  <c:v>#N/A</c:v>
                </c:pt>
              </c:numCache>
              <c:extLst xmlns:c16r2="http://schemas.microsoft.com/office/drawing/2015/06/chart" xmlns:c15="http://schemas.microsoft.com/office/drawing/2012/chart"/>
            </c:numRef>
          </c:val>
          <c:smooth val="0"/>
          <c:extLst xmlns:c16r2="http://schemas.microsoft.com/office/drawing/2015/06/chart">
            <c:ext xmlns:c16="http://schemas.microsoft.com/office/drawing/2014/chart" uri="{C3380CC4-5D6E-409C-BE32-E72D297353CC}">
              <c16:uniqueId val="{00000003-8C01-4623-B8D7-2543618A5E5C}"/>
            </c:ext>
          </c:extLst>
        </c:ser>
        <c:ser>
          <c:idx val="8"/>
          <c:order val="9"/>
          <c:tx>
            <c:v>SMFP 2.88 PPS</c:v>
          </c:tx>
          <c:spPr>
            <a:ln w="34925" cap="rnd">
              <a:solidFill>
                <a:schemeClr val="accent3">
                  <a:lumMod val="60000"/>
                </a:schemeClr>
              </a:solidFill>
              <a:round/>
            </a:ln>
            <a:effectLst>
              <a:outerShdw blurRad="57150" dist="19050" dir="5400000" algn="ctr" rotWithShape="0">
                <a:srgbClr val="000000">
                  <a:alpha val="63000"/>
                </a:srgbClr>
              </a:outerShdw>
            </a:effectLst>
          </c:spPr>
          <c:marker>
            <c:symbol val="none"/>
          </c:marker>
          <c:val>
            <c:numRef>
              <c:f>'Overall Comparison'!$D$14:$AV$14</c:f>
              <c:numCache>
                <c:formatCode>0.00</c:formatCode>
                <c:ptCount val="45"/>
                <c:pt idx="0">
                  <c:v>3.8</c:v>
                </c:pt>
                <c:pt idx="1">
                  <c:v>3.8</c:v>
                </c:pt>
                <c:pt idx="2">
                  <c:v>3.6</c:v>
                </c:pt>
                <c:pt idx="3">
                  <c:v>3.9</c:v>
                </c:pt>
                <c:pt idx="4">
                  <c:v>4</c:v>
                </c:pt>
                <c:pt idx="5">
                  <c:v>3.5</c:v>
                </c:pt>
                <c:pt idx="6">
                  <c:v>4</c:v>
                </c:pt>
                <c:pt idx="7">
                  <c:v>4.7</c:v>
                </c:pt>
                <c:pt idx="8">
                  <c:v>3.216195918367347</c:v>
                </c:pt>
                <c:pt idx="9">
                  <c:v>3.735940055251171</c:v>
                </c:pt>
                <c:pt idx="10">
                  <c:v>2.5361036059211779</c:v>
                </c:pt>
                <c:pt idx="11">
                  <c:v>2.2706173439392701</c:v>
                </c:pt>
                <c:pt idx="12">
                  <c:v>2.2999999999999998</c:v>
                </c:pt>
                <c:pt idx="13">
                  <c:v>2.2666666666666666</c:v>
                </c:pt>
                <c:pt idx="14">
                  <c:v>2.7333333333333334</c:v>
                </c:pt>
                <c:pt idx="15">
                  <c:v>2.6666666666666665</c:v>
                </c:pt>
                <c:pt idx="16">
                  <c:v>2.7666666666666666</c:v>
                </c:pt>
                <c:pt idx="17">
                  <c:v>2.9</c:v>
                </c:pt>
                <c:pt idx="18">
                  <c:v>2.7333333333333334</c:v>
                </c:pt>
                <c:pt idx="19">
                  <c:v>2.8333333333333335</c:v>
                </c:pt>
                <c:pt idx="20">
                  <c:v>2.7</c:v>
                </c:pt>
                <c:pt idx="21">
                  <c:v>2.8</c:v>
                </c:pt>
                <c:pt idx="22">
                  <c:v>2.8</c:v>
                </c:pt>
                <c:pt idx="23">
                  <c:v>2.7</c:v>
                </c:pt>
                <c:pt idx="24">
                  <c:v>2.5666666666666669</c:v>
                </c:pt>
                <c:pt idx="25">
                  <c:v>3</c:v>
                </c:pt>
                <c:pt idx="26">
                  <c:v>2.8571428571428572</c:v>
                </c:pt>
                <c:pt idx="27">
                  <c:v>2.6785714285714284</c:v>
                </c:pt>
                <c:pt idx="28">
                  <c:v>2.7428571428571429</c:v>
                </c:pt>
                <c:pt idx="29">
                  <c:v>3.057324840764331</c:v>
                </c:pt>
                <c:pt idx="30">
                  <c:v>3.6687898089171971</c:v>
                </c:pt>
                <c:pt idx="31">
                  <c:v>3.7834394904458599</c:v>
                </c:pt>
                <c:pt idx="32">
                  <c:v>2.8079999999999998</c:v>
                </c:pt>
                <c:pt idx="33">
                  <c:v>2.7666666666666666</c:v>
                </c:pt>
                <c:pt idx="34">
                  <c:v>2.6666666666666665</c:v>
                </c:pt>
                <c:pt idx="35">
                  <c:v>2.7333333333333334</c:v>
                </c:pt>
                <c:pt idx="36">
                  <c:v>3.0333333333333332</c:v>
                </c:pt>
                <c:pt idx="37">
                  <c:v>3.1666666666666665</c:v>
                </c:pt>
                <c:pt idx="38">
                  <c:v>3.3666666666666667</c:v>
                </c:pt>
                <c:pt idx="39">
                  <c:v>3.2333333333333334</c:v>
                </c:pt>
                <c:pt idx="40">
                  <c:v>3.3333333333333335</c:v>
                </c:pt>
                <c:pt idx="41">
                  <c:v>3.1333333333333333</c:v>
                </c:pt>
                <c:pt idx="42">
                  <c:v>3.4</c:v>
                </c:pt>
                <c:pt idx="43">
                  <c:v>3.3333333333333335</c:v>
                </c:pt>
                <c:pt idx="44">
                  <c:v>#N/A</c:v>
                </c:pt>
              </c:numCache>
              <c:extLst xmlns:c16r2="http://schemas.microsoft.com/office/drawing/2015/06/chart" xmlns:c15="http://schemas.microsoft.com/office/drawing/2012/chart"/>
            </c:numRef>
          </c:val>
          <c:smooth val="0"/>
          <c:extLst xmlns:c16r2="http://schemas.microsoft.com/office/drawing/2015/06/chart">
            <c:ext xmlns:c16="http://schemas.microsoft.com/office/drawing/2014/chart" uri="{C3380CC4-5D6E-409C-BE32-E72D297353CC}">
              <c16:uniqueId val="{00000009-8C01-4623-B8D7-2543618A5E5C}"/>
            </c:ext>
          </c:extLst>
        </c:ser>
        <c:ser>
          <c:idx val="9"/>
          <c:order val="10"/>
          <c:tx>
            <c:v>SMFP 2.84 PPS</c:v>
          </c:tx>
          <c:spPr>
            <a:ln w="34925" cap="rnd">
              <a:solidFill>
                <a:schemeClr val="accent4">
                  <a:lumMod val="60000"/>
                </a:schemeClr>
              </a:solidFill>
              <a:round/>
            </a:ln>
            <a:effectLst>
              <a:outerShdw blurRad="57150" dist="19050" dir="5400000" algn="ctr" rotWithShape="0">
                <a:srgbClr val="000000">
                  <a:alpha val="63000"/>
                </a:srgbClr>
              </a:outerShdw>
            </a:effectLst>
          </c:spPr>
          <c:marker>
            <c:symbol val="none"/>
          </c:marker>
          <c:val>
            <c:numRef>
              <c:f>'Overall Comparison'!$D$15:$AV$15</c:f>
              <c:numCache>
                <c:formatCode>0.00</c:formatCode>
                <c:ptCount val="45"/>
                <c:pt idx="0">
                  <c:v>3.8</c:v>
                </c:pt>
                <c:pt idx="1">
                  <c:v>3.8</c:v>
                </c:pt>
                <c:pt idx="2">
                  <c:v>3.6</c:v>
                </c:pt>
                <c:pt idx="3">
                  <c:v>3.9</c:v>
                </c:pt>
                <c:pt idx="4">
                  <c:v>4</c:v>
                </c:pt>
                <c:pt idx="5">
                  <c:v>3.5</c:v>
                </c:pt>
                <c:pt idx="6">
                  <c:v>4</c:v>
                </c:pt>
                <c:pt idx="7">
                  <c:v>4.7</c:v>
                </c:pt>
                <c:pt idx="8">
                  <c:v>3.1715265306122449</c:v>
                </c:pt>
                <c:pt idx="9">
                  <c:v>3.6524654434867045</c:v>
                </c:pt>
                <c:pt idx="10">
                  <c:v>2.4736514878780036</c:v>
                </c:pt>
                <c:pt idx="11">
                  <c:v>2.2168865429368605</c:v>
                </c:pt>
                <c:pt idx="12">
                  <c:v>2.2999999999999998</c:v>
                </c:pt>
                <c:pt idx="13">
                  <c:v>2.2666666666666666</c:v>
                </c:pt>
                <c:pt idx="14">
                  <c:v>2.7333333333333334</c:v>
                </c:pt>
                <c:pt idx="15">
                  <c:v>2.6666666666666665</c:v>
                </c:pt>
                <c:pt idx="16">
                  <c:v>2.7666666666666666</c:v>
                </c:pt>
                <c:pt idx="17">
                  <c:v>2.9</c:v>
                </c:pt>
                <c:pt idx="18">
                  <c:v>2.7333333333333334</c:v>
                </c:pt>
                <c:pt idx="19">
                  <c:v>2.8333333333333335</c:v>
                </c:pt>
                <c:pt idx="20">
                  <c:v>2.7</c:v>
                </c:pt>
                <c:pt idx="21">
                  <c:v>2.8</c:v>
                </c:pt>
                <c:pt idx="22">
                  <c:v>2.8</c:v>
                </c:pt>
                <c:pt idx="23">
                  <c:v>2.7</c:v>
                </c:pt>
                <c:pt idx="24">
                  <c:v>2.5666666666666669</c:v>
                </c:pt>
                <c:pt idx="25">
                  <c:v>3</c:v>
                </c:pt>
                <c:pt idx="26">
                  <c:v>2.8571428571428572</c:v>
                </c:pt>
                <c:pt idx="27">
                  <c:v>2.6785714285714284</c:v>
                </c:pt>
                <c:pt idx="28">
                  <c:v>2.7047619047619045</c:v>
                </c:pt>
                <c:pt idx="29">
                  <c:v>3.0100688924218333</c:v>
                </c:pt>
                <c:pt idx="30">
                  <c:v>3.6120826709061999</c:v>
                </c:pt>
                <c:pt idx="31">
                  <c:v>3.7249602543720188</c:v>
                </c:pt>
                <c:pt idx="32">
                  <c:v>2.7689999999999997</c:v>
                </c:pt>
                <c:pt idx="33">
                  <c:v>2.7666666666666666</c:v>
                </c:pt>
                <c:pt idx="34">
                  <c:v>2.6666666666666665</c:v>
                </c:pt>
                <c:pt idx="35">
                  <c:v>2.7333333333333334</c:v>
                </c:pt>
                <c:pt idx="36">
                  <c:v>3.0333333333333332</c:v>
                </c:pt>
                <c:pt idx="37">
                  <c:v>3.1666666666666665</c:v>
                </c:pt>
                <c:pt idx="38">
                  <c:v>3.3666666666666667</c:v>
                </c:pt>
                <c:pt idx="39">
                  <c:v>3.2333333333333334</c:v>
                </c:pt>
                <c:pt idx="40">
                  <c:v>3.3333333333333335</c:v>
                </c:pt>
                <c:pt idx="41">
                  <c:v>3.1333333333333333</c:v>
                </c:pt>
                <c:pt idx="42">
                  <c:v>3.4</c:v>
                </c:pt>
                <c:pt idx="43">
                  <c:v>3.3333333333333335</c:v>
                </c:pt>
                <c:pt idx="44">
                  <c:v>#N/A</c:v>
                </c:pt>
              </c:numCache>
              <c:extLst xmlns:c16r2="http://schemas.microsoft.com/office/drawing/2015/06/chart" xmlns:c15="http://schemas.microsoft.com/office/drawing/2012/chart"/>
            </c:numRef>
          </c:val>
          <c:smooth val="0"/>
          <c:extLst xmlns:c16r2="http://schemas.microsoft.com/office/drawing/2015/06/chart">
            <c:ext xmlns:c16="http://schemas.microsoft.com/office/drawing/2014/chart" uri="{C3380CC4-5D6E-409C-BE32-E72D297353CC}">
              <c16:uniqueId val="{0000000A-8C01-4623-B8D7-2543618A5E5C}"/>
            </c:ext>
          </c:extLst>
        </c:ser>
        <c:ser>
          <c:idx val="10"/>
          <c:order val="11"/>
          <c:tx>
            <c:v>SMFP 2.80 PPS</c:v>
          </c:tx>
          <c:spPr>
            <a:ln w="34925" cap="rnd">
              <a:solidFill>
                <a:schemeClr val="accent5">
                  <a:lumMod val="60000"/>
                </a:schemeClr>
              </a:solidFill>
              <a:round/>
            </a:ln>
            <a:effectLst>
              <a:outerShdw blurRad="57150" dist="19050" dir="5400000" algn="ctr" rotWithShape="0">
                <a:srgbClr val="000000">
                  <a:alpha val="63000"/>
                </a:srgbClr>
              </a:outerShdw>
            </a:effectLst>
          </c:spPr>
          <c:marker>
            <c:symbol val="none"/>
          </c:marker>
          <c:val>
            <c:numRef>
              <c:f>'Overall Comparison'!$D$16:$AV$16</c:f>
              <c:numCache>
                <c:formatCode>0.00</c:formatCode>
                <c:ptCount val="45"/>
                <c:pt idx="0">
                  <c:v>3.8</c:v>
                </c:pt>
                <c:pt idx="1">
                  <c:v>3.8</c:v>
                </c:pt>
                <c:pt idx="2">
                  <c:v>3.6</c:v>
                </c:pt>
                <c:pt idx="3">
                  <c:v>3.9</c:v>
                </c:pt>
                <c:pt idx="4">
                  <c:v>4</c:v>
                </c:pt>
                <c:pt idx="5">
                  <c:v>3.5</c:v>
                </c:pt>
                <c:pt idx="6">
                  <c:v>4</c:v>
                </c:pt>
                <c:pt idx="7">
                  <c:v>4.7</c:v>
                </c:pt>
                <c:pt idx="8">
                  <c:v>3.1268571428571428</c:v>
                </c:pt>
                <c:pt idx="9">
                  <c:v>3.5704100631215661</c:v>
                </c:pt>
                <c:pt idx="10">
                  <c:v>2.4125446244926256</c:v>
                </c:pt>
                <c:pt idx="11">
                  <c:v>2.1642104790099599</c:v>
                </c:pt>
                <c:pt idx="12">
                  <c:v>2.2999999999999998</c:v>
                </c:pt>
                <c:pt idx="13">
                  <c:v>2.2666666666666666</c:v>
                </c:pt>
                <c:pt idx="14">
                  <c:v>2.7333333333333334</c:v>
                </c:pt>
                <c:pt idx="15">
                  <c:v>2.6666666666666665</c:v>
                </c:pt>
                <c:pt idx="16">
                  <c:v>2.7666666666666666</c:v>
                </c:pt>
                <c:pt idx="17">
                  <c:v>2.9</c:v>
                </c:pt>
                <c:pt idx="18">
                  <c:v>2.7333333333333334</c:v>
                </c:pt>
                <c:pt idx="19">
                  <c:v>2.8333333333333335</c:v>
                </c:pt>
                <c:pt idx="20">
                  <c:v>2.7</c:v>
                </c:pt>
                <c:pt idx="21">
                  <c:v>2.8</c:v>
                </c:pt>
                <c:pt idx="22">
                  <c:v>2.8</c:v>
                </c:pt>
                <c:pt idx="23">
                  <c:v>2.7</c:v>
                </c:pt>
                <c:pt idx="24">
                  <c:v>2.5666666666666669</c:v>
                </c:pt>
                <c:pt idx="25">
                  <c:v>3</c:v>
                </c:pt>
                <c:pt idx="26">
                  <c:v>2.8571428571428572</c:v>
                </c:pt>
                <c:pt idx="27">
                  <c:v>2.6785714285714284</c:v>
                </c:pt>
                <c:pt idx="28">
                  <c:v>2.6666666666666665</c:v>
                </c:pt>
                <c:pt idx="29">
                  <c:v>2.9391563532689684</c:v>
                </c:pt>
                <c:pt idx="30">
                  <c:v>3.526987623922762</c:v>
                </c:pt>
                <c:pt idx="31">
                  <c:v>3.6372059871703484</c:v>
                </c:pt>
                <c:pt idx="32">
                  <c:v>2.73</c:v>
                </c:pt>
                <c:pt idx="33">
                  <c:v>2.7666666666666666</c:v>
                </c:pt>
                <c:pt idx="34">
                  <c:v>2.6666666666666665</c:v>
                </c:pt>
                <c:pt idx="35">
                  <c:v>2.7333333333333334</c:v>
                </c:pt>
                <c:pt idx="36">
                  <c:v>3.0333333333333332</c:v>
                </c:pt>
                <c:pt idx="37">
                  <c:v>3.1666666666666665</c:v>
                </c:pt>
                <c:pt idx="38">
                  <c:v>3.3666666666666667</c:v>
                </c:pt>
                <c:pt idx="39">
                  <c:v>3.2333333333333334</c:v>
                </c:pt>
                <c:pt idx="40">
                  <c:v>3.3333333333333335</c:v>
                </c:pt>
                <c:pt idx="41">
                  <c:v>3.1333333333333333</c:v>
                </c:pt>
                <c:pt idx="42">
                  <c:v>3.4</c:v>
                </c:pt>
                <c:pt idx="43">
                  <c:v>3.3333333333333335</c:v>
                </c:pt>
                <c:pt idx="44">
                  <c:v>#N/A</c:v>
                </c:pt>
              </c:numCache>
            </c:numRef>
          </c:val>
          <c:smooth val="0"/>
          <c:extLst xmlns:c16r2="http://schemas.microsoft.com/office/drawing/2015/06/chart">
            <c:ext xmlns:c16="http://schemas.microsoft.com/office/drawing/2014/chart" uri="{C3380CC4-5D6E-409C-BE32-E72D297353CC}">
              <c16:uniqueId val="{00000004-8C01-4623-B8D7-2543618A5E5C}"/>
            </c:ext>
          </c:extLst>
        </c:ser>
        <c:dLbls>
          <c:showLegendKey val="0"/>
          <c:showVal val="0"/>
          <c:showCatName val="0"/>
          <c:showSerName val="0"/>
          <c:showPercent val="0"/>
          <c:showBubbleSize val="0"/>
        </c:dLbls>
        <c:smooth val="0"/>
        <c:axId val="226980480"/>
        <c:axId val="226980872"/>
        <c:extLst xmlns:c16r2="http://schemas.microsoft.com/office/drawing/2015/06/chart"/>
      </c:lineChart>
      <c:dateAx>
        <c:axId val="226980480"/>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6980872"/>
        <c:crosses val="autoZero"/>
        <c:auto val="0"/>
        <c:lblOffset val="100"/>
        <c:baseTimeUnit val="days"/>
        <c:majorUnit val="6"/>
        <c:majorTimeUnit val="months"/>
        <c:minorUnit val="31"/>
        <c:minorTimeUnit val="days"/>
      </c:dateAx>
      <c:valAx>
        <c:axId val="226980872"/>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6980480"/>
        <c:crossesAt val="35400"/>
        <c:crossBetween val="midCat"/>
      </c:valAx>
      <c:spPr>
        <a:noFill/>
        <a:ln>
          <a:noFill/>
        </a:ln>
        <a:effectLst/>
      </c:spPr>
    </c:plotArea>
    <c:legend>
      <c:legendPos val="r"/>
      <c:layout>
        <c:manualLayout>
          <c:xMode val="edge"/>
          <c:yMode val="edge"/>
          <c:x val="0.85432620922384706"/>
          <c:y val="8.782035578885973E-2"/>
          <c:w val="0.11904593064354636"/>
          <c:h val="0.7500052493438320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3.20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 3.2 PPS</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3.8</c:v>
                </c:pt>
                <c:pt idx="1">
                  <c:v>3.8</c:v>
                </c:pt>
                <c:pt idx="2">
                  <c:v>3.6</c:v>
                </c:pt>
                <c:pt idx="3">
                  <c:v>3.9</c:v>
                </c:pt>
                <c:pt idx="4">
                  <c:v>4</c:v>
                </c:pt>
                <c:pt idx="5">
                  <c:v>3.5</c:v>
                </c:pt>
                <c:pt idx="6">
                  <c:v>4</c:v>
                </c:pt>
                <c:pt idx="7">
                  <c:v>4.7</c:v>
                </c:pt>
                <c:pt idx="8">
                  <c:v>3.8</c:v>
                </c:pt>
                <c:pt idx="9">
                  <c:v>3.3333333333333335</c:v>
                </c:pt>
                <c:pt idx="10">
                  <c:v>3.3684210526315788</c:v>
                </c:pt>
                <c:pt idx="11">
                  <c:v>3.3157894736842106</c:v>
                </c:pt>
                <c:pt idx="12">
                  <c:v>3.6315789473684212</c:v>
                </c:pt>
                <c:pt idx="13">
                  <c:v>3.5789473684210527</c:v>
                </c:pt>
                <c:pt idx="14">
                  <c:v>2.8275862068965516</c:v>
                </c:pt>
                <c:pt idx="15">
                  <c:v>2.7586206896551726</c:v>
                </c:pt>
                <c:pt idx="16">
                  <c:v>2.8620689655172415</c:v>
                </c:pt>
                <c:pt idx="17">
                  <c:v>3</c:v>
                </c:pt>
                <c:pt idx="18">
                  <c:v>2.8275862068965516</c:v>
                </c:pt>
                <c:pt idx="19">
                  <c:v>2.9310344827586206</c:v>
                </c:pt>
                <c:pt idx="20">
                  <c:v>2.7931034482758621</c:v>
                </c:pt>
                <c:pt idx="21">
                  <c:v>2.896551724137931</c:v>
                </c:pt>
                <c:pt idx="22">
                  <c:v>2.896551724137931</c:v>
                </c:pt>
                <c:pt idx="23">
                  <c:v>2.7931034482758621</c:v>
                </c:pt>
                <c:pt idx="24">
                  <c:v>2.6551724137931036</c:v>
                </c:pt>
                <c:pt idx="25">
                  <c:v>2.896551724137931</c:v>
                </c:pt>
                <c:pt idx="26">
                  <c:v>2.7586206896551726</c:v>
                </c:pt>
                <c:pt idx="27">
                  <c:v>2.5862068965517242</c:v>
                </c:pt>
                <c:pt idx="28">
                  <c:v>2.7586206896551726</c:v>
                </c:pt>
                <c:pt idx="29">
                  <c:v>2.9629629629629628</c:v>
                </c:pt>
                <c:pt idx="30">
                  <c:v>3.5555555555555554</c:v>
                </c:pt>
                <c:pt idx="31">
                  <c:v>3.6666666666666665</c:v>
                </c:pt>
                <c:pt idx="32">
                  <c:v>2.8888888888888888</c:v>
                </c:pt>
                <c:pt idx="33">
                  <c:v>2.8620689655172415</c:v>
                </c:pt>
                <c:pt idx="34">
                  <c:v>2.7586206896551726</c:v>
                </c:pt>
                <c:pt idx="35">
                  <c:v>2.8275862068965516</c:v>
                </c:pt>
                <c:pt idx="36">
                  <c:v>3.1379310344827585</c:v>
                </c:pt>
                <c:pt idx="37">
                  <c:v>3.2758620689655173</c:v>
                </c:pt>
                <c:pt idx="38">
                  <c:v>3.4827586206896552</c:v>
                </c:pt>
                <c:pt idx="39">
                  <c:v>3.3448275862068964</c:v>
                </c:pt>
                <c:pt idx="40">
                  <c:v>3.4482758620689653</c:v>
                </c:pt>
                <c:pt idx="41">
                  <c:v>3.2413793103448274</c:v>
                </c:pt>
                <c:pt idx="42">
                  <c:v>3.5172413793103448</c:v>
                </c:pt>
                <c:pt idx="43">
                  <c:v>3.4482758620689653</c:v>
                </c:pt>
                <c:pt idx="44">
                  <c:v>0</c:v>
                </c:pt>
              </c:numCache>
            </c:numRef>
          </c:val>
          <c:smooth val="0"/>
          <c:extLst xmlns:c16r2="http://schemas.microsoft.com/office/drawing/2015/06/chart">
            <c:ext xmlns:c16="http://schemas.microsoft.com/office/drawing/2014/chart" uri="{C3380CC4-5D6E-409C-BE32-E72D297353CC}">
              <c16:uniqueId val="{00000000-DE54-4968-9571-3883B7D58989}"/>
            </c:ext>
          </c:extLst>
        </c:ser>
        <c:ser>
          <c:idx val="1"/>
          <c:order val="1"/>
          <c:tx>
            <c:v>SMFP 3.20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Comparison'!$D$6:$AV$6</c:f>
              <c:numCache>
                <c:formatCode>0.00</c:formatCode>
                <c:ptCount val="45"/>
                <c:pt idx="0">
                  <c:v>3.8</c:v>
                </c:pt>
                <c:pt idx="1">
                  <c:v>3.8</c:v>
                </c:pt>
                <c:pt idx="2">
                  <c:v>3.6</c:v>
                </c:pt>
                <c:pt idx="3">
                  <c:v>3.9</c:v>
                </c:pt>
                <c:pt idx="4">
                  <c:v>4</c:v>
                </c:pt>
                <c:pt idx="5">
                  <c:v>3.5</c:v>
                </c:pt>
                <c:pt idx="6">
                  <c:v>4</c:v>
                </c:pt>
                <c:pt idx="7">
                  <c:v>4.7</c:v>
                </c:pt>
                <c:pt idx="8">
                  <c:v>3.5735510204081633</c:v>
                </c:pt>
                <c:pt idx="9">
                  <c:v>4.4595761576256887</c:v>
                </c:pt>
                <c:pt idx="10">
                  <c:v>3.0899952608621364</c:v>
                </c:pt>
                <c:pt idx="11">
                  <c:v>2.7425666963579398</c:v>
                </c:pt>
                <c:pt idx="12">
                  <c:v>2.2999999999999998</c:v>
                </c:pt>
                <c:pt idx="13">
                  <c:v>2.2666666666666666</c:v>
                </c:pt>
                <c:pt idx="14">
                  <c:v>2.7333333333333334</c:v>
                </c:pt>
                <c:pt idx="15">
                  <c:v>2.6666666666666665</c:v>
                </c:pt>
                <c:pt idx="16">
                  <c:v>2.7666666666666666</c:v>
                </c:pt>
                <c:pt idx="17">
                  <c:v>2.9</c:v>
                </c:pt>
                <c:pt idx="18">
                  <c:v>2.7333333333333334</c:v>
                </c:pt>
                <c:pt idx="19">
                  <c:v>2.8333333333333335</c:v>
                </c:pt>
                <c:pt idx="20">
                  <c:v>2.7</c:v>
                </c:pt>
                <c:pt idx="21">
                  <c:v>2.8</c:v>
                </c:pt>
                <c:pt idx="22">
                  <c:v>2.8</c:v>
                </c:pt>
                <c:pt idx="23">
                  <c:v>2.7</c:v>
                </c:pt>
                <c:pt idx="24">
                  <c:v>2.5666666666666669</c:v>
                </c:pt>
                <c:pt idx="25">
                  <c:v>3</c:v>
                </c:pt>
                <c:pt idx="26">
                  <c:v>2.8571428571428572</c:v>
                </c:pt>
                <c:pt idx="27">
                  <c:v>2.6785714285714284</c:v>
                </c:pt>
                <c:pt idx="28">
                  <c:v>2.8571428571428572</c:v>
                </c:pt>
                <c:pt idx="29">
                  <c:v>3.2</c:v>
                </c:pt>
                <c:pt idx="30">
                  <c:v>3.84</c:v>
                </c:pt>
                <c:pt idx="31">
                  <c:v>3.96</c:v>
                </c:pt>
                <c:pt idx="32">
                  <c:v>3.12</c:v>
                </c:pt>
                <c:pt idx="33">
                  <c:v>2.7666666666666666</c:v>
                </c:pt>
                <c:pt idx="34">
                  <c:v>2.6666666666666665</c:v>
                </c:pt>
                <c:pt idx="35">
                  <c:v>2.7333333333333334</c:v>
                </c:pt>
                <c:pt idx="36">
                  <c:v>3.0333333333333332</c:v>
                </c:pt>
                <c:pt idx="37">
                  <c:v>3.1666666666666665</c:v>
                </c:pt>
                <c:pt idx="38">
                  <c:v>3.3666666666666667</c:v>
                </c:pt>
                <c:pt idx="39">
                  <c:v>3.2333333333333334</c:v>
                </c:pt>
                <c:pt idx="40">
                  <c:v>3.3333333333333335</c:v>
                </c:pt>
                <c:pt idx="41">
                  <c:v>3.1333333333333333</c:v>
                </c:pt>
                <c:pt idx="42">
                  <c:v>3.4</c:v>
                </c:pt>
                <c:pt idx="43">
                  <c:v>3.3333333333333335</c:v>
                </c:pt>
                <c:pt idx="44">
                  <c:v>#N/A</c:v>
                </c:pt>
              </c:numCache>
            </c:numRef>
          </c:val>
          <c:smooth val="0"/>
          <c:extLst xmlns:c16r2="http://schemas.microsoft.com/office/drawing/2015/06/chart">
            <c:ext xmlns:c16="http://schemas.microsoft.com/office/drawing/2014/chart" uri="{C3380CC4-5D6E-409C-BE32-E72D297353CC}">
              <c16:uniqueId val="{00000001-DE54-4968-9571-3883B7D58989}"/>
            </c:ext>
          </c:extLst>
        </c:ser>
        <c:dLbls>
          <c:showLegendKey val="0"/>
          <c:showVal val="0"/>
          <c:showCatName val="0"/>
          <c:showSerName val="0"/>
          <c:showPercent val="0"/>
          <c:showBubbleSize val="0"/>
        </c:dLbls>
        <c:smooth val="0"/>
        <c:axId val="226981656"/>
        <c:axId val="226982048"/>
      </c:lineChart>
      <c:dateAx>
        <c:axId val="226981656"/>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6982048"/>
        <c:crosses val="autoZero"/>
        <c:auto val="0"/>
        <c:lblOffset val="100"/>
        <c:baseTimeUnit val="days"/>
        <c:majorUnit val="6"/>
        <c:majorTimeUnit val="months"/>
        <c:minorUnit val="31"/>
        <c:minorTimeUnit val="days"/>
      </c:dateAx>
      <c:valAx>
        <c:axId val="226982048"/>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6981656"/>
        <c:crossesAt val="35400"/>
        <c:crossBetween val="midCat"/>
      </c:valAx>
      <c:spPr>
        <a:noFill/>
        <a:ln>
          <a:noFill/>
        </a:ln>
        <a:effectLst/>
      </c:spPr>
    </c:plotArea>
    <c:legend>
      <c:legendPos val="b"/>
      <c:layout>
        <c:manualLayout>
          <c:xMode val="edge"/>
          <c:yMode val="edge"/>
          <c:x val="0.34882034119824312"/>
          <c:y val="0.91753984598079075"/>
          <c:w val="0.34839275598412173"/>
          <c:h val="7.659934815840327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3.12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3.8</c:v>
                </c:pt>
                <c:pt idx="1">
                  <c:v>3.8</c:v>
                </c:pt>
                <c:pt idx="2">
                  <c:v>3.6</c:v>
                </c:pt>
                <c:pt idx="3">
                  <c:v>3.9</c:v>
                </c:pt>
                <c:pt idx="4">
                  <c:v>4</c:v>
                </c:pt>
                <c:pt idx="5">
                  <c:v>3.5</c:v>
                </c:pt>
                <c:pt idx="6">
                  <c:v>4</c:v>
                </c:pt>
                <c:pt idx="7">
                  <c:v>4.7</c:v>
                </c:pt>
                <c:pt idx="8">
                  <c:v>3.8</c:v>
                </c:pt>
                <c:pt idx="9">
                  <c:v>3.3333333333333335</c:v>
                </c:pt>
                <c:pt idx="10">
                  <c:v>3.3684210526315788</c:v>
                </c:pt>
                <c:pt idx="11">
                  <c:v>3.3157894736842106</c:v>
                </c:pt>
                <c:pt idx="12">
                  <c:v>3.6315789473684212</c:v>
                </c:pt>
                <c:pt idx="13">
                  <c:v>3.5789473684210527</c:v>
                </c:pt>
                <c:pt idx="14">
                  <c:v>2.8275862068965516</c:v>
                </c:pt>
                <c:pt idx="15">
                  <c:v>2.7586206896551726</c:v>
                </c:pt>
                <c:pt idx="16">
                  <c:v>2.8620689655172415</c:v>
                </c:pt>
                <c:pt idx="17">
                  <c:v>3</c:v>
                </c:pt>
                <c:pt idx="18">
                  <c:v>2.8275862068965516</c:v>
                </c:pt>
                <c:pt idx="19">
                  <c:v>2.9310344827586206</c:v>
                </c:pt>
                <c:pt idx="20">
                  <c:v>2.7931034482758621</c:v>
                </c:pt>
                <c:pt idx="21">
                  <c:v>2.896551724137931</c:v>
                </c:pt>
                <c:pt idx="22">
                  <c:v>2.896551724137931</c:v>
                </c:pt>
                <c:pt idx="23">
                  <c:v>2.7931034482758621</c:v>
                </c:pt>
                <c:pt idx="24">
                  <c:v>2.6551724137931036</c:v>
                </c:pt>
                <c:pt idx="25">
                  <c:v>2.896551724137931</c:v>
                </c:pt>
                <c:pt idx="26">
                  <c:v>2.7586206896551726</c:v>
                </c:pt>
                <c:pt idx="27">
                  <c:v>2.5862068965517242</c:v>
                </c:pt>
                <c:pt idx="28">
                  <c:v>2.7586206896551726</c:v>
                </c:pt>
                <c:pt idx="29">
                  <c:v>2.9629629629629628</c:v>
                </c:pt>
                <c:pt idx="30">
                  <c:v>3.5555555555555554</c:v>
                </c:pt>
                <c:pt idx="31">
                  <c:v>3.6666666666666665</c:v>
                </c:pt>
                <c:pt idx="32">
                  <c:v>2.8888888888888888</c:v>
                </c:pt>
                <c:pt idx="33">
                  <c:v>2.8620689655172415</c:v>
                </c:pt>
                <c:pt idx="34">
                  <c:v>2.7586206896551726</c:v>
                </c:pt>
                <c:pt idx="35">
                  <c:v>2.8275862068965516</c:v>
                </c:pt>
                <c:pt idx="36">
                  <c:v>3.1379310344827585</c:v>
                </c:pt>
                <c:pt idx="37">
                  <c:v>3.2758620689655173</c:v>
                </c:pt>
                <c:pt idx="38">
                  <c:v>3.4827586206896552</c:v>
                </c:pt>
                <c:pt idx="39">
                  <c:v>3.3448275862068964</c:v>
                </c:pt>
                <c:pt idx="40">
                  <c:v>3.4482758620689653</c:v>
                </c:pt>
                <c:pt idx="41">
                  <c:v>3.2413793103448274</c:v>
                </c:pt>
                <c:pt idx="42">
                  <c:v>3.5172413793103448</c:v>
                </c:pt>
                <c:pt idx="43">
                  <c:v>3.4482758620689653</c:v>
                </c:pt>
                <c:pt idx="44">
                  <c:v>0</c:v>
                </c:pt>
              </c:numCache>
            </c:numRef>
          </c:val>
          <c:smooth val="0"/>
          <c:extLst xmlns:c16r2="http://schemas.microsoft.com/office/drawing/2015/06/chart">
            <c:ext xmlns:c16="http://schemas.microsoft.com/office/drawing/2014/chart" uri="{C3380CC4-5D6E-409C-BE32-E72D297353CC}">
              <c16:uniqueId val="{00000000-C4DB-4F56-A031-EAE3A73497CD}"/>
            </c:ext>
          </c:extLst>
        </c:ser>
        <c: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f>'Overall Comparison'!$D$8:$AV$8</c:f>
              <c:numCache>
                <c:formatCode>0.00</c:formatCode>
                <c:ptCount val="45"/>
                <c:pt idx="0">
                  <c:v>3.8</c:v>
                </c:pt>
                <c:pt idx="1">
                  <c:v>3.8</c:v>
                </c:pt>
                <c:pt idx="2">
                  <c:v>3.6</c:v>
                </c:pt>
                <c:pt idx="3">
                  <c:v>3.9</c:v>
                </c:pt>
                <c:pt idx="4">
                  <c:v>4</c:v>
                </c:pt>
                <c:pt idx="5">
                  <c:v>3.5</c:v>
                </c:pt>
                <c:pt idx="6">
                  <c:v>4</c:v>
                </c:pt>
                <c:pt idx="7">
                  <c:v>4.7</c:v>
                </c:pt>
                <c:pt idx="8">
                  <c:v>3.4842122448979591</c:v>
                </c:pt>
                <c:pt idx="9">
                  <c:v>4.2687663837375878</c:v>
                </c:pt>
                <c:pt idx="10">
                  <c:v>2.9417302806992143</c:v>
                </c:pt>
                <c:pt idx="11">
                  <c:v>2.6170390049952634</c:v>
                </c:pt>
                <c:pt idx="12">
                  <c:v>2.2999999999999998</c:v>
                </c:pt>
                <c:pt idx="13">
                  <c:v>2.2666666666666666</c:v>
                </c:pt>
                <c:pt idx="14">
                  <c:v>2.7333333333333334</c:v>
                </c:pt>
                <c:pt idx="15">
                  <c:v>2.6666666666666665</c:v>
                </c:pt>
                <c:pt idx="16">
                  <c:v>2.7666666666666666</c:v>
                </c:pt>
                <c:pt idx="17">
                  <c:v>2.9</c:v>
                </c:pt>
                <c:pt idx="18">
                  <c:v>2.7333333333333334</c:v>
                </c:pt>
                <c:pt idx="19">
                  <c:v>2.8333333333333335</c:v>
                </c:pt>
                <c:pt idx="20">
                  <c:v>2.7</c:v>
                </c:pt>
                <c:pt idx="21">
                  <c:v>2.8</c:v>
                </c:pt>
                <c:pt idx="22">
                  <c:v>2.8</c:v>
                </c:pt>
                <c:pt idx="23">
                  <c:v>2.7</c:v>
                </c:pt>
                <c:pt idx="24">
                  <c:v>2.5666666666666669</c:v>
                </c:pt>
                <c:pt idx="25">
                  <c:v>3</c:v>
                </c:pt>
                <c:pt idx="26">
                  <c:v>2.8571428571428572</c:v>
                </c:pt>
                <c:pt idx="27">
                  <c:v>2.6785714285714284</c:v>
                </c:pt>
                <c:pt idx="28">
                  <c:v>2.8571428571428572</c:v>
                </c:pt>
                <c:pt idx="29">
                  <c:v>3.2</c:v>
                </c:pt>
                <c:pt idx="30">
                  <c:v>3.84</c:v>
                </c:pt>
                <c:pt idx="31">
                  <c:v>3.96</c:v>
                </c:pt>
                <c:pt idx="32">
                  <c:v>3.0420000000000003</c:v>
                </c:pt>
                <c:pt idx="33">
                  <c:v>2.7666666666666666</c:v>
                </c:pt>
                <c:pt idx="34">
                  <c:v>2.6666666666666665</c:v>
                </c:pt>
                <c:pt idx="35">
                  <c:v>2.7333333333333334</c:v>
                </c:pt>
                <c:pt idx="36">
                  <c:v>3.0333333333333332</c:v>
                </c:pt>
                <c:pt idx="37">
                  <c:v>3.1666666666666665</c:v>
                </c:pt>
                <c:pt idx="38">
                  <c:v>3.3666666666666667</c:v>
                </c:pt>
                <c:pt idx="39">
                  <c:v>3.2333333333333334</c:v>
                </c:pt>
                <c:pt idx="40">
                  <c:v>3.3333333333333335</c:v>
                </c:pt>
                <c:pt idx="41">
                  <c:v>3.1333333333333333</c:v>
                </c:pt>
                <c:pt idx="42">
                  <c:v>3.4</c:v>
                </c:pt>
                <c:pt idx="43">
                  <c:v>3.3333333333333335</c:v>
                </c:pt>
                <c:pt idx="44">
                  <c:v>#N/A</c:v>
                </c:pt>
              </c:numCache>
            </c:numRef>
          </c:val>
          <c:smooth val="0"/>
          <c:extLst xmlns:c16r2="http://schemas.microsoft.com/office/drawing/2015/06/chart">
            <c:ext xmlns:c16="http://schemas.microsoft.com/office/drawing/2014/chart" uri="{C3380CC4-5D6E-409C-BE32-E72D297353CC}">
              <c16:uniqueId val="{00000001-C4DB-4F56-A031-EAE3A73497CD}"/>
            </c:ext>
          </c:extLst>
        </c:ser>
        <c:dLbls>
          <c:showLegendKey val="0"/>
          <c:showVal val="0"/>
          <c:showCatName val="0"/>
          <c:showSerName val="0"/>
          <c:showPercent val="0"/>
          <c:showBubbleSize val="0"/>
        </c:dLbls>
        <c:smooth val="0"/>
        <c:axId val="224778344"/>
        <c:axId val="224778736"/>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3.8</c:v>
                      </c:pt>
                      <c:pt idx="1">
                        <c:v>3.8</c:v>
                      </c:pt>
                      <c:pt idx="2">
                        <c:v>3.6</c:v>
                      </c:pt>
                      <c:pt idx="3">
                        <c:v>3.9</c:v>
                      </c:pt>
                      <c:pt idx="4">
                        <c:v>4</c:v>
                      </c:pt>
                      <c:pt idx="5">
                        <c:v>3.5</c:v>
                      </c:pt>
                      <c:pt idx="6">
                        <c:v>4</c:v>
                      </c:pt>
                      <c:pt idx="7">
                        <c:v>4.7</c:v>
                      </c:pt>
                      <c:pt idx="8">
                        <c:v>3.5288816326530612</c:v>
                      </c:pt>
                      <c:pt idx="9">
                        <c:v>4.3632930439315123</c:v>
                      </c:pt>
                      <c:pt idx="10">
                        <c:v>3.0149786415313118</c:v>
                      </c:pt>
                      <c:pt idx="11">
                        <c:v>2.6791271330879263</c:v>
                      </c:pt>
                      <c:pt idx="12">
                        <c:v>2.2999999999999998</c:v>
                      </c:pt>
                      <c:pt idx="13">
                        <c:v>2.2666666666666666</c:v>
                      </c:pt>
                      <c:pt idx="14">
                        <c:v>2.7333333333333334</c:v>
                      </c:pt>
                      <c:pt idx="15">
                        <c:v>2.6666666666666665</c:v>
                      </c:pt>
                      <c:pt idx="16">
                        <c:v>2.7666666666666666</c:v>
                      </c:pt>
                      <c:pt idx="17">
                        <c:v>2.9</c:v>
                      </c:pt>
                      <c:pt idx="18">
                        <c:v>2.7333333333333334</c:v>
                      </c:pt>
                      <c:pt idx="19">
                        <c:v>2.8333333333333335</c:v>
                      </c:pt>
                      <c:pt idx="20">
                        <c:v>2.7</c:v>
                      </c:pt>
                      <c:pt idx="21">
                        <c:v>2.8</c:v>
                      </c:pt>
                      <c:pt idx="22">
                        <c:v>2.8</c:v>
                      </c:pt>
                      <c:pt idx="23">
                        <c:v>2.7</c:v>
                      </c:pt>
                      <c:pt idx="24">
                        <c:v>2.5666666666666669</c:v>
                      </c:pt>
                      <c:pt idx="25">
                        <c:v>3</c:v>
                      </c:pt>
                      <c:pt idx="26">
                        <c:v>2.8571428571428572</c:v>
                      </c:pt>
                      <c:pt idx="27">
                        <c:v>2.6785714285714284</c:v>
                      </c:pt>
                      <c:pt idx="28">
                        <c:v>2.8571428571428572</c:v>
                      </c:pt>
                      <c:pt idx="29">
                        <c:v>3.2</c:v>
                      </c:pt>
                      <c:pt idx="30">
                        <c:v>3.84</c:v>
                      </c:pt>
                      <c:pt idx="31">
                        <c:v>3.96</c:v>
                      </c:pt>
                      <c:pt idx="32">
                        <c:v>3.081</c:v>
                      </c:pt>
                      <c:pt idx="33">
                        <c:v>2.7666666666666666</c:v>
                      </c:pt>
                      <c:pt idx="34">
                        <c:v>2.6666666666666665</c:v>
                      </c:pt>
                      <c:pt idx="35">
                        <c:v>2.7333333333333334</c:v>
                      </c:pt>
                      <c:pt idx="36">
                        <c:v>3.0333333333333332</c:v>
                      </c:pt>
                      <c:pt idx="37">
                        <c:v>3.1666666666666665</c:v>
                      </c:pt>
                      <c:pt idx="38">
                        <c:v>3.3666666666666667</c:v>
                      </c:pt>
                      <c:pt idx="39">
                        <c:v>3.2333333333333334</c:v>
                      </c:pt>
                      <c:pt idx="40">
                        <c:v>3.3333333333333335</c:v>
                      </c:pt>
                      <c:pt idx="41">
                        <c:v>3.1333333333333333</c:v>
                      </c:pt>
                      <c:pt idx="42">
                        <c:v>3.4</c:v>
                      </c:pt>
                      <c:pt idx="43">
                        <c:v>3.3333333333333335</c:v>
                      </c:pt>
                      <c:pt idx="44">
                        <c:v>#N/A</c:v>
                      </c:pt>
                    </c:numCache>
                  </c:numRef>
                </c:val>
                <c:smooth val="0"/>
                <c:extLst xmlns:c16r2="http://schemas.microsoft.com/office/drawing/2015/06/chart">
                  <c:ext xmlns:c16="http://schemas.microsoft.com/office/drawing/2014/chart" uri="{C3380CC4-5D6E-409C-BE32-E72D297353CC}">
                    <c16:uniqueId val="{00000002-C4DB-4F56-A031-EAE3A73497CD}"/>
                  </c:ext>
                </c:extLst>
              </c15:ser>
            </c15:filteredLineSeries>
          </c:ext>
        </c:extLst>
      </c:lineChart>
      <c:dateAx>
        <c:axId val="224778344"/>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4778736"/>
        <c:crosses val="autoZero"/>
        <c:auto val="0"/>
        <c:lblOffset val="100"/>
        <c:baseTimeUnit val="days"/>
        <c:majorUnit val="6"/>
        <c:majorTimeUnit val="months"/>
        <c:minorUnit val="31"/>
        <c:minorTimeUnit val="days"/>
      </c:dateAx>
      <c:valAx>
        <c:axId val="224778736"/>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4778344"/>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3.08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3.8</c:v>
                </c:pt>
                <c:pt idx="1">
                  <c:v>3.8</c:v>
                </c:pt>
                <c:pt idx="2">
                  <c:v>3.6</c:v>
                </c:pt>
                <c:pt idx="3">
                  <c:v>3.9</c:v>
                </c:pt>
                <c:pt idx="4">
                  <c:v>4</c:v>
                </c:pt>
                <c:pt idx="5">
                  <c:v>3.5</c:v>
                </c:pt>
                <c:pt idx="6">
                  <c:v>4</c:v>
                </c:pt>
                <c:pt idx="7">
                  <c:v>4.7</c:v>
                </c:pt>
                <c:pt idx="8">
                  <c:v>3.8</c:v>
                </c:pt>
                <c:pt idx="9">
                  <c:v>3.3333333333333335</c:v>
                </c:pt>
                <c:pt idx="10">
                  <c:v>3.3684210526315788</c:v>
                </c:pt>
                <c:pt idx="11">
                  <c:v>3.3157894736842106</c:v>
                </c:pt>
                <c:pt idx="12">
                  <c:v>3.6315789473684212</c:v>
                </c:pt>
                <c:pt idx="13">
                  <c:v>3.5789473684210527</c:v>
                </c:pt>
                <c:pt idx="14">
                  <c:v>2.8275862068965516</c:v>
                </c:pt>
                <c:pt idx="15">
                  <c:v>2.7586206896551726</c:v>
                </c:pt>
                <c:pt idx="16">
                  <c:v>2.8620689655172415</c:v>
                </c:pt>
                <c:pt idx="17">
                  <c:v>3</c:v>
                </c:pt>
                <c:pt idx="18">
                  <c:v>2.8275862068965516</c:v>
                </c:pt>
                <c:pt idx="19">
                  <c:v>2.9310344827586206</c:v>
                </c:pt>
                <c:pt idx="20">
                  <c:v>2.7931034482758621</c:v>
                </c:pt>
                <c:pt idx="21">
                  <c:v>2.896551724137931</c:v>
                </c:pt>
                <c:pt idx="22">
                  <c:v>2.896551724137931</c:v>
                </c:pt>
                <c:pt idx="23">
                  <c:v>2.7931034482758621</c:v>
                </c:pt>
                <c:pt idx="24">
                  <c:v>2.6551724137931036</c:v>
                </c:pt>
                <c:pt idx="25">
                  <c:v>2.896551724137931</c:v>
                </c:pt>
                <c:pt idx="26">
                  <c:v>2.7586206896551726</c:v>
                </c:pt>
                <c:pt idx="27">
                  <c:v>2.5862068965517242</c:v>
                </c:pt>
                <c:pt idx="28">
                  <c:v>2.7586206896551726</c:v>
                </c:pt>
                <c:pt idx="29">
                  <c:v>2.9629629629629628</c:v>
                </c:pt>
                <c:pt idx="30">
                  <c:v>3.5555555555555554</c:v>
                </c:pt>
                <c:pt idx="31">
                  <c:v>3.6666666666666665</c:v>
                </c:pt>
                <c:pt idx="32">
                  <c:v>2.8888888888888888</c:v>
                </c:pt>
                <c:pt idx="33">
                  <c:v>2.8620689655172415</c:v>
                </c:pt>
                <c:pt idx="34">
                  <c:v>2.7586206896551726</c:v>
                </c:pt>
                <c:pt idx="35">
                  <c:v>2.8275862068965516</c:v>
                </c:pt>
                <c:pt idx="36">
                  <c:v>3.1379310344827585</c:v>
                </c:pt>
                <c:pt idx="37">
                  <c:v>3.2758620689655173</c:v>
                </c:pt>
                <c:pt idx="38">
                  <c:v>3.4827586206896552</c:v>
                </c:pt>
                <c:pt idx="39">
                  <c:v>3.3448275862068964</c:v>
                </c:pt>
                <c:pt idx="40">
                  <c:v>3.4482758620689653</c:v>
                </c:pt>
                <c:pt idx="41">
                  <c:v>3.2413793103448274</c:v>
                </c:pt>
                <c:pt idx="42">
                  <c:v>3.5172413793103448</c:v>
                </c:pt>
                <c:pt idx="43">
                  <c:v>3.4482758620689653</c:v>
                </c:pt>
                <c:pt idx="44">
                  <c:v>0</c:v>
                </c:pt>
              </c:numCache>
            </c:numRef>
          </c:val>
          <c:smooth val="0"/>
          <c:extLst xmlns:c16r2="http://schemas.microsoft.com/office/drawing/2015/06/chart">
            <c:ext xmlns:c16="http://schemas.microsoft.com/office/drawing/2014/chart" uri="{C3380CC4-5D6E-409C-BE32-E72D297353CC}">
              <c16:uniqueId val="{00000000-289F-415E-89BF-599E547A472B}"/>
            </c:ext>
          </c:extLst>
        </c:ser>
        <c: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f>'Overall Comparison'!$D$9:$AV$9</c:f>
              <c:numCache>
                <c:formatCode>0.00</c:formatCode>
                <c:ptCount val="45"/>
                <c:pt idx="0">
                  <c:v>3.8</c:v>
                </c:pt>
                <c:pt idx="1">
                  <c:v>3.8</c:v>
                </c:pt>
                <c:pt idx="2">
                  <c:v>3.6</c:v>
                </c:pt>
                <c:pt idx="3">
                  <c:v>3.9</c:v>
                </c:pt>
                <c:pt idx="4">
                  <c:v>4</c:v>
                </c:pt>
                <c:pt idx="5">
                  <c:v>3.5</c:v>
                </c:pt>
                <c:pt idx="6">
                  <c:v>4</c:v>
                </c:pt>
                <c:pt idx="7">
                  <c:v>4.7</c:v>
                </c:pt>
                <c:pt idx="8">
                  <c:v>3.4395428571428575</c:v>
                </c:pt>
                <c:pt idx="9">
                  <c:v>4.1759485480864873</c:v>
                </c:pt>
                <c:pt idx="10">
                  <c:v>2.8701883857318422</c:v>
                </c:pt>
                <c:pt idx="11">
                  <c:v>2.5562595833338357</c:v>
                </c:pt>
                <c:pt idx="12">
                  <c:v>2.2999999999999998</c:v>
                </c:pt>
                <c:pt idx="13">
                  <c:v>2.2666666666666666</c:v>
                </c:pt>
                <c:pt idx="14">
                  <c:v>2.7333333333333334</c:v>
                </c:pt>
                <c:pt idx="15">
                  <c:v>2.6666666666666665</c:v>
                </c:pt>
                <c:pt idx="16">
                  <c:v>2.7666666666666666</c:v>
                </c:pt>
                <c:pt idx="17">
                  <c:v>2.9</c:v>
                </c:pt>
                <c:pt idx="18">
                  <c:v>2.7333333333333334</c:v>
                </c:pt>
                <c:pt idx="19">
                  <c:v>2.8333333333333335</c:v>
                </c:pt>
                <c:pt idx="20">
                  <c:v>2.7</c:v>
                </c:pt>
                <c:pt idx="21">
                  <c:v>2.8</c:v>
                </c:pt>
                <c:pt idx="22">
                  <c:v>2.8</c:v>
                </c:pt>
                <c:pt idx="23">
                  <c:v>2.7</c:v>
                </c:pt>
                <c:pt idx="24">
                  <c:v>2.5666666666666669</c:v>
                </c:pt>
                <c:pt idx="25">
                  <c:v>3</c:v>
                </c:pt>
                <c:pt idx="26">
                  <c:v>2.8571428571428572</c:v>
                </c:pt>
                <c:pt idx="27">
                  <c:v>2.6785714285714284</c:v>
                </c:pt>
                <c:pt idx="28">
                  <c:v>2.8571428571428572</c:v>
                </c:pt>
                <c:pt idx="29">
                  <c:v>3.2</c:v>
                </c:pt>
                <c:pt idx="30">
                  <c:v>3.84</c:v>
                </c:pt>
                <c:pt idx="31">
                  <c:v>3.96</c:v>
                </c:pt>
                <c:pt idx="32">
                  <c:v>3.0030000000000001</c:v>
                </c:pt>
                <c:pt idx="33">
                  <c:v>2.7666666666666666</c:v>
                </c:pt>
                <c:pt idx="34">
                  <c:v>2.6666666666666665</c:v>
                </c:pt>
                <c:pt idx="35">
                  <c:v>2.7333333333333334</c:v>
                </c:pt>
                <c:pt idx="36">
                  <c:v>3.0333333333333332</c:v>
                </c:pt>
                <c:pt idx="37">
                  <c:v>3.1666666666666665</c:v>
                </c:pt>
                <c:pt idx="38">
                  <c:v>3.3666666666666667</c:v>
                </c:pt>
                <c:pt idx="39">
                  <c:v>3.2333333333333334</c:v>
                </c:pt>
                <c:pt idx="40">
                  <c:v>3.3333333333333335</c:v>
                </c:pt>
                <c:pt idx="41">
                  <c:v>3.1333333333333333</c:v>
                </c:pt>
                <c:pt idx="42">
                  <c:v>3.4</c:v>
                </c:pt>
                <c:pt idx="43">
                  <c:v>3.3333333333333335</c:v>
                </c:pt>
                <c:pt idx="44">
                  <c:v>#N/A</c:v>
                </c:pt>
              </c:numCache>
            </c:numRef>
          </c:val>
          <c:smooth val="0"/>
          <c:extLst xmlns:c16r2="http://schemas.microsoft.com/office/drawing/2015/06/chart">
            <c:ext xmlns:c16="http://schemas.microsoft.com/office/drawing/2014/chart" uri="{C3380CC4-5D6E-409C-BE32-E72D297353CC}">
              <c16:uniqueId val="{00000001-289F-415E-89BF-599E547A472B}"/>
            </c:ext>
          </c:extLst>
        </c:ser>
        <c:dLbls>
          <c:showLegendKey val="0"/>
          <c:showVal val="0"/>
          <c:showCatName val="0"/>
          <c:showSerName val="0"/>
          <c:showPercent val="0"/>
          <c:showBubbleSize val="0"/>
        </c:dLbls>
        <c:smooth val="0"/>
        <c:axId val="226230504"/>
        <c:axId val="226230896"/>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3.8</c:v>
                      </c:pt>
                      <c:pt idx="1">
                        <c:v>3.8</c:v>
                      </c:pt>
                      <c:pt idx="2">
                        <c:v>3.6</c:v>
                      </c:pt>
                      <c:pt idx="3">
                        <c:v>3.9</c:v>
                      </c:pt>
                      <c:pt idx="4">
                        <c:v>4</c:v>
                      </c:pt>
                      <c:pt idx="5">
                        <c:v>3.5</c:v>
                      </c:pt>
                      <c:pt idx="6">
                        <c:v>4</c:v>
                      </c:pt>
                      <c:pt idx="7">
                        <c:v>4.7</c:v>
                      </c:pt>
                      <c:pt idx="8">
                        <c:v>3.5288816326530612</c:v>
                      </c:pt>
                      <c:pt idx="9">
                        <c:v>4.3632930439315123</c:v>
                      </c:pt>
                      <c:pt idx="10">
                        <c:v>3.0149786415313118</c:v>
                      </c:pt>
                      <c:pt idx="11">
                        <c:v>2.6791271330879263</c:v>
                      </c:pt>
                      <c:pt idx="12">
                        <c:v>2.2999999999999998</c:v>
                      </c:pt>
                      <c:pt idx="13">
                        <c:v>2.2666666666666666</c:v>
                      </c:pt>
                      <c:pt idx="14">
                        <c:v>2.7333333333333334</c:v>
                      </c:pt>
                      <c:pt idx="15">
                        <c:v>2.6666666666666665</c:v>
                      </c:pt>
                      <c:pt idx="16">
                        <c:v>2.7666666666666666</c:v>
                      </c:pt>
                      <c:pt idx="17">
                        <c:v>2.9</c:v>
                      </c:pt>
                      <c:pt idx="18">
                        <c:v>2.7333333333333334</c:v>
                      </c:pt>
                      <c:pt idx="19">
                        <c:v>2.8333333333333335</c:v>
                      </c:pt>
                      <c:pt idx="20">
                        <c:v>2.7</c:v>
                      </c:pt>
                      <c:pt idx="21">
                        <c:v>2.8</c:v>
                      </c:pt>
                      <c:pt idx="22">
                        <c:v>2.8</c:v>
                      </c:pt>
                      <c:pt idx="23">
                        <c:v>2.7</c:v>
                      </c:pt>
                      <c:pt idx="24">
                        <c:v>2.5666666666666669</c:v>
                      </c:pt>
                      <c:pt idx="25">
                        <c:v>3</c:v>
                      </c:pt>
                      <c:pt idx="26">
                        <c:v>2.8571428571428572</c:v>
                      </c:pt>
                      <c:pt idx="27">
                        <c:v>2.6785714285714284</c:v>
                      </c:pt>
                      <c:pt idx="28">
                        <c:v>2.8571428571428572</c:v>
                      </c:pt>
                      <c:pt idx="29">
                        <c:v>3.2</c:v>
                      </c:pt>
                      <c:pt idx="30">
                        <c:v>3.84</c:v>
                      </c:pt>
                      <c:pt idx="31">
                        <c:v>3.96</c:v>
                      </c:pt>
                      <c:pt idx="32">
                        <c:v>3.081</c:v>
                      </c:pt>
                      <c:pt idx="33">
                        <c:v>2.7666666666666666</c:v>
                      </c:pt>
                      <c:pt idx="34">
                        <c:v>2.6666666666666665</c:v>
                      </c:pt>
                      <c:pt idx="35">
                        <c:v>2.7333333333333334</c:v>
                      </c:pt>
                      <c:pt idx="36">
                        <c:v>3.0333333333333332</c:v>
                      </c:pt>
                      <c:pt idx="37">
                        <c:v>3.1666666666666665</c:v>
                      </c:pt>
                      <c:pt idx="38">
                        <c:v>3.3666666666666667</c:v>
                      </c:pt>
                      <c:pt idx="39">
                        <c:v>3.2333333333333334</c:v>
                      </c:pt>
                      <c:pt idx="40">
                        <c:v>3.3333333333333335</c:v>
                      </c:pt>
                      <c:pt idx="41">
                        <c:v>3.1333333333333333</c:v>
                      </c:pt>
                      <c:pt idx="42">
                        <c:v>3.4</c:v>
                      </c:pt>
                      <c:pt idx="43">
                        <c:v>3.3333333333333335</c:v>
                      </c:pt>
                      <c:pt idx="44">
                        <c:v>#N/A</c:v>
                      </c:pt>
                    </c:numCache>
                  </c:numRef>
                </c:val>
                <c:smooth val="0"/>
                <c:extLst xmlns:c16r2="http://schemas.microsoft.com/office/drawing/2015/06/chart">
                  <c:ext xmlns:c16="http://schemas.microsoft.com/office/drawing/2014/chart" uri="{C3380CC4-5D6E-409C-BE32-E72D297353CC}">
                    <c16:uniqueId val="{00000002-289F-415E-89BF-599E547A472B}"/>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Comparison'!$D$8:$AV$8</c15:sqref>
                        </c15:formulaRef>
                      </c:ext>
                    </c:extLst>
                    <c:numCache>
                      <c:formatCode>0.00</c:formatCode>
                      <c:ptCount val="45"/>
                      <c:pt idx="0">
                        <c:v>3.8</c:v>
                      </c:pt>
                      <c:pt idx="1">
                        <c:v>3.8</c:v>
                      </c:pt>
                      <c:pt idx="2">
                        <c:v>3.6</c:v>
                      </c:pt>
                      <c:pt idx="3">
                        <c:v>3.9</c:v>
                      </c:pt>
                      <c:pt idx="4">
                        <c:v>4</c:v>
                      </c:pt>
                      <c:pt idx="5">
                        <c:v>3.5</c:v>
                      </c:pt>
                      <c:pt idx="6">
                        <c:v>4</c:v>
                      </c:pt>
                      <c:pt idx="7">
                        <c:v>4.7</c:v>
                      </c:pt>
                      <c:pt idx="8">
                        <c:v>3.4842122448979591</c:v>
                      </c:pt>
                      <c:pt idx="9">
                        <c:v>4.2687663837375878</c:v>
                      </c:pt>
                      <c:pt idx="10">
                        <c:v>2.9417302806992143</c:v>
                      </c:pt>
                      <c:pt idx="11">
                        <c:v>2.6170390049952634</c:v>
                      </c:pt>
                      <c:pt idx="12">
                        <c:v>2.2999999999999998</c:v>
                      </c:pt>
                      <c:pt idx="13">
                        <c:v>2.2666666666666666</c:v>
                      </c:pt>
                      <c:pt idx="14">
                        <c:v>2.7333333333333334</c:v>
                      </c:pt>
                      <c:pt idx="15">
                        <c:v>2.6666666666666665</c:v>
                      </c:pt>
                      <c:pt idx="16">
                        <c:v>2.7666666666666666</c:v>
                      </c:pt>
                      <c:pt idx="17">
                        <c:v>2.9</c:v>
                      </c:pt>
                      <c:pt idx="18">
                        <c:v>2.7333333333333334</c:v>
                      </c:pt>
                      <c:pt idx="19">
                        <c:v>2.8333333333333335</c:v>
                      </c:pt>
                      <c:pt idx="20">
                        <c:v>2.7</c:v>
                      </c:pt>
                      <c:pt idx="21">
                        <c:v>2.8</c:v>
                      </c:pt>
                      <c:pt idx="22">
                        <c:v>2.8</c:v>
                      </c:pt>
                      <c:pt idx="23">
                        <c:v>2.7</c:v>
                      </c:pt>
                      <c:pt idx="24">
                        <c:v>2.5666666666666669</c:v>
                      </c:pt>
                      <c:pt idx="25">
                        <c:v>3</c:v>
                      </c:pt>
                      <c:pt idx="26">
                        <c:v>2.8571428571428572</c:v>
                      </c:pt>
                      <c:pt idx="27">
                        <c:v>2.6785714285714284</c:v>
                      </c:pt>
                      <c:pt idx="28">
                        <c:v>2.8571428571428572</c:v>
                      </c:pt>
                      <c:pt idx="29">
                        <c:v>3.2</c:v>
                      </c:pt>
                      <c:pt idx="30">
                        <c:v>3.84</c:v>
                      </c:pt>
                      <c:pt idx="31">
                        <c:v>3.96</c:v>
                      </c:pt>
                      <c:pt idx="32">
                        <c:v>3.0420000000000003</c:v>
                      </c:pt>
                      <c:pt idx="33">
                        <c:v>2.7666666666666666</c:v>
                      </c:pt>
                      <c:pt idx="34">
                        <c:v>2.6666666666666665</c:v>
                      </c:pt>
                      <c:pt idx="35">
                        <c:v>2.7333333333333334</c:v>
                      </c:pt>
                      <c:pt idx="36">
                        <c:v>3.0333333333333332</c:v>
                      </c:pt>
                      <c:pt idx="37">
                        <c:v>3.1666666666666665</c:v>
                      </c:pt>
                      <c:pt idx="38">
                        <c:v>3.3666666666666667</c:v>
                      </c:pt>
                      <c:pt idx="39">
                        <c:v>3.2333333333333334</c:v>
                      </c:pt>
                      <c:pt idx="40">
                        <c:v>3.3333333333333335</c:v>
                      </c:pt>
                      <c:pt idx="41">
                        <c:v>3.1333333333333333</c:v>
                      </c:pt>
                      <c:pt idx="42">
                        <c:v>3.4</c:v>
                      </c:pt>
                      <c:pt idx="43">
                        <c:v>3.3333333333333335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3-289F-415E-89BF-599E547A472B}"/>
                  </c:ext>
                </c:extLst>
              </c15:ser>
            </c15:filteredLineSeries>
          </c:ext>
        </c:extLst>
      </c:lineChart>
      <c:dateAx>
        <c:axId val="226230504"/>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6230896"/>
        <c:crosses val="autoZero"/>
        <c:auto val="0"/>
        <c:lblOffset val="100"/>
        <c:baseTimeUnit val="days"/>
        <c:majorUnit val="6"/>
        <c:majorTimeUnit val="months"/>
        <c:minorUnit val="31"/>
        <c:minorTimeUnit val="days"/>
      </c:dateAx>
      <c:valAx>
        <c:axId val="226230896"/>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6230504"/>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3.04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3.8</c:v>
                </c:pt>
                <c:pt idx="1">
                  <c:v>3.8</c:v>
                </c:pt>
                <c:pt idx="2">
                  <c:v>3.6</c:v>
                </c:pt>
                <c:pt idx="3">
                  <c:v>3.9</c:v>
                </c:pt>
                <c:pt idx="4">
                  <c:v>4</c:v>
                </c:pt>
                <c:pt idx="5">
                  <c:v>3.5</c:v>
                </c:pt>
                <c:pt idx="6">
                  <c:v>4</c:v>
                </c:pt>
                <c:pt idx="7">
                  <c:v>4.7</c:v>
                </c:pt>
                <c:pt idx="8">
                  <c:v>3.8</c:v>
                </c:pt>
                <c:pt idx="9">
                  <c:v>3.3333333333333335</c:v>
                </c:pt>
                <c:pt idx="10">
                  <c:v>3.3684210526315788</c:v>
                </c:pt>
                <c:pt idx="11">
                  <c:v>3.3157894736842106</c:v>
                </c:pt>
                <c:pt idx="12">
                  <c:v>3.6315789473684212</c:v>
                </c:pt>
                <c:pt idx="13">
                  <c:v>3.5789473684210527</c:v>
                </c:pt>
                <c:pt idx="14">
                  <c:v>2.8275862068965516</c:v>
                </c:pt>
                <c:pt idx="15">
                  <c:v>2.7586206896551726</c:v>
                </c:pt>
                <c:pt idx="16">
                  <c:v>2.8620689655172415</c:v>
                </c:pt>
                <c:pt idx="17">
                  <c:v>3</c:v>
                </c:pt>
                <c:pt idx="18">
                  <c:v>2.8275862068965516</c:v>
                </c:pt>
                <c:pt idx="19">
                  <c:v>2.9310344827586206</c:v>
                </c:pt>
                <c:pt idx="20">
                  <c:v>2.7931034482758621</c:v>
                </c:pt>
                <c:pt idx="21">
                  <c:v>2.896551724137931</c:v>
                </c:pt>
                <c:pt idx="22">
                  <c:v>2.896551724137931</c:v>
                </c:pt>
                <c:pt idx="23">
                  <c:v>2.7931034482758621</c:v>
                </c:pt>
                <c:pt idx="24">
                  <c:v>2.6551724137931036</c:v>
                </c:pt>
                <c:pt idx="25">
                  <c:v>2.896551724137931</c:v>
                </c:pt>
                <c:pt idx="26">
                  <c:v>2.7586206896551726</c:v>
                </c:pt>
                <c:pt idx="27">
                  <c:v>2.5862068965517242</c:v>
                </c:pt>
                <c:pt idx="28">
                  <c:v>2.7586206896551726</c:v>
                </c:pt>
                <c:pt idx="29">
                  <c:v>2.9629629629629628</c:v>
                </c:pt>
                <c:pt idx="30">
                  <c:v>3.5555555555555554</c:v>
                </c:pt>
                <c:pt idx="31">
                  <c:v>3.6666666666666665</c:v>
                </c:pt>
                <c:pt idx="32">
                  <c:v>2.8888888888888888</c:v>
                </c:pt>
                <c:pt idx="33">
                  <c:v>2.8620689655172415</c:v>
                </c:pt>
                <c:pt idx="34">
                  <c:v>2.7586206896551726</c:v>
                </c:pt>
                <c:pt idx="35">
                  <c:v>2.8275862068965516</c:v>
                </c:pt>
                <c:pt idx="36">
                  <c:v>3.1379310344827585</c:v>
                </c:pt>
                <c:pt idx="37">
                  <c:v>3.2758620689655173</c:v>
                </c:pt>
                <c:pt idx="38">
                  <c:v>3.4827586206896552</c:v>
                </c:pt>
                <c:pt idx="39">
                  <c:v>3.3448275862068964</c:v>
                </c:pt>
                <c:pt idx="40">
                  <c:v>3.4482758620689653</c:v>
                </c:pt>
                <c:pt idx="41">
                  <c:v>3.2413793103448274</c:v>
                </c:pt>
                <c:pt idx="42">
                  <c:v>3.5172413793103448</c:v>
                </c:pt>
                <c:pt idx="43">
                  <c:v>3.4482758620689653</c:v>
                </c:pt>
                <c:pt idx="44">
                  <c:v>0</c:v>
                </c:pt>
              </c:numCache>
            </c:numRef>
          </c:val>
          <c:smooth val="0"/>
          <c:extLst xmlns:c16r2="http://schemas.microsoft.com/office/drawing/2015/06/chart">
            <c:ext xmlns:c16="http://schemas.microsoft.com/office/drawing/2014/chart" uri="{C3380CC4-5D6E-409C-BE32-E72D297353CC}">
              <c16:uniqueId val="{00000000-9938-42A9-8DD0-FD07AF9F7B3E}"/>
            </c:ext>
          </c:extLst>
        </c:ser>
        <c:ser>
          <c:idx val="4"/>
          <c:order val="4"/>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f>'Overall Comparison'!$D$10:$AV$10</c:f>
              <c:numCache>
                <c:formatCode>0.00</c:formatCode>
                <c:ptCount val="45"/>
                <c:pt idx="0">
                  <c:v>3.8</c:v>
                </c:pt>
                <c:pt idx="1">
                  <c:v>3.8</c:v>
                </c:pt>
                <c:pt idx="2">
                  <c:v>3.6</c:v>
                </c:pt>
                <c:pt idx="3">
                  <c:v>3.9</c:v>
                </c:pt>
                <c:pt idx="4">
                  <c:v>4</c:v>
                </c:pt>
                <c:pt idx="5">
                  <c:v>3.5</c:v>
                </c:pt>
                <c:pt idx="6">
                  <c:v>4</c:v>
                </c:pt>
                <c:pt idx="7">
                  <c:v>4.7</c:v>
                </c:pt>
                <c:pt idx="8">
                  <c:v>3.3948734693877549</c:v>
                </c:pt>
                <c:pt idx="9">
                  <c:v>4.0847936146388619</c:v>
                </c:pt>
                <c:pt idx="10">
                  <c:v>2.8002940100074123</c:v>
                </c:pt>
                <c:pt idx="11">
                  <c:v>2.4967479218622599</c:v>
                </c:pt>
                <c:pt idx="12">
                  <c:v>2.2999999999999998</c:v>
                </c:pt>
                <c:pt idx="13">
                  <c:v>2.2666666666666666</c:v>
                </c:pt>
                <c:pt idx="14">
                  <c:v>2.7333333333333334</c:v>
                </c:pt>
                <c:pt idx="15">
                  <c:v>2.6666666666666665</c:v>
                </c:pt>
                <c:pt idx="16">
                  <c:v>2.7666666666666666</c:v>
                </c:pt>
                <c:pt idx="17">
                  <c:v>2.9</c:v>
                </c:pt>
                <c:pt idx="18">
                  <c:v>2.7333333333333334</c:v>
                </c:pt>
                <c:pt idx="19">
                  <c:v>2.8333333333333335</c:v>
                </c:pt>
                <c:pt idx="20">
                  <c:v>2.7</c:v>
                </c:pt>
                <c:pt idx="21">
                  <c:v>2.8</c:v>
                </c:pt>
                <c:pt idx="22">
                  <c:v>2.8</c:v>
                </c:pt>
                <c:pt idx="23">
                  <c:v>2.7</c:v>
                </c:pt>
                <c:pt idx="24">
                  <c:v>2.5666666666666669</c:v>
                </c:pt>
                <c:pt idx="25">
                  <c:v>3</c:v>
                </c:pt>
                <c:pt idx="26">
                  <c:v>2.8571428571428572</c:v>
                </c:pt>
                <c:pt idx="27">
                  <c:v>2.6785714285714284</c:v>
                </c:pt>
                <c:pt idx="28">
                  <c:v>2.8571428571428572</c:v>
                </c:pt>
                <c:pt idx="29">
                  <c:v>3.2</c:v>
                </c:pt>
                <c:pt idx="30">
                  <c:v>3.84</c:v>
                </c:pt>
                <c:pt idx="31">
                  <c:v>3.96</c:v>
                </c:pt>
                <c:pt idx="32">
                  <c:v>2.964</c:v>
                </c:pt>
                <c:pt idx="33">
                  <c:v>2.7666666666666666</c:v>
                </c:pt>
                <c:pt idx="34">
                  <c:v>2.6666666666666665</c:v>
                </c:pt>
                <c:pt idx="35">
                  <c:v>2.7333333333333334</c:v>
                </c:pt>
                <c:pt idx="36">
                  <c:v>3.0333333333333332</c:v>
                </c:pt>
                <c:pt idx="37">
                  <c:v>3.1666666666666665</c:v>
                </c:pt>
                <c:pt idx="38">
                  <c:v>3.3666666666666667</c:v>
                </c:pt>
                <c:pt idx="39">
                  <c:v>3.2333333333333334</c:v>
                </c:pt>
                <c:pt idx="40">
                  <c:v>3.3333333333333335</c:v>
                </c:pt>
                <c:pt idx="41">
                  <c:v>3.1333333333333333</c:v>
                </c:pt>
                <c:pt idx="42">
                  <c:v>3.4</c:v>
                </c:pt>
                <c:pt idx="43">
                  <c:v>3.3333333333333335</c:v>
                </c:pt>
                <c:pt idx="44">
                  <c:v>#N/A</c:v>
                </c:pt>
              </c:numCache>
            </c:numRef>
          </c:val>
          <c:smooth val="0"/>
          <c:extLst xmlns:c16r2="http://schemas.microsoft.com/office/drawing/2015/06/chart">
            <c:ext xmlns:c16="http://schemas.microsoft.com/office/drawing/2014/chart" uri="{C3380CC4-5D6E-409C-BE32-E72D297353CC}">
              <c16:uniqueId val="{00000001-9938-42A9-8DD0-FD07AF9F7B3E}"/>
            </c:ext>
          </c:extLst>
        </c:ser>
        <c:dLbls>
          <c:showLegendKey val="0"/>
          <c:showVal val="0"/>
          <c:showCatName val="0"/>
          <c:showSerName val="0"/>
          <c:showPercent val="0"/>
          <c:showBubbleSize val="0"/>
        </c:dLbls>
        <c:smooth val="0"/>
        <c:axId val="226231680"/>
        <c:axId val="226232072"/>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3.8</c:v>
                      </c:pt>
                      <c:pt idx="1">
                        <c:v>3.8</c:v>
                      </c:pt>
                      <c:pt idx="2">
                        <c:v>3.6</c:v>
                      </c:pt>
                      <c:pt idx="3">
                        <c:v>3.9</c:v>
                      </c:pt>
                      <c:pt idx="4">
                        <c:v>4</c:v>
                      </c:pt>
                      <c:pt idx="5">
                        <c:v>3.5</c:v>
                      </c:pt>
                      <c:pt idx="6">
                        <c:v>4</c:v>
                      </c:pt>
                      <c:pt idx="7">
                        <c:v>4.7</c:v>
                      </c:pt>
                      <c:pt idx="8">
                        <c:v>3.5288816326530612</c:v>
                      </c:pt>
                      <c:pt idx="9">
                        <c:v>4.3632930439315123</c:v>
                      </c:pt>
                      <c:pt idx="10">
                        <c:v>3.0149786415313118</c:v>
                      </c:pt>
                      <c:pt idx="11">
                        <c:v>2.6791271330879263</c:v>
                      </c:pt>
                      <c:pt idx="12">
                        <c:v>2.2999999999999998</c:v>
                      </c:pt>
                      <c:pt idx="13">
                        <c:v>2.2666666666666666</c:v>
                      </c:pt>
                      <c:pt idx="14">
                        <c:v>2.7333333333333334</c:v>
                      </c:pt>
                      <c:pt idx="15">
                        <c:v>2.6666666666666665</c:v>
                      </c:pt>
                      <c:pt idx="16">
                        <c:v>2.7666666666666666</c:v>
                      </c:pt>
                      <c:pt idx="17">
                        <c:v>2.9</c:v>
                      </c:pt>
                      <c:pt idx="18">
                        <c:v>2.7333333333333334</c:v>
                      </c:pt>
                      <c:pt idx="19">
                        <c:v>2.8333333333333335</c:v>
                      </c:pt>
                      <c:pt idx="20">
                        <c:v>2.7</c:v>
                      </c:pt>
                      <c:pt idx="21">
                        <c:v>2.8</c:v>
                      </c:pt>
                      <c:pt idx="22">
                        <c:v>2.8</c:v>
                      </c:pt>
                      <c:pt idx="23">
                        <c:v>2.7</c:v>
                      </c:pt>
                      <c:pt idx="24">
                        <c:v>2.5666666666666669</c:v>
                      </c:pt>
                      <c:pt idx="25">
                        <c:v>3</c:v>
                      </c:pt>
                      <c:pt idx="26">
                        <c:v>2.8571428571428572</c:v>
                      </c:pt>
                      <c:pt idx="27">
                        <c:v>2.6785714285714284</c:v>
                      </c:pt>
                      <c:pt idx="28">
                        <c:v>2.8571428571428572</c:v>
                      </c:pt>
                      <c:pt idx="29">
                        <c:v>3.2</c:v>
                      </c:pt>
                      <c:pt idx="30">
                        <c:v>3.84</c:v>
                      </c:pt>
                      <c:pt idx="31">
                        <c:v>3.96</c:v>
                      </c:pt>
                      <c:pt idx="32">
                        <c:v>3.081</c:v>
                      </c:pt>
                      <c:pt idx="33">
                        <c:v>2.7666666666666666</c:v>
                      </c:pt>
                      <c:pt idx="34">
                        <c:v>2.6666666666666665</c:v>
                      </c:pt>
                      <c:pt idx="35">
                        <c:v>2.7333333333333334</c:v>
                      </c:pt>
                      <c:pt idx="36">
                        <c:v>3.0333333333333332</c:v>
                      </c:pt>
                      <c:pt idx="37">
                        <c:v>3.1666666666666665</c:v>
                      </c:pt>
                      <c:pt idx="38">
                        <c:v>3.3666666666666667</c:v>
                      </c:pt>
                      <c:pt idx="39">
                        <c:v>3.2333333333333334</c:v>
                      </c:pt>
                      <c:pt idx="40">
                        <c:v>3.3333333333333335</c:v>
                      </c:pt>
                      <c:pt idx="41">
                        <c:v>3.1333333333333333</c:v>
                      </c:pt>
                      <c:pt idx="42">
                        <c:v>3.4</c:v>
                      </c:pt>
                      <c:pt idx="43">
                        <c:v>3.3333333333333335</c:v>
                      </c:pt>
                      <c:pt idx="44">
                        <c:v>#N/A</c:v>
                      </c:pt>
                    </c:numCache>
                  </c:numRef>
                </c:val>
                <c:smooth val="0"/>
                <c:extLst xmlns:c16r2="http://schemas.microsoft.com/office/drawing/2015/06/chart">
                  <c:ext xmlns:c16="http://schemas.microsoft.com/office/drawing/2014/chart" uri="{C3380CC4-5D6E-409C-BE32-E72D297353CC}">
                    <c16:uniqueId val="{00000002-9938-42A9-8DD0-FD07AF9F7B3E}"/>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Comparison'!$D$8:$AV$8</c15:sqref>
                        </c15:formulaRef>
                      </c:ext>
                    </c:extLst>
                    <c:numCache>
                      <c:formatCode>0.00</c:formatCode>
                      <c:ptCount val="45"/>
                      <c:pt idx="0">
                        <c:v>3.8</c:v>
                      </c:pt>
                      <c:pt idx="1">
                        <c:v>3.8</c:v>
                      </c:pt>
                      <c:pt idx="2">
                        <c:v>3.6</c:v>
                      </c:pt>
                      <c:pt idx="3">
                        <c:v>3.9</c:v>
                      </c:pt>
                      <c:pt idx="4">
                        <c:v>4</c:v>
                      </c:pt>
                      <c:pt idx="5">
                        <c:v>3.5</c:v>
                      </c:pt>
                      <c:pt idx="6">
                        <c:v>4</c:v>
                      </c:pt>
                      <c:pt idx="7">
                        <c:v>4.7</c:v>
                      </c:pt>
                      <c:pt idx="8">
                        <c:v>3.4842122448979591</c:v>
                      </c:pt>
                      <c:pt idx="9">
                        <c:v>4.2687663837375878</c:v>
                      </c:pt>
                      <c:pt idx="10">
                        <c:v>2.9417302806992143</c:v>
                      </c:pt>
                      <c:pt idx="11">
                        <c:v>2.6170390049952634</c:v>
                      </c:pt>
                      <c:pt idx="12">
                        <c:v>2.2999999999999998</c:v>
                      </c:pt>
                      <c:pt idx="13">
                        <c:v>2.2666666666666666</c:v>
                      </c:pt>
                      <c:pt idx="14">
                        <c:v>2.7333333333333334</c:v>
                      </c:pt>
                      <c:pt idx="15">
                        <c:v>2.6666666666666665</c:v>
                      </c:pt>
                      <c:pt idx="16">
                        <c:v>2.7666666666666666</c:v>
                      </c:pt>
                      <c:pt idx="17">
                        <c:v>2.9</c:v>
                      </c:pt>
                      <c:pt idx="18">
                        <c:v>2.7333333333333334</c:v>
                      </c:pt>
                      <c:pt idx="19">
                        <c:v>2.8333333333333335</c:v>
                      </c:pt>
                      <c:pt idx="20">
                        <c:v>2.7</c:v>
                      </c:pt>
                      <c:pt idx="21">
                        <c:v>2.8</c:v>
                      </c:pt>
                      <c:pt idx="22">
                        <c:v>2.8</c:v>
                      </c:pt>
                      <c:pt idx="23">
                        <c:v>2.7</c:v>
                      </c:pt>
                      <c:pt idx="24">
                        <c:v>2.5666666666666669</c:v>
                      </c:pt>
                      <c:pt idx="25">
                        <c:v>3</c:v>
                      </c:pt>
                      <c:pt idx="26">
                        <c:v>2.8571428571428572</c:v>
                      </c:pt>
                      <c:pt idx="27">
                        <c:v>2.6785714285714284</c:v>
                      </c:pt>
                      <c:pt idx="28">
                        <c:v>2.8571428571428572</c:v>
                      </c:pt>
                      <c:pt idx="29">
                        <c:v>3.2</c:v>
                      </c:pt>
                      <c:pt idx="30">
                        <c:v>3.84</c:v>
                      </c:pt>
                      <c:pt idx="31">
                        <c:v>3.96</c:v>
                      </c:pt>
                      <c:pt idx="32">
                        <c:v>3.0420000000000003</c:v>
                      </c:pt>
                      <c:pt idx="33">
                        <c:v>2.7666666666666666</c:v>
                      </c:pt>
                      <c:pt idx="34">
                        <c:v>2.6666666666666665</c:v>
                      </c:pt>
                      <c:pt idx="35">
                        <c:v>2.7333333333333334</c:v>
                      </c:pt>
                      <c:pt idx="36">
                        <c:v>3.0333333333333332</c:v>
                      </c:pt>
                      <c:pt idx="37">
                        <c:v>3.1666666666666665</c:v>
                      </c:pt>
                      <c:pt idx="38">
                        <c:v>3.3666666666666667</c:v>
                      </c:pt>
                      <c:pt idx="39">
                        <c:v>3.2333333333333334</c:v>
                      </c:pt>
                      <c:pt idx="40">
                        <c:v>3.3333333333333335</c:v>
                      </c:pt>
                      <c:pt idx="41">
                        <c:v>3.1333333333333333</c:v>
                      </c:pt>
                      <c:pt idx="42">
                        <c:v>3.4</c:v>
                      </c:pt>
                      <c:pt idx="43">
                        <c:v>3.3333333333333335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3-9938-42A9-8DD0-FD07AF9F7B3E}"/>
                  </c:ext>
                </c:extLst>
              </c15:ser>
            </c15:filteredLineSeries>
            <c15:filteredLineSeries>
              <c15: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Comparison'!$D$9:$AV$9</c15:sqref>
                        </c15:formulaRef>
                      </c:ext>
                    </c:extLst>
                    <c:numCache>
                      <c:formatCode>0.00</c:formatCode>
                      <c:ptCount val="45"/>
                      <c:pt idx="0">
                        <c:v>3.8</c:v>
                      </c:pt>
                      <c:pt idx="1">
                        <c:v>3.8</c:v>
                      </c:pt>
                      <c:pt idx="2">
                        <c:v>3.6</c:v>
                      </c:pt>
                      <c:pt idx="3">
                        <c:v>3.9</c:v>
                      </c:pt>
                      <c:pt idx="4">
                        <c:v>4</c:v>
                      </c:pt>
                      <c:pt idx="5">
                        <c:v>3.5</c:v>
                      </c:pt>
                      <c:pt idx="6">
                        <c:v>4</c:v>
                      </c:pt>
                      <c:pt idx="7">
                        <c:v>4.7</c:v>
                      </c:pt>
                      <c:pt idx="8">
                        <c:v>3.4395428571428575</c:v>
                      </c:pt>
                      <c:pt idx="9">
                        <c:v>4.1759485480864873</c:v>
                      </c:pt>
                      <c:pt idx="10">
                        <c:v>2.8701883857318422</c:v>
                      </c:pt>
                      <c:pt idx="11">
                        <c:v>2.5562595833338357</c:v>
                      </c:pt>
                      <c:pt idx="12">
                        <c:v>2.2999999999999998</c:v>
                      </c:pt>
                      <c:pt idx="13">
                        <c:v>2.2666666666666666</c:v>
                      </c:pt>
                      <c:pt idx="14">
                        <c:v>2.7333333333333334</c:v>
                      </c:pt>
                      <c:pt idx="15">
                        <c:v>2.6666666666666665</c:v>
                      </c:pt>
                      <c:pt idx="16">
                        <c:v>2.7666666666666666</c:v>
                      </c:pt>
                      <c:pt idx="17">
                        <c:v>2.9</c:v>
                      </c:pt>
                      <c:pt idx="18">
                        <c:v>2.7333333333333334</c:v>
                      </c:pt>
                      <c:pt idx="19">
                        <c:v>2.8333333333333335</c:v>
                      </c:pt>
                      <c:pt idx="20">
                        <c:v>2.7</c:v>
                      </c:pt>
                      <c:pt idx="21">
                        <c:v>2.8</c:v>
                      </c:pt>
                      <c:pt idx="22">
                        <c:v>2.8</c:v>
                      </c:pt>
                      <c:pt idx="23">
                        <c:v>2.7</c:v>
                      </c:pt>
                      <c:pt idx="24">
                        <c:v>2.5666666666666669</c:v>
                      </c:pt>
                      <c:pt idx="25">
                        <c:v>3</c:v>
                      </c:pt>
                      <c:pt idx="26">
                        <c:v>2.8571428571428572</c:v>
                      </c:pt>
                      <c:pt idx="27">
                        <c:v>2.6785714285714284</c:v>
                      </c:pt>
                      <c:pt idx="28">
                        <c:v>2.8571428571428572</c:v>
                      </c:pt>
                      <c:pt idx="29">
                        <c:v>3.2</c:v>
                      </c:pt>
                      <c:pt idx="30">
                        <c:v>3.84</c:v>
                      </c:pt>
                      <c:pt idx="31">
                        <c:v>3.96</c:v>
                      </c:pt>
                      <c:pt idx="32">
                        <c:v>3.0030000000000001</c:v>
                      </c:pt>
                      <c:pt idx="33">
                        <c:v>2.7666666666666666</c:v>
                      </c:pt>
                      <c:pt idx="34">
                        <c:v>2.6666666666666665</c:v>
                      </c:pt>
                      <c:pt idx="35">
                        <c:v>2.7333333333333334</c:v>
                      </c:pt>
                      <c:pt idx="36">
                        <c:v>3.0333333333333332</c:v>
                      </c:pt>
                      <c:pt idx="37">
                        <c:v>3.1666666666666665</c:v>
                      </c:pt>
                      <c:pt idx="38">
                        <c:v>3.3666666666666667</c:v>
                      </c:pt>
                      <c:pt idx="39">
                        <c:v>3.2333333333333334</c:v>
                      </c:pt>
                      <c:pt idx="40">
                        <c:v>3.3333333333333335</c:v>
                      </c:pt>
                      <c:pt idx="41">
                        <c:v>3.1333333333333333</c:v>
                      </c:pt>
                      <c:pt idx="42">
                        <c:v>3.4</c:v>
                      </c:pt>
                      <c:pt idx="43">
                        <c:v>3.3333333333333335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4-9938-42A9-8DD0-FD07AF9F7B3E}"/>
                  </c:ext>
                </c:extLst>
              </c15:ser>
            </c15:filteredLineSeries>
          </c:ext>
        </c:extLst>
      </c:lineChart>
      <c:dateAx>
        <c:axId val="226231680"/>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6232072"/>
        <c:crosses val="autoZero"/>
        <c:auto val="0"/>
        <c:lblOffset val="100"/>
        <c:baseTimeUnit val="days"/>
        <c:majorUnit val="6"/>
        <c:majorTimeUnit val="months"/>
        <c:minorUnit val="31"/>
        <c:minorTimeUnit val="days"/>
      </c:dateAx>
      <c:valAx>
        <c:axId val="226232072"/>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6231680"/>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3.00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3.8</c:v>
                </c:pt>
                <c:pt idx="1">
                  <c:v>3.8</c:v>
                </c:pt>
                <c:pt idx="2">
                  <c:v>3.6</c:v>
                </c:pt>
                <c:pt idx="3">
                  <c:v>3.9</c:v>
                </c:pt>
                <c:pt idx="4">
                  <c:v>4</c:v>
                </c:pt>
                <c:pt idx="5">
                  <c:v>3.5</c:v>
                </c:pt>
                <c:pt idx="6">
                  <c:v>4</c:v>
                </c:pt>
                <c:pt idx="7">
                  <c:v>4.7</c:v>
                </c:pt>
                <c:pt idx="8">
                  <c:v>3.8</c:v>
                </c:pt>
                <c:pt idx="9">
                  <c:v>3.3333333333333335</c:v>
                </c:pt>
                <c:pt idx="10">
                  <c:v>3.3684210526315788</c:v>
                </c:pt>
                <c:pt idx="11">
                  <c:v>3.3157894736842106</c:v>
                </c:pt>
                <c:pt idx="12">
                  <c:v>3.6315789473684212</c:v>
                </c:pt>
                <c:pt idx="13">
                  <c:v>3.5789473684210527</c:v>
                </c:pt>
                <c:pt idx="14">
                  <c:v>2.8275862068965516</c:v>
                </c:pt>
                <c:pt idx="15">
                  <c:v>2.7586206896551726</c:v>
                </c:pt>
                <c:pt idx="16">
                  <c:v>2.8620689655172415</c:v>
                </c:pt>
                <c:pt idx="17">
                  <c:v>3</c:v>
                </c:pt>
                <c:pt idx="18">
                  <c:v>2.8275862068965516</c:v>
                </c:pt>
                <c:pt idx="19">
                  <c:v>2.9310344827586206</c:v>
                </c:pt>
                <c:pt idx="20">
                  <c:v>2.7931034482758621</c:v>
                </c:pt>
                <c:pt idx="21">
                  <c:v>2.896551724137931</c:v>
                </c:pt>
                <c:pt idx="22">
                  <c:v>2.896551724137931</c:v>
                </c:pt>
                <c:pt idx="23">
                  <c:v>2.7931034482758621</c:v>
                </c:pt>
                <c:pt idx="24">
                  <c:v>2.6551724137931036</c:v>
                </c:pt>
                <c:pt idx="25">
                  <c:v>2.896551724137931</c:v>
                </c:pt>
                <c:pt idx="26">
                  <c:v>2.7586206896551726</c:v>
                </c:pt>
                <c:pt idx="27">
                  <c:v>2.5862068965517242</c:v>
                </c:pt>
                <c:pt idx="28">
                  <c:v>2.7586206896551726</c:v>
                </c:pt>
                <c:pt idx="29">
                  <c:v>2.9629629629629628</c:v>
                </c:pt>
                <c:pt idx="30">
                  <c:v>3.5555555555555554</c:v>
                </c:pt>
                <c:pt idx="31">
                  <c:v>3.6666666666666665</c:v>
                </c:pt>
                <c:pt idx="32">
                  <c:v>2.8888888888888888</c:v>
                </c:pt>
                <c:pt idx="33">
                  <c:v>2.8620689655172415</c:v>
                </c:pt>
                <c:pt idx="34">
                  <c:v>2.7586206896551726</c:v>
                </c:pt>
                <c:pt idx="35">
                  <c:v>2.8275862068965516</c:v>
                </c:pt>
                <c:pt idx="36">
                  <c:v>3.1379310344827585</c:v>
                </c:pt>
                <c:pt idx="37">
                  <c:v>3.2758620689655173</c:v>
                </c:pt>
                <c:pt idx="38">
                  <c:v>3.4827586206896552</c:v>
                </c:pt>
                <c:pt idx="39">
                  <c:v>3.3448275862068964</c:v>
                </c:pt>
                <c:pt idx="40">
                  <c:v>3.4482758620689653</c:v>
                </c:pt>
                <c:pt idx="41">
                  <c:v>3.2413793103448274</c:v>
                </c:pt>
                <c:pt idx="42">
                  <c:v>3.5172413793103448</c:v>
                </c:pt>
                <c:pt idx="43">
                  <c:v>3.4482758620689653</c:v>
                </c:pt>
                <c:pt idx="44">
                  <c:v>0</c:v>
                </c:pt>
              </c:numCache>
            </c:numRef>
          </c:val>
          <c:smooth val="0"/>
          <c:extLst xmlns:c16r2="http://schemas.microsoft.com/office/drawing/2015/06/chart">
            <c:ext xmlns:c16="http://schemas.microsoft.com/office/drawing/2014/chart" uri="{C3380CC4-5D6E-409C-BE32-E72D297353CC}">
              <c16:uniqueId val="{00000000-6EA0-4D51-BBE3-7CC3871C6D2F}"/>
            </c:ext>
          </c:extLst>
        </c:ser>
        <c:ser>
          <c:idx val="5"/>
          <c:order val="5"/>
          <c:tx>
            <c:v>SMFP 3.00 PPS</c:v>
          </c:tx>
          <c:spPr>
            <a:ln w="34925" cap="rnd">
              <a:solidFill>
                <a:schemeClr val="accent6"/>
              </a:solidFill>
              <a:round/>
            </a:ln>
            <a:effectLst>
              <a:outerShdw blurRad="57150" dist="19050" dir="5400000" algn="ctr" rotWithShape="0">
                <a:srgbClr val="000000">
                  <a:alpha val="63000"/>
                </a:srgbClr>
              </a:outerShdw>
            </a:effectLst>
          </c:spPr>
          <c:marker>
            <c:symbol val="none"/>
          </c:marker>
          <c:val>
            <c:numRef>
              <c:f>'Overall Comparison'!$D$11:$AV$11</c:f>
              <c:numCache>
                <c:formatCode>0.00</c:formatCode>
                <c:ptCount val="45"/>
                <c:pt idx="0">
                  <c:v>3.8</c:v>
                </c:pt>
                <c:pt idx="1">
                  <c:v>3.8</c:v>
                </c:pt>
                <c:pt idx="2">
                  <c:v>3.6</c:v>
                </c:pt>
                <c:pt idx="3">
                  <c:v>3.9</c:v>
                </c:pt>
                <c:pt idx="4">
                  <c:v>4</c:v>
                </c:pt>
                <c:pt idx="5">
                  <c:v>3.5</c:v>
                </c:pt>
                <c:pt idx="6">
                  <c:v>4</c:v>
                </c:pt>
                <c:pt idx="7">
                  <c:v>4.7</c:v>
                </c:pt>
                <c:pt idx="8">
                  <c:v>3.3502040816326528</c:v>
                </c:pt>
                <c:pt idx="9">
                  <c:v>3.9952572919136826</c:v>
                </c:pt>
                <c:pt idx="10">
                  <c:v>2.7319908909313688</c:v>
                </c:pt>
                <c:pt idx="11">
                  <c:v>2.4384647648528741</c:v>
                </c:pt>
                <c:pt idx="12">
                  <c:v>2.2999999999999998</c:v>
                </c:pt>
                <c:pt idx="13">
                  <c:v>2.2666666666666666</c:v>
                </c:pt>
                <c:pt idx="14">
                  <c:v>2.7333333333333334</c:v>
                </c:pt>
                <c:pt idx="15">
                  <c:v>2.6666666666666665</c:v>
                </c:pt>
                <c:pt idx="16">
                  <c:v>2.7666666666666666</c:v>
                </c:pt>
                <c:pt idx="17">
                  <c:v>2.9</c:v>
                </c:pt>
                <c:pt idx="18">
                  <c:v>2.7333333333333334</c:v>
                </c:pt>
                <c:pt idx="19">
                  <c:v>2.8333333333333335</c:v>
                </c:pt>
                <c:pt idx="20">
                  <c:v>2.7</c:v>
                </c:pt>
                <c:pt idx="21">
                  <c:v>2.8</c:v>
                </c:pt>
                <c:pt idx="22">
                  <c:v>2.8</c:v>
                </c:pt>
                <c:pt idx="23">
                  <c:v>2.7</c:v>
                </c:pt>
                <c:pt idx="24">
                  <c:v>2.5666666666666669</c:v>
                </c:pt>
                <c:pt idx="25">
                  <c:v>3</c:v>
                </c:pt>
                <c:pt idx="26">
                  <c:v>2.8571428571428572</c:v>
                </c:pt>
                <c:pt idx="27">
                  <c:v>2.6785714285714284</c:v>
                </c:pt>
                <c:pt idx="28">
                  <c:v>2.8571428571428572</c:v>
                </c:pt>
                <c:pt idx="29">
                  <c:v>3.2</c:v>
                </c:pt>
                <c:pt idx="30">
                  <c:v>3.84</c:v>
                </c:pt>
                <c:pt idx="31">
                  <c:v>3.96</c:v>
                </c:pt>
                <c:pt idx="32">
                  <c:v>2.9249999999999998</c:v>
                </c:pt>
                <c:pt idx="33">
                  <c:v>2.7666666666666666</c:v>
                </c:pt>
                <c:pt idx="34">
                  <c:v>2.6666666666666665</c:v>
                </c:pt>
                <c:pt idx="35">
                  <c:v>2.7333333333333334</c:v>
                </c:pt>
                <c:pt idx="36">
                  <c:v>3.0333333333333332</c:v>
                </c:pt>
                <c:pt idx="37">
                  <c:v>3.1666666666666665</c:v>
                </c:pt>
                <c:pt idx="38">
                  <c:v>3.3666666666666667</c:v>
                </c:pt>
                <c:pt idx="39">
                  <c:v>3.2333333333333334</c:v>
                </c:pt>
                <c:pt idx="40">
                  <c:v>3.3333333333333335</c:v>
                </c:pt>
                <c:pt idx="41">
                  <c:v>3.1333333333333333</c:v>
                </c:pt>
                <c:pt idx="42">
                  <c:v>3.4</c:v>
                </c:pt>
                <c:pt idx="43">
                  <c:v>3.3333333333333335</c:v>
                </c:pt>
                <c:pt idx="44">
                  <c:v>#N/A</c:v>
                </c:pt>
              </c:numCache>
            </c:numRef>
          </c:val>
          <c:smooth val="0"/>
          <c:extLst xmlns:c16r2="http://schemas.microsoft.com/office/drawing/2015/06/chart">
            <c:ext xmlns:c16="http://schemas.microsoft.com/office/drawing/2014/chart" uri="{C3380CC4-5D6E-409C-BE32-E72D297353CC}">
              <c16:uniqueId val="{00000001-6EA0-4D51-BBE3-7CC3871C6D2F}"/>
            </c:ext>
          </c:extLst>
        </c:ser>
        <c:dLbls>
          <c:showLegendKey val="0"/>
          <c:showVal val="0"/>
          <c:showCatName val="0"/>
          <c:showSerName val="0"/>
          <c:showPercent val="0"/>
          <c:showBubbleSize val="0"/>
        </c:dLbls>
        <c:smooth val="0"/>
        <c:axId val="226233248"/>
        <c:axId val="226233640"/>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3.8</c:v>
                      </c:pt>
                      <c:pt idx="1">
                        <c:v>3.8</c:v>
                      </c:pt>
                      <c:pt idx="2">
                        <c:v>3.6</c:v>
                      </c:pt>
                      <c:pt idx="3">
                        <c:v>3.9</c:v>
                      </c:pt>
                      <c:pt idx="4">
                        <c:v>4</c:v>
                      </c:pt>
                      <c:pt idx="5">
                        <c:v>3.5</c:v>
                      </c:pt>
                      <c:pt idx="6">
                        <c:v>4</c:v>
                      </c:pt>
                      <c:pt idx="7">
                        <c:v>4.7</c:v>
                      </c:pt>
                      <c:pt idx="8">
                        <c:v>3.5288816326530612</c:v>
                      </c:pt>
                      <c:pt idx="9">
                        <c:v>4.3632930439315123</c:v>
                      </c:pt>
                      <c:pt idx="10">
                        <c:v>3.0149786415313118</c:v>
                      </c:pt>
                      <c:pt idx="11">
                        <c:v>2.6791271330879263</c:v>
                      </c:pt>
                      <c:pt idx="12">
                        <c:v>2.2999999999999998</c:v>
                      </c:pt>
                      <c:pt idx="13">
                        <c:v>2.2666666666666666</c:v>
                      </c:pt>
                      <c:pt idx="14">
                        <c:v>2.7333333333333334</c:v>
                      </c:pt>
                      <c:pt idx="15">
                        <c:v>2.6666666666666665</c:v>
                      </c:pt>
                      <c:pt idx="16">
                        <c:v>2.7666666666666666</c:v>
                      </c:pt>
                      <c:pt idx="17">
                        <c:v>2.9</c:v>
                      </c:pt>
                      <c:pt idx="18">
                        <c:v>2.7333333333333334</c:v>
                      </c:pt>
                      <c:pt idx="19">
                        <c:v>2.8333333333333335</c:v>
                      </c:pt>
                      <c:pt idx="20">
                        <c:v>2.7</c:v>
                      </c:pt>
                      <c:pt idx="21">
                        <c:v>2.8</c:v>
                      </c:pt>
                      <c:pt idx="22">
                        <c:v>2.8</c:v>
                      </c:pt>
                      <c:pt idx="23">
                        <c:v>2.7</c:v>
                      </c:pt>
                      <c:pt idx="24">
                        <c:v>2.5666666666666669</c:v>
                      </c:pt>
                      <c:pt idx="25">
                        <c:v>3</c:v>
                      </c:pt>
                      <c:pt idx="26">
                        <c:v>2.8571428571428572</c:v>
                      </c:pt>
                      <c:pt idx="27">
                        <c:v>2.6785714285714284</c:v>
                      </c:pt>
                      <c:pt idx="28">
                        <c:v>2.8571428571428572</c:v>
                      </c:pt>
                      <c:pt idx="29">
                        <c:v>3.2</c:v>
                      </c:pt>
                      <c:pt idx="30">
                        <c:v>3.84</c:v>
                      </c:pt>
                      <c:pt idx="31">
                        <c:v>3.96</c:v>
                      </c:pt>
                      <c:pt idx="32">
                        <c:v>3.081</c:v>
                      </c:pt>
                      <c:pt idx="33">
                        <c:v>2.7666666666666666</c:v>
                      </c:pt>
                      <c:pt idx="34">
                        <c:v>2.6666666666666665</c:v>
                      </c:pt>
                      <c:pt idx="35">
                        <c:v>2.7333333333333334</c:v>
                      </c:pt>
                      <c:pt idx="36">
                        <c:v>3.0333333333333332</c:v>
                      </c:pt>
                      <c:pt idx="37">
                        <c:v>3.1666666666666665</c:v>
                      </c:pt>
                      <c:pt idx="38">
                        <c:v>3.3666666666666667</c:v>
                      </c:pt>
                      <c:pt idx="39">
                        <c:v>3.2333333333333334</c:v>
                      </c:pt>
                      <c:pt idx="40">
                        <c:v>3.3333333333333335</c:v>
                      </c:pt>
                      <c:pt idx="41">
                        <c:v>3.1333333333333333</c:v>
                      </c:pt>
                      <c:pt idx="42">
                        <c:v>3.4</c:v>
                      </c:pt>
                      <c:pt idx="43">
                        <c:v>3.3333333333333335</c:v>
                      </c:pt>
                      <c:pt idx="44">
                        <c:v>#N/A</c:v>
                      </c:pt>
                    </c:numCache>
                  </c:numRef>
                </c:val>
                <c:smooth val="0"/>
                <c:extLst xmlns:c16r2="http://schemas.microsoft.com/office/drawing/2015/06/chart">
                  <c:ext xmlns:c16="http://schemas.microsoft.com/office/drawing/2014/chart" uri="{C3380CC4-5D6E-409C-BE32-E72D297353CC}">
                    <c16:uniqueId val="{00000002-6EA0-4D51-BBE3-7CC3871C6D2F}"/>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Comparison'!$D$8:$AV$8</c15:sqref>
                        </c15:formulaRef>
                      </c:ext>
                    </c:extLst>
                    <c:numCache>
                      <c:formatCode>0.00</c:formatCode>
                      <c:ptCount val="45"/>
                      <c:pt idx="0">
                        <c:v>3.8</c:v>
                      </c:pt>
                      <c:pt idx="1">
                        <c:v>3.8</c:v>
                      </c:pt>
                      <c:pt idx="2">
                        <c:v>3.6</c:v>
                      </c:pt>
                      <c:pt idx="3">
                        <c:v>3.9</c:v>
                      </c:pt>
                      <c:pt idx="4">
                        <c:v>4</c:v>
                      </c:pt>
                      <c:pt idx="5">
                        <c:v>3.5</c:v>
                      </c:pt>
                      <c:pt idx="6">
                        <c:v>4</c:v>
                      </c:pt>
                      <c:pt idx="7">
                        <c:v>4.7</c:v>
                      </c:pt>
                      <c:pt idx="8">
                        <c:v>3.4842122448979591</c:v>
                      </c:pt>
                      <c:pt idx="9">
                        <c:v>4.2687663837375878</c:v>
                      </c:pt>
                      <c:pt idx="10">
                        <c:v>2.9417302806992143</c:v>
                      </c:pt>
                      <c:pt idx="11">
                        <c:v>2.6170390049952634</c:v>
                      </c:pt>
                      <c:pt idx="12">
                        <c:v>2.2999999999999998</c:v>
                      </c:pt>
                      <c:pt idx="13">
                        <c:v>2.2666666666666666</c:v>
                      </c:pt>
                      <c:pt idx="14">
                        <c:v>2.7333333333333334</c:v>
                      </c:pt>
                      <c:pt idx="15">
                        <c:v>2.6666666666666665</c:v>
                      </c:pt>
                      <c:pt idx="16">
                        <c:v>2.7666666666666666</c:v>
                      </c:pt>
                      <c:pt idx="17">
                        <c:v>2.9</c:v>
                      </c:pt>
                      <c:pt idx="18">
                        <c:v>2.7333333333333334</c:v>
                      </c:pt>
                      <c:pt idx="19">
                        <c:v>2.8333333333333335</c:v>
                      </c:pt>
                      <c:pt idx="20">
                        <c:v>2.7</c:v>
                      </c:pt>
                      <c:pt idx="21">
                        <c:v>2.8</c:v>
                      </c:pt>
                      <c:pt idx="22">
                        <c:v>2.8</c:v>
                      </c:pt>
                      <c:pt idx="23">
                        <c:v>2.7</c:v>
                      </c:pt>
                      <c:pt idx="24">
                        <c:v>2.5666666666666669</c:v>
                      </c:pt>
                      <c:pt idx="25">
                        <c:v>3</c:v>
                      </c:pt>
                      <c:pt idx="26">
                        <c:v>2.8571428571428572</c:v>
                      </c:pt>
                      <c:pt idx="27">
                        <c:v>2.6785714285714284</c:v>
                      </c:pt>
                      <c:pt idx="28">
                        <c:v>2.8571428571428572</c:v>
                      </c:pt>
                      <c:pt idx="29">
                        <c:v>3.2</c:v>
                      </c:pt>
                      <c:pt idx="30">
                        <c:v>3.84</c:v>
                      </c:pt>
                      <c:pt idx="31">
                        <c:v>3.96</c:v>
                      </c:pt>
                      <c:pt idx="32">
                        <c:v>3.0420000000000003</c:v>
                      </c:pt>
                      <c:pt idx="33">
                        <c:v>2.7666666666666666</c:v>
                      </c:pt>
                      <c:pt idx="34">
                        <c:v>2.6666666666666665</c:v>
                      </c:pt>
                      <c:pt idx="35">
                        <c:v>2.7333333333333334</c:v>
                      </c:pt>
                      <c:pt idx="36">
                        <c:v>3.0333333333333332</c:v>
                      </c:pt>
                      <c:pt idx="37">
                        <c:v>3.1666666666666665</c:v>
                      </c:pt>
                      <c:pt idx="38">
                        <c:v>3.3666666666666667</c:v>
                      </c:pt>
                      <c:pt idx="39">
                        <c:v>3.2333333333333334</c:v>
                      </c:pt>
                      <c:pt idx="40">
                        <c:v>3.3333333333333335</c:v>
                      </c:pt>
                      <c:pt idx="41">
                        <c:v>3.1333333333333333</c:v>
                      </c:pt>
                      <c:pt idx="42">
                        <c:v>3.4</c:v>
                      </c:pt>
                      <c:pt idx="43">
                        <c:v>3.3333333333333335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3-6EA0-4D51-BBE3-7CC3871C6D2F}"/>
                  </c:ext>
                </c:extLst>
              </c15:ser>
            </c15:filteredLineSeries>
            <c15:filteredLineSeries>
              <c15: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Comparison'!$D$9:$AV$9</c15:sqref>
                        </c15:formulaRef>
                      </c:ext>
                    </c:extLst>
                    <c:numCache>
                      <c:formatCode>0.00</c:formatCode>
                      <c:ptCount val="45"/>
                      <c:pt idx="0">
                        <c:v>3.8</c:v>
                      </c:pt>
                      <c:pt idx="1">
                        <c:v>3.8</c:v>
                      </c:pt>
                      <c:pt idx="2">
                        <c:v>3.6</c:v>
                      </c:pt>
                      <c:pt idx="3">
                        <c:v>3.9</c:v>
                      </c:pt>
                      <c:pt idx="4">
                        <c:v>4</c:v>
                      </c:pt>
                      <c:pt idx="5">
                        <c:v>3.5</c:v>
                      </c:pt>
                      <c:pt idx="6">
                        <c:v>4</c:v>
                      </c:pt>
                      <c:pt idx="7">
                        <c:v>4.7</c:v>
                      </c:pt>
                      <c:pt idx="8">
                        <c:v>3.4395428571428575</c:v>
                      </c:pt>
                      <c:pt idx="9">
                        <c:v>4.1759485480864873</c:v>
                      </c:pt>
                      <c:pt idx="10">
                        <c:v>2.8701883857318422</c:v>
                      </c:pt>
                      <c:pt idx="11">
                        <c:v>2.5562595833338357</c:v>
                      </c:pt>
                      <c:pt idx="12">
                        <c:v>2.2999999999999998</c:v>
                      </c:pt>
                      <c:pt idx="13">
                        <c:v>2.2666666666666666</c:v>
                      </c:pt>
                      <c:pt idx="14">
                        <c:v>2.7333333333333334</c:v>
                      </c:pt>
                      <c:pt idx="15">
                        <c:v>2.6666666666666665</c:v>
                      </c:pt>
                      <c:pt idx="16">
                        <c:v>2.7666666666666666</c:v>
                      </c:pt>
                      <c:pt idx="17">
                        <c:v>2.9</c:v>
                      </c:pt>
                      <c:pt idx="18">
                        <c:v>2.7333333333333334</c:v>
                      </c:pt>
                      <c:pt idx="19">
                        <c:v>2.8333333333333335</c:v>
                      </c:pt>
                      <c:pt idx="20">
                        <c:v>2.7</c:v>
                      </c:pt>
                      <c:pt idx="21">
                        <c:v>2.8</c:v>
                      </c:pt>
                      <c:pt idx="22">
                        <c:v>2.8</c:v>
                      </c:pt>
                      <c:pt idx="23">
                        <c:v>2.7</c:v>
                      </c:pt>
                      <c:pt idx="24">
                        <c:v>2.5666666666666669</c:v>
                      </c:pt>
                      <c:pt idx="25">
                        <c:v>3</c:v>
                      </c:pt>
                      <c:pt idx="26">
                        <c:v>2.8571428571428572</c:v>
                      </c:pt>
                      <c:pt idx="27">
                        <c:v>2.6785714285714284</c:v>
                      </c:pt>
                      <c:pt idx="28">
                        <c:v>2.8571428571428572</c:v>
                      </c:pt>
                      <c:pt idx="29">
                        <c:v>3.2</c:v>
                      </c:pt>
                      <c:pt idx="30">
                        <c:v>3.84</c:v>
                      </c:pt>
                      <c:pt idx="31">
                        <c:v>3.96</c:v>
                      </c:pt>
                      <c:pt idx="32">
                        <c:v>3.0030000000000001</c:v>
                      </c:pt>
                      <c:pt idx="33">
                        <c:v>2.7666666666666666</c:v>
                      </c:pt>
                      <c:pt idx="34">
                        <c:v>2.6666666666666665</c:v>
                      </c:pt>
                      <c:pt idx="35">
                        <c:v>2.7333333333333334</c:v>
                      </c:pt>
                      <c:pt idx="36">
                        <c:v>3.0333333333333332</c:v>
                      </c:pt>
                      <c:pt idx="37">
                        <c:v>3.1666666666666665</c:v>
                      </c:pt>
                      <c:pt idx="38">
                        <c:v>3.3666666666666667</c:v>
                      </c:pt>
                      <c:pt idx="39">
                        <c:v>3.2333333333333334</c:v>
                      </c:pt>
                      <c:pt idx="40">
                        <c:v>3.3333333333333335</c:v>
                      </c:pt>
                      <c:pt idx="41">
                        <c:v>3.1333333333333333</c:v>
                      </c:pt>
                      <c:pt idx="42">
                        <c:v>3.4</c:v>
                      </c:pt>
                      <c:pt idx="43">
                        <c:v>3.3333333333333335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4-6EA0-4D51-BBE3-7CC3871C6D2F}"/>
                  </c:ext>
                </c:extLst>
              </c15:ser>
            </c15:filteredLineSeries>
            <c15:filteredLineSeries>
              <c15:ser>
                <c:idx val="4"/>
                <c:order val="4"/>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Comparison'!$D$10:$AV$10</c15:sqref>
                        </c15:formulaRef>
                      </c:ext>
                    </c:extLst>
                    <c:numCache>
                      <c:formatCode>0.00</c:formatCode>
                      <c:ptCount val="45"/>
                      <c:pt idx="0">
                        <c:v>3.8</c:v>
                      </c:pt>
                      <c:pt idx="1">
                        <c:v>3.8</c:v>
                      </c:pt>
                      <c:pt idx="2">
                        <c:v>3.6</c:v>
                      </c:pt>
                      <c:pt idx="3">
                        <c:v>3.9</c:v>
                      </c:pt>
                      <c:pt idx="4">
                        <c:v>4</c:v>
                      </c:pt>
                      <c:pt idx="5">
                        <c:v>3.5</c:v>
                      </c:pt>
                      <c:pt idx="6">
                        <c:v>4</c:v>
                      </c:pt>
                      <c:pt idx="7">
                        <c:v>4.7</c:v>
                      </c:pt>
                      <c:pt idx="8">
                        <c:v>3.3948734693877549</c:v>
                      </c:pt>
                      <c:pt idx="9">
                        <c:v>4.0847936146388619</c:v>
                      </c:pt>
                      <c:pt idx="10">
                        <c:v>2.8002940100074123</c:v>
                      </c:pt>
                      <c:pt idx="11">
                        <c:v>2.4967479218622599</c:v>
                      </c:pt>
                      <c:pt idx="12">
                        <c:v>2.2999999999999998</c:v>
                      </c:pt>
                      <c:pt idx="13">
                        <c:v>2.2666666666666666</c:v>
                      </c:pt>
                      <c:pt idx="14">
                        <c:v>2.7333333333333334</c:v>
                      </c:pt>
                      <c:pt idx="15">
                        <c:v>2.6666666666666665</c:v>
                      </c:pt>
                      <c:pt idx="16">
                        <c:v>2.7666666666666666</c:v>
                      </c:pt>
                      <c:pt idx="17">
                        <c:v>2.9</c:v>
                      </c:pt>
                      <c:pt idx="18">
                        <c:v>2.7333333333333334</c:v>
                      </c:pt>
                      <c:pt idx="19">
                        <c:v>2.8333333333333335</c:v>
                      </c:pt>
                      <c:pt idx="20">
                        <c:v>2.7</c:v>
                      </c:pt>
                      <c:pt idx="21">
                        <c:v>2.8</c:v>
                      </c:pt>
                      <c:pt idx="22">
                        <c:v>2.8</c:v>
                      </c:pt>
                      <c:pt idx="23">
                        <c:v>2.7</c:v>
                      </c:pt>
                      <c:pt idx="24">
                        <c:v>2.5666666666666669</c:v>
                      </c:pt>
                      <c:pt idx="25">
                        <c:v>3</c:v>
                      </c:pt>
                      <c:pt idx="26">
                        <c:v>2.8571428571428572</c:v>
                      </c:pt>
                      <c:pt idx="27">
                        <c:v>2.6785714285714284</c:v>
                      </c:pt>
                      <c:pt idx="28">
                        <c:v>2.8571428571428572</c:v>
                      </c:pt>
                      <c:pt idx="29">
                        <c:v>3.2</c:v>
                      </c:pt>
                      <c:pt idx="30">
                        <c:v>3.84</c:v>
                      </c:pt>
                      <c:pt idx="31">
                        <c:v>3.96</c:v>
                      </c:pt>
                      <c:pt idx="32">
                        <c:v>2.964</c:v>
                      </c:pt>
                      <c:pt idx="33">
                        <c:v>2.7666666666666666</c:v>
                      </c:pt>
                      <c:pt idx="34">
                        <c:v>2.6666666666666665</c:v>
                      </c:pt>
                      <c:pt idx="35">
                        <c:v>2.7333333333333334</c:v>
                      </c:pt>
                      <c:pt idx="36">
                        <c:v>3.0333333333333332</c:v>
                      </c:pt>
                      <c:pt idx="37">
                        <c:v>3.1666666666666665</c:v>
                      </c:pt>
                      <c:pt idx="38">
                        <c:v>3.3666666666666667</c:v>
                      </c:pt>
                      <c:pt idx="39">
                        <c:v>3.2333333333333334</c:v>
                      </c:pt>
                      <c:pt idx="40">
                        <c:v>3.3333333333333335</c:v>
                      </c:pt>
                      <c:pt idx="41">
                        <c:v>3.1333333333333333</c:v>
                      </c:pt>
                      <c:pt idx="42">
                        <c:v>3.4</c:v>
                      </c:pt>
                      <c:pt idx="43">
                        <c:v>3.3333333333333335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5-6EA0-4D51-BBE3-7CC3871C6D2F}"/>
                  </c:ext>
                </c:extLst>
              </c15:ser>
            </c15:filteredLineSeries>
          </c:ext>
        </c:extLst>
      </c:lineChart>
      <c:dateAx>
        <c:axId val="226233248"/>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6233640"/>
        <c:crosses val="autoZero"/>
        <c:auto val="0"/>
        <c:lblOffset val="100"/>
        <c:baseTimeUnit val="days"/>
        <c:majorUnit val="6"/>
        <c:majorTimeUnit val="months"/>
        <c:minorUnit val="31"/>
        <c:minorTimeUnit val="days"/>
      </c:dateAx>
      <c:valAx>
        <c:axId val="226233640"/>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6233248"/>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2.96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3.8</c:v>
                </c:pt>
                <c:pt idx="1">
                  <c:v>3.8</c:v>
                </c:pt>
                <c:pt idx="2">
                  <c:v>3.6</c:v>
                </c:pt>
                <c:pt idx="3">
                  <c:v>3.9</c:v>
                </c:pt>
                <c:pt idx="4">
                  <c:v>4</c:v>
                </c:pt>
                <c:pt idx="5">
                  <c:v>3.5</c:v>
                </c:pt>
                <c:pt idx="6">
                  <c:v>4</c:v>
                </c:pt>
                <c:pt idx="7">
                  <c:v>4.7</c:v>
                </c:pt>
                <c:pt idx="8">
                  <c:v>3.8</c:v>
                </c:pt>
                <c:pt idx="9">
                  <c:v>3.3333333333333335</c:v>
                </c:pt>
                <c:pt idx="10">
                  <c:v>3.3684210526315788</c:v>
                </c:pt>
                <c:pt idx="11">
                  <c:v>3.3157894736842106</c:v>
                </c:pt>
                <c:pt idx="12">
                  <c:v>3.6315789473684212</c:v>
                </c:pt>
                <c:pt idx="13">
                  <c:v>3.5789473684210527</c:v>
                </c:pt>
                <c:pt idx="14">
                  <c:v>2.8275862068965516</c:v>
                </c:pt>
                <c:pt idx="15">
                  <c:v>2.7586206896551726</c:v>
                </c:pt>
                <c:pt idx="16">
                  <c:v>2.8620689655172415</c:v>
                </c:pt>
                <c:pt idx="17">
                  <c:v>3</c:v>
                </c:pt>
                <c:pt idx="18">
                  <c:v>2.8275862068965516</c:v>
                </c:pt>
                <c:pt idx="19">
                  <c:v>2.9310344827586206</c:v>
                </c:pt>
                <c:pt idx="20">
                  <c:v>2.7931034482758621</c:v>
                </c:pt>
                <c:pt idx="21">
                  <c:v>2.896551724137931</c:v>
                </c:pt>
                <c:pt idx="22">
                  <c:v>2.896551724137931</c:v>
                </c:pt>
                <c:pt idx="23">
                  <c:v>2.7931034482758621</c:v>
                </c:pt>
                <c:pt idx="24">
                  <c:v>2.6551724137931036</c:v>
                </c:pt>
                <c:pt idx="25">
                  <c:v>2.896551724137931</c:v>
                </c:pt>
                <c:pt idx="26">
                  <c:v>2.7586206896551726</c:v>
                </c:pt>
                <c:pt idx="27">
                  <c:v>2.5862068965517242</c:v>
                </c:pt>
                <c:pt idx="28">
                  <c:v>2.7586206896551726</c:v>
                </c:pt>
                <c:pt idx="29">
                  <c:v>2.9629629629629628</c:v>
                </c:pt>
                <c:pt idx="30">
                  <c:v>3.5555555555555554</c:v>
                </c:pt>
                <c:pt idx="31">
                  <c:v>3.6666666666666665</c:v>
                </c:pt>
                <c:pt idx="32">
                  <c:v>2.8888888888888888</c:v>
                </c:pt>
                <c:pt idx="33">
                  <c:v>2.8620689655172415</c:v>
                </c:pt>
                <c:pt idx="34">
                  <c:v>2.7586206896551726</c:v>
                </c:pt>
                <c:pt idx="35">
                  <c:v>2.8275862068965516</c:v>
                </c:pt>
                <c:pt idx="36">
                  <c:v>3.1379310344827585</c:v>
                </c:pt>
                <c:pt idx="37">
                  <c:v>3.2758620689655173</c:v>
                </c:pt>
                <c:pt idx="38">
                  <c:v>3.4827586206896552</c:v>
                </c:pt>
                <c:pt idx="39">
                  <c:v>3.3448275862068964</c:v>
                </c:pt>
                <c:pt idx="40">
                  <c:v>3.4482758620689653</c:v>
                </c:pt>
                <c:pt idx="41">
                  <c:v>3.2413793103448274</c:v>
                </c:pt>
                <c:pt idx="42">
                  <c:v>3.5172413793103448</c:v>
                </c:pt>
                <c:pt idx="43">
                  <c:v>3.4482758620689653</c:v>
                </c:pt>
                <c:pt idx="44">
                  <c:v>0</c:v>
                </c:pt>
              </c:numCache>
            </c:numRef>
          </c:val>
          <c:smooth val="0"/>
          <c:extLst xmlns:c16r2="http://schemas.microsoft.com/office/drawing/2015/06/chart">
            <c:ext xmlns:c16="http://schemas.microsoft.com/office/drawing/2014/chart" uri="{C3380CC4-5D6E-409C-BE32-E72D297353CC}">
              <c16:uniqueId val="{00000000-01E1-4B39-A321-D6317AD9345E}"/>
            </c:ext>
          </c:extLst>
        </c:ser>
        <c:ser>
          <c:idx val="6"/>
          <c:order val="6"/>
          <c:tx>
            <c:v>SMFP 2.96 PPS</c:v>
          </c:tx>
          <c:spPr>
            <a:ln w="34925" cap="rnd">
              <a:solidFill>
                <a:schemeClr val="accent1">
                  <a:lumMod val="60000"/>
                </a:schemeClr>
              </a:solidFill>
              <a:round/>
            </a:ln>
            <a:effectLst>
              <a:outerShdw blurRad="57150" dist="19050" dir="5400000" algn="ctr" rotWithShape="0">
                <a:srgbClr val="000000">
                  <a:alpha val="63000"/>
                </a:srgbClr>
              </a:outerShdw>
            </a:effectLst>
          </c:spPr>
          <c:marker>
            <c:symbol val="none"/>
          </c:marker>
          <c:val>
            <c:numRef>
              <c:f>'Overall Comparison'!$D$12:$AV$12</c:f>
              <c:numCache>
                <c:formatCode>0.00</c:formatCode>
                <c:ptCount val="45"/>
                <c:pt idx="0">
                  <c:v>3.8</c:v>
                </c:pt>
                <c:pt idx="1">
                  <c:v>3.8</c:v>
                </c:pt>
                <c:pt idx="2">
                  <c:v>3.6</c:v>
                </c:pt>
                <c:pt idx="3">
                  <c:v>3.9</c:v>
                </c:pt>
                <c:pt idx="4">
                  <c:v>4</c:v>
                </c:pt>
                <c:pt idx="5">
                  <c:v>3.5</c:v>
                </c:pt>
                <c:pt idx="6">
                  <c:v>4</c:v>
                </c:pt>
                <c:pt idx="7">
                  <c:v>4.7</c:v>
                </c:pt>
                <c:pt idx="8">
                  <c:v>3.3055346938775512</c:v>
                </c:pt>
                <c:pt idx="9">
                  <c:v>3.9072968475286998</c:v>
                </c:pt>
                <c:pt idx="10">
                  <c:v>2.665225298890415</c:v>
                </c:pt>
                <c:pt idx="11">
                  <c:v>2.381372460739474</c:v>
                </c:pt>
                <c:pt idx="12">
                  <c:v>2.2999999999999998</c:v>
                </c:pt>
                <c:pt idx="13">
                  <c:v>2.2666666666666666</c:v>
                </c:pt>
                <c:pt idx="14">
                  <c:v>2.7333333333333334</c:v>
                </c:pt>
                <c:pt idx="15">
                  <c:v>2.6666666666666665</c:v>
                </c:pt>
                <c:pt idx="16">
                  <c:v>2.7666666666666666</c:v>
                </c:pt>
                <c:pt idx="17">
                  <c:v>2.9</c:v>
                </c:pt>
                <c:pt idx="18">
                  <c:v>2.7333333333333334</c:v>
                </c:pt>
                <c:pt idx="19">
                  <c:v>2.8333333333333335</c:v>
                </c:pt>
                <c:pt idx="20">
                  <c:v>2.7</c:v>
                </c:pt>
                <c:pt idx="21">
                  <c:v>2.8</c:v>
                </c:pt>
                <c:pt idx="22">
                  <c:v>2.8</c:v>
                </c:pt>
                <c:pt idx="23">
                  <c:v>2.7</c:v>
                </c:pt>
                <c:pt idx="24">
                  <c:v>2.5666666666666669</c:v>
                </c:pt>
                <c:pt idx="25">
                  <c:v>3</c:v>
                </c:pt>
                <c:pt idx="26">
                  <c:v>2.8571428571428572</c:v>
                </c:pt>
                <c:pt idx="27">
                  <c:v>2.6785714285714284</c:v>
                </c:pt>
                <c:pt idx="28">
                  <c:v>2.8190476190476188</c:v>
                </c:pt>
                <c:pt idx="29">
                  <c:v>3.1522896698615548</c:v>
                </c:pt>
                <c:pt idx="30">
                  <c:v>3.7827476038338657</c:v>
                </c:pt>
                <c:pt idx="31">
                  <c:v>3.9009584664536741</c:v>
                </c:pt>
                <c:pt idx="32">
                  <c:v>2.8859999999999997</c:v>
                </c:pt>
                <c:pt idx="33">
                  <c:v>2.7666666666666666</c:v>
                </c:pt>
                <c:pt idx="34">
                  <c:v>2.6666666666666665</c:v>
                </c:pt>
                <c:pt idx="35">
                  <c:v>2.7333333333333334</c:v>
                </c:pt>
                <c:pt idx="36">
                  <c:v>3.0333333333333332</c:v>
                </c:pt>
                <c:pt idx="37">
                  <c:v>3.1666666666666665</c:v>
                </c:pt>
                <c:pt idx="38">
                  <c:v>3.3666666666666667</c:v>
                </c:pt>
                <c:pt idx="39">
                  <c:v>3.2333333333333334</c:v>
                </c:pt>
                <c:pt idx="40">
                  <c:v>3.3333333333333335</c:v>
                </c:pt>
                <c:pt idx="41">
                  <c:v>3.1333333333333333</c:v>
                </c:pt>
                <c:pt idx="42">
                  <c:v>3.4</c:v>
                </c:pt>
                <c:pt idx="43">
                  <c:v>3.3333333333333335</c:v>
                </c:pt>
                <c:pt idx="44">
                  <c:v>#N/A</c:v>
                </c:pt>
              </c:numCache>
            </c:numRef>
          </c:val>
          <c:smooth val="0"/>
          <c:extLst xmlns:c16r2="http://schemas.microsoft.com/office/drawing/2015/06/chart">
            <c:ext xmlns:c16="http://schemas.microsoft.com/office/drawing/2014/chart" uri="{C3380CC4-5D6E-409C-BE32-E72D297353CC}">
              <c16:uniqueId val="{00000001-01E1-4B39-A321-D6317AD9345E}"/>
            </c:ext>
          </c:extLst>
        </c:ser>
        <c:dLbls>
          <c:showLegendKey val="0"/>
          <c:showVal val="0"/>
          <c:showCatName val="0"/>
          <c:showSerName val="0"/>
          <c:showPercent val="0"/>
          <c:showBubbleSize val="0"/>
        </c:dLbls>
        <c:smooth val="0"/>
        <c:axId val="226234424"/>
        <c:axId val="226234816"/>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3.8</c:v>
                      </c:pt>
                      <c:pt idx="1">
                        <c:v>3.8</c:v>
                      </c:pt>
                      <c:pt idx="2">
                        <c:v>3.6</c:v>
                      </c:pt>
                      <c:pt idx="3">
                        <c:v>3.9</c:v>
                      </c:pt>
                      <c:pt idx="4">
                        <c:v>4</c:v>
                      </c:pt>
                      <c:pt idx="5">
                        <c:v>3.5</c:v>
                      </c:pt>
                      <c:pt idx="6">
                        <c:v>4</c:v>
                      </c:pt>
                      <c:pt idx="7">
                        <c:v>4.7</c:v>
                      </c:pt>
                      <c:pt idx="8">
                        <c:v>3.5288816326530612</c:v>
                      </c:pt>
                      <c:pt idx="9">
                        <c:v>4.3632930439315123</c:v>
                      </c:pt>
                      <c:pt idx="10">
                        <c:v>3.0149786415313118</c:v>
                      </c:pt>
                      <c:pt idx="11">
                        <c:v>2.6791271330879263</c:v>
                      </c:pt>
                      <c:pt idx="12">
                        <c:v>2.2999999999999998</c:v>
                      </c:pt>
                      <c:pt idx="13">
                        <c:v>2.2666666666666666</c:v>
                      </c:pt>
                      <c:pt idx="14">
                        <c:v>2.7333333333333334</c:v>
                      </c:pt>
                      <c:pt idx="15">
                        <c:v>2.6666666666666665</c:v>
                      </c:pt>
                      <c:pt idx="16">
                        <c:v>2.7666666666666666</c:v>
                      </c:pt>
                      <c:pt idx="17">
                        <c:v>2.9</c:v>
                      </c:pt>
                      <c:pt idx="18">
                        <c:v>2.7333333333333334</c:v>
                      </c:pt>
                      <c:pt idx="19">
                        <c:v>2.8333333333333335</c:v>
                      </c:pt>
                      <c:pt idx="20">
                        <c:v>2.7</c:v>
                      </c:pt>
                      <c:pt idx="21">
                        <c:v>2.8</c:v>
                      </c:pt>
                      <c:pt idx="22">
                        <c:v>2.8</c:v>
                      </c:pt>
                      <c:pt idx="23">
                        <c:v>2.7</c:v>
                      </c:pt>
                      <c:pt idx="24">
                        <c:v>2.5666666666666669</c:v>
                      </c:pt>
                      <c:pt idx="25">
                        <c:v>3</c:v>
                      </c:pt>
                      <c:pt idx="26">
                        <c:v>2.8571428571428572</c:v>
                      </c:pt>
                      <c:pt idx="27">
                        <c:v>2.6785714285714284</c:v>
                      </c:pt>
                      <c:pt idx="28">
                        <c:v>2.8571428571428572</c:v>
                      </c:pt>
                      <c:pt idx="29">
                        <c:v>3.2</c:v>
                      </c:pt>
                      <c:pt idx="30">
                        <c:v>3.84</c:v>
                      </c:pt>
                      <c:pt idx="31">
                        <c:v>3.96</c:v>
                      </c:pt>
                      <c:pt idx="32">
                        <c:v>3.081</c:v>
                      </c:pt>
                      <c:pt idx="33">
                        <c:v>2.7666666666666666</c:v>
                      </c:pt>
                      <c:pt idx="34">
                        <c:v>2.6666666666666665</c:v>
                      </c:pt>
                      <c:pt idx="35">
                        <c:v>2.7333333333333334</c:v>
                      </c:pt>
                      <c:pt idx="36">
                        <c:v>3.0333333333333332</c:v>
                      </c:pt>
                      <c:pt idx="37">
                        <c:v>3.1666666666666665</c:v>
                      </c:pt>
                      <c:pt idx="38">
                        <c:v>3.3666666666666667</c:v>
                      </c:pt>
                      <c:pt idx="39">
                        <c:v>3.2333333333333334</c:v>
                      </c:pt>
                      <c:pt idx="40">
                        <c:v>3.3333333333333335</c:v>
                      </c:pt>
                      <c:pt idx="41">
                        <c:v>3.1333333333333333</c:v>
                      </c:pt>
                      <c:pt idx="42">
                        <c:v>3.4</c:v>
                      </c:pt>
                      <c:pt idx="43">
                        <c:v>3.3333333333333335</c:v>
                      </c:pt>
                      <c:pt idx="44">
                        <c:v>#N/A</c:v>
                      </c:pt>
                    </c:numCache>
                  </c:numRef>
                </c:val>
                <c:smooth val="0"/>
                <c:extLst xmlns:c16r2="http://schemas.microsoft.com/office/drawing/2015/06/chart">
                  <c:ext xmlns:c16="http://schemas.microsoft.com/office/drawing/2014/chart" uri="{C3380CC4-5D6E-409C-BE32-E72D297353CC}">
                    <c16:uniqueId val="{00000002-01E1-4B39-A321-D6317AD9345E}"/>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Comparison'!$D$8:$AV$8</c15:sqref>
                        </c15:formulaRef>
                      </c:ext>
                    </c:extLst>
                    <c:numCache>
                      <c:formatCode>0.00</c:formatCode>
                      <c:ptCount val="45"/>
                      <c:pt idx="0">
                        <c:v>3.8</c:v>
                      </c:pt>
                      <c:pt idx="1">
                        <c:v>3.8</c:v>
                      </c:pt>
                      <c:pt idx="2">
                        <c:v>3.6</c:v>
                      </c:pt>
                      <c:pt idx="3">
                        <c:v>3.9</c:v>
                      </c:pt>
                      <c:pt idx="4">
                        <c:v>4</c:v>
                      </c:pt>
                      <c:pt idx="5">
                        <c:v>3.5</c:v>
                      </c:pt>
                      <c:pt idx="6">
                        <c:v>4</c:v>
                      </c:pt>
                      <c:pt idx="7">
                        <c:v>4.7</c:v>
                      </c:pt>
                      <c:pt idx="8">
                        <c:v>3.4842122448979591</c:v>
                      </c:pt>
                      <c:pt idx="9">
                        <c:v>4.2687663837375878</c:v>
                      </c:pt>
                      <c:pt idx="10">
                        <c:v>2.9417302806992143</c:v>
                      </c:pt>
                      <c:pt idx="11">
                        <c:v>2.6170390049952634</c:v>
                      </c:pt>
                      <c:pt idx="12">
                        <c:v>2.2999999999999998</c:v>
                      </c:pt>
                      <c:pt idx="13">
                        <c:v>2.2666666666666666</c:v>
                      </c:pt>
                      <c:pt idx="14">
                        <c:v>2.7333333333333334</c:v>
                      </c:pt>
                      <c:pt idx="15">
                        <c:v>2.6666666666666665</c:v>
                      </c:pt>
                      <c:pt idx="16">
                        <c:v>2.7666666666666666</c:v>
                      </c:pt>
                      <c:pt idx="17">
                        <c:v>2.9</c:v>
                      </c:pt>
                      <c:pt idx="18">
                        <c:v>2.7333333333333334</c:v>
                      </c:pt>
                      <c:pt idx="19">
                        <c:v>2.8333333333333335</c:v>
                      </c:pt>
                      <c:pt idx="20">
                        <c:v>2.7</c:v>
                      </c:pt>
                      <c:pt idx="21">
                        <c:v>2.8</c:v>
                      </c:pt>
                      <c:pt idx="22">
                        <c:v>2.8</c:v>
                      </c:pt>
                      <c:pt idx="23">
                        <c:v>2.7</c:v>
                      </c:pt>
                      <c:pt idx="24">
                        <c:v>2.5666666666666669</c:v>
                      </c:pt>
                      <c:pt idx="25">
                        <c:v>3</c:v>
                      </c:pt>
                      <c:pt idx="26">
                        <c:v>2.8571428571428572</c:v>
                      </c:pt>
                      <c:pt idx="27">
                        <c:v>2.6785714285714284</c:v>
                      </c:pt>
                      <c:pt idx="28">
                        <c:v>2.8571428571428572</c:v>
                      </c:pt>
                      <c:pt idx="29">
                        <c:v>3.2</c:v>
                      </c:pt>
                      <c:pt idx="30">
                        <c:v>3.84</c:v>
                      </c:pt>
                      <c:pt idx="31">
                        <c:v>3.96</c:v>
                      </c:pt>
                      <c:pt idx="32">
                        <c:v>3.0420000000000003</c:v>
                      </c:pt>
                      <c:pt idx="33">
                        <c:v>2.7666666666666666</c:v>
                      </c:pt>
                      <c:pt idx="34">
                        <c:v>2.6666666666666665</c:v>
                      </c:pt>
                      <c:pt idx="35">
                        <c:v>2.7333333333333334</c:v>
                      </c:pt>
                      <c:pt idx="36">
                        <c:v>3.0333333333333332</c:v>
                      </c:pt>
                      <c:pt idx="37">
                        <c:v>3.1666666666666665</c:v>
                      </c:pt>
                      <c:pt idx="38">
                        <c:v>3.3666666666666667</c:v>
                      </c:pt>
                      <c:pt idx="39">
                        <c:v>3.2333333333333334</c:v>
                      </c:pt>
                      <c:pt idx="40">
                        <c:v>3.3333333333333335</c:v>
                      </c:pt>
                      <c:pt idx="41">
                        <c:v>3.1333333333333333</c:v>
                      </c:pt>
                      <c:pt idx="42">
                        <c:v>3.4</c:v>
                      </c:pt>
                      <c:pt idx="43">
                        <c:v>3.3333333333333335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3-01E1-4B39-A321-D6317AD9345E}"/>
                  </c:ext>
                </c:extLst>
              </c15:ser>
            </c15:filteredLineSeries>
            <c15:filteredLineSeries>
              <c15: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Comparison'!$D$9:$AV$9</c15:sqref>
                        </c15:formulaRef>
                      </c:ext>
                    </c:extLst>
                    <c:numCache>
                      <c:formatCode>0.00</c:formatCode>
                      <c:ptCount val="45"/>
                      <c:pt idx="0">
                        <c:v>3.8</c:v>
                      </c:pt>
                      <c:pt idx="1">
                        <c:v>3.8</c:v>
                      </c:pt>
                      <c:pt idx="2">
                        <c:v>3.6</c:v>
                      </c:pt>
                      <c:pt idx="3">
                        <c:v>3.9</c:v>
                      </c:pt>
                      <c:pt idx="4">
                        <c:v>4</c:v>
                      </c:pt>
                      <c:pt idx="5">
                        <c:v>3.5</c:v>
                      </c:pt>
                      <c:pt idx="6">
                        <c:v>4</c:v>
                      </c:pt>
                      <c:pt idx="7">
                        <c:v>4.7</c:v>
                      </c:pt>
                      <c:pt idx="8">
                        <c:v>3.4395428571428575</c:v>
                      </c:pt>
                      <c:pt idx="9">
                        <c:v>4.1759485480864873</c:v>
                      </c:pt>
                      <c:pt idx="10">
                        <c:v>2.8701883857318422</c:v>
                      </c:pt>
                      <c:pt idx="11">
                        <c:v>2.5562595833338357</c:v>
                      </c:pt>
                      <c:pt idx="12">
                        <c:v>2.2999999999999998</c:v>
                      </c:pt>
                      <c:pt idx="13">
                        <c:v>2.2666666666666666</c:v>
                      </c:pt>
                      <c:pt idx="14">
                        <c:v>2.7333333333333334</c:v>
                      </c:pt>
                      <c:pt idx="15">
                        <c:v>2.6666666666666665</c:v>
                      </c:pt>
                      <c:pt idx="16">
                        <c:v>2.7666666666666666</c:v>
                      </c:pt>
                      <c:pt idx="17">
                        <c:v>2.9</c:v>
                      </c:pt>
                      <c:pt idx="18">
                        <c:v>2.7333333333333334</c:v>
                      </c:pt>
                      <c:pt idx="19">
                        <c:v>2.8333333333333335</c:v>
                      </c:pt>
                      <c:pt idx="20">
                        <c:v>2.7</c:v>
                      </c:pt>
                      <c:pt idx="21">
                        <c:v>2.8</c:v>
                      </c:pt>
                      <c:pt idx="22">
                        <c:v>2.8</c:v>
                      </c:pt>
                      <c:pt idx="23">
                        <c:v>2.7</c:v>
                      </c:pt>
                      <c:pt idx="24">
                        <c:v>2.5666666666666669</c:v>
                      </c:pt>
                      <c:pt idx="25">
                        <c:v>3</c:v>
                      </c:pt>
                      <c:pt idx="26">
                        <c:v>2.8571428571428572</c:v>
                      </c:pt>
                      <c:pt idx="27">
                        <c:v>2.6785714285714284</c:v>
                      </c:pt>
                      <c:pt idx="28">
                        <c:v>2.8571428571428572</c:v>
                      </c:pt>
                      <c:pt idx="29">
                        <c:v>3.2</c:v>
                      </c:pt>
                      <c:pt idx="30">
                        <c:v>3.84</c:v>
                      </c:pt>
                      <c:pt idx="31">
                        <c:v>3.96</c:v>
                      </c:pt>
                      <c:pt idx="32">
                        <c:v>3.0030000000000001</c:v>
                      </c:pt>
                      <c:pt idx="33">
                        <c:v>2.7666666666666666</c:v>
                      </c:pt>
                      <c:pt idx="34">
                        <c:v>2.6666666666666665</c:v>
                      </c:pt>
                      <c:pt idx="35">
                        <c:v>2.7333333333333334</c:v>
                      </c:pt>
                      <c:pt idx="36">
                        <c:v>3.0333333333333332</c:v>
                      </c:pt>
                      <c:pt idx="37">
                        <c:v>3.1666666666666665</c:v>
                      </c:pt>
                      <c:pt idx="38">
                        <c:v>3.3666666666666667</c:v>
                      </c:pt>
                      <c:pt idx="39">
                        <c:v>3.2333333333333334</c:v>
                      </c:pt>
                      <c:pt idx="40">
                        <c:v>3.3333333333333335</c:v>
                      </c:pt>
                      <c:pt idx="41">
                        <c:v>3.1333333333333333</c:v>
                      </c:pt>
                      <c:pt idx="42">
                        <c:v>3.4</c:v>
                      </c:pt>
                      <c:pt idx="43">
                        <c:v>3.3333333333333335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4-01E1-4B39-A321-D6317AD9345E}"/>
                  </c:ext>
                </c:extLst>
              </c15:ser>
            </c15:filteredLineSeries>
            <c15:filteredLineSeries>
              <c15:ser>
                <c:idx val="4"/>
                <c:order val="4"/>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Comparison'!$D$10:$AV$10</c15:sqref>
                        </c15:formulaRef>
                      </c:ext>
                    </c:extLst>
                    <c:numCache>
                      <c:formatCode>0.00</c:formatCode>
                      <c:ptCount val="45"/>
                      <c:pt idx="0">
                        <c:v>3.8</c:v>
                      </c:pt>
                      <c:pt idx="1">
                        <c:v>3.8</c:v>
                      </c:pt>
                      <c:pt idx="2">
                        <c:v>3.6</c:v>
                      </c:pt>
                      <c:pt idx="3">
                        <c:v>3.9</c:v>
                      </c:pt>
                      <c:pt idx="4">
                        <c:v>4</c:v>
                      </c:pt>
                      <c:pt idx="5">
                        <c:v>3.5</c:v>
                      </c:pt>
                      <c:pt idx="6">
                        <c:v>4</c:v>
                      </c:pt>
                      <c:pt idx="7">
                        <c:v>4.7</c:v>
                      </c:pt>
                      <c:pt idx="8">
                        <c:v>3.3948734693877549</c:v>
                      </c:pt>
                      <c:pt idx="9">
                        <c:v>4.0847936146388619</c:v>
                      </c:pt>
                      <c:pt idx="10">
                        <c:v>2.8002940100074123</c:v>
                      </c:pt>
                      <c:pt idx="11">
                        <c:v>2.4967479218622599</c:v>
                      </c:pt>
                      <c:pt idx="12">
                        <c:v>2.2999999999999998</c:v>
                      </c:pt>
                      <c:pt idx="13">
                        <c:v>2.2666666666666666</c:v>
                      </c:pt>
                      <c:pt idx="14">
                        <c:v>2.7333333333333334</c:v>
                      </c:pt>
                      <c:pt idx="15">
                        <c:v>2.6666666666666665</c:v>
                      </c:pt>
                      <c:pt idx="16">
                        <c:v>2.7666666666666666</c:v>
                      </c:pt>
                      <c:pt idx="17">
                        <c:v>2.9</c:v>
                      </c:pt>
                      <c:pt idx="18">
                        <c:v>2.7333333333333334</c:v>
                      </c:pt>
                      <c:pt idx="19">
                        <c:v>2.8333333333333335</c:v>
                      </c:pt>
                      <c:pt idx="20">
                        <c:v>2.7</c:v>
                      </c:pt>
                      <c:pt idx="21">
                        <c:v>2.8</c:v>
                      </c:pt>
                      <c:pt idx="22">
                        <c:v>2.8</c:v>
                      </c:pt>
                      <c:pt idx="23">
                        <c:v>2.7</c:v>
                      </c:pt>
                      <c:pt idx="24">
                        <c:v>2.5666666666666669</c:v>
                      </c:pt>
                      <c:pt idx="25">
                        <c:v>3</c:v>
                      </c:pt>
                      <c:pt idx="26">
                        <c:v>2.8571428571428572</c:v>
                      </c:pt>
                      <c:pt idx="27">
                        <c:v>2.6785714285714284</c:v>
                      </c:pt>
                      <c:pt idx="28">
                        <c:v>2.8571428571428572</c:v>
                      </c:pt>
                      <c:pt idx="29">
                        <c:v>3.2</c:v>
                      </c:pt>
                      <c:pt idx="30">
                        <c:v>3.84</c:v>
                      </c:pt>
                      <c:pt idx="31">
                        <c:v>3.96</c:v>
                      </c:pt>
                      <c:pt idx="32">
                        <c:v>2.964</c:v>
                      </c:pt>
                      <c:pt idx="33">
                        <c:v>2.7666666666666666</c:v>
                      </c:pt>
                      <c:pt idx="34">
                        <c:v>2.6666666666666665</c:v>
                      </c:pt>
                      <c:pt idx="35">
                        <c:v>2.7333333333333334</c:v>
                      </c:pt>
                      <c:pt idx="36">
                        <c:v>3.0333333333333332</c:v>
                      </c:pt>
                      <c:pt idx="37">
                        <c:v>3.1666666666666665</c:v>
                      </c:pt>
                      <c:pt idx="38">
                        <c:v>3.3666666666666667</c:v>
                      </c:pt>
                      <c:pt idx="39">
                        <c:v>3.2333333333333334</c:v>
                      </c:pt>
                      <c:pt idx="40">
                        <c:v>3.3333333333333335</c:v>
                      </c:pt>
                      <c:pt idx="41">
                        <c:v>3.1333333333333333</c:v>
                      </c:pt>
                      <c:pt idx="42">
                        <c:v>3.4</c:v>
                      </c:pt>
                      <c:pt idx="43">
                        <c:v>3.3333333333333335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5-01E1-4B39-A321-D6317AD9345E}"/>
                  </c:ext>
                </c:extLst>
              </c15:ser>
            </c15:filteredLineSeries>
            <c15:filteredLineSeries>
              <c15:ser>
                <c:idx val="5"/>
                <c:order val="5"/>
                <c:tx>
                  <c:v>SMFP 3.00 PPS</c:v>
                </c:tx>
                <c:spPr>
                  <a:ln w="34925" cap="rnd">
                    <a:solidFill>
                      <a:schemeClr val="accent6"/>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Comparison'!$D$11:$AV$11</c15:sqref>
                        </c15:formulaRef>
                      </c:ext>
                    </c:extLst>
                    <c:numCache>
                      <c:formatCode>0.00</c:formatCode>
                      <c:ptCount val="45"/>
                      <c:pt idx="0">
                        <c:v>3.8</c:v>
                      </c:pt>
                      <c:pt idx="1">
                        <c:v>3.8</c:v>
                      </c:pt>
                      <c:pt idx="2">
                        <c:v>3.6</c:v>
                      </c:pt>
                      <c:pt idx="3">
                        <c:v>3.9</c:v>
                      </c:pt>
                      <c:pt idx="4">
                        <c:v>4</c:v>
                      </c:pt>
                      <c:pt idx="5">
                        <c:v>3.5</c:v>
                      </c:pt>
                      <c:pt idx="6">
                        <c:v>4</c:v>
                      </c:pt>
                      <c:pt idx="7">
                        <c:v>4.7</c:v>
                      </c:pt>
                      <c:pt idx="8">
                        <c:v>3.3502040816326528</c:v>
                      </c:pt>
                      <c:pt idx="9">
                        <c:v>3.9952572919136826</c:v>
                      </c:pt>
                      <c:pt idx="10">
                        <c:v>2.7319908909313688</c:v>
                      </c:pt>
                      <c:pt idx="11">
                        <c:v>2.4384647648528741</c:v>
                      </c:pt>
                      <c:pt idx="12">
                        <c:v>2.2999999999999998</c:v>
                      </c:pt>
                      <c:pt idx="13">
                        <c:v>2.2666666666666666</c:v>
                      </c:pt>
                      <c:pt idx="14">
                        <c:v>2.7333333333333334</c:v>
                      </c:pt>
                      <c:pt idx="15">
                        <c:v>2.6666666666666665</c:v>
                      </c:pt>
                      <c:pt idx="16">
                        <c:v>2.7666666666666666</c:v>
                      </c:pt>
                      <c:pt idx="17">
                        <c:v>2.9</c:v>
                      </c:pt>
                      <c:pt idx="18">
                        <c:v>2.7333333333333334</c:v>
                      </c:pt>
                      <c:pt idx="19">
                        <c:v>2.8333333333333335</c:v>
                      </c:pt>
                      <c:pt idx="20">
                        <c:v>2.7</c:v>
                      </c:pt>
                      <c:pt idx="21">
                        <c:v>2.8</c:v>
                      </c:pt>
                      <c:pt idx="22">
                        <c:v>2.8</c:v>
                      </c:pt>
                      <c:pt idx="23">
                        <c:v>2.7</c:v>
                      </c:pt>
                      <c:pt idx="24">
                        <c:v>2.5666666666666669</c:v>
                      </c:pt>
                      <c:pt idx="25">
                        <c:v>3</c:v>
                      </c:pt>
                      <c:pt idx="26">
                        <c:v>2.8571428571428572</c:v>
                      </c:pt>
                      <c:pt idx="27">
                        <c:v>2.6785714285714284</c:v>
                      </c:pt>
                      <c:pt idx="28">
                        <c:v>2.8571428571428572</c:v>
                      </c:pt>
                      <c:pt idx="29">
                        <c:v>3.2</c:v>
                      </c:pt>
                      <c:pt idx="30">
                        <c:v>3.84</c:v>
                      </c:pt>
                      <c:pt idx="31">
                        <c:v>3.96</c:v>
                      </c:pt>
                      <c:pt idx="32">
                        <c:v>2.9249999999999998</c:v>
                      </c:pt>
                      <c:pt idx="33">
                        <c:v>2.7666666666666666</c:v>
                      </c:pt>
                      <c:pt idx="34">
                        <c:v>2.6666666666666665</c:v>
                      </c:pt>
                      <c:pt idx="35">
                        <c:v>2.7333333333333334</c:v>
                      </c:pt>
                      <c:pt idx="36">
                        <c:v>3.0333333333333332</c:v>
                      </c:pt>
                      <c:pt idx="37">
                        <c:v>3.1666666666666665</c:v>
                      </c:pt>
                      <c:pt idx="38">
                        <c:v>3.3666666666666667</c:v>
                      </c:pt>
                      <c:pt idx="39">
                        <c:v>3.2333333333333334</c:v>
                      </c:pt>
                      <c:pt idx="40">
                        <c:v>3.3333333333333335</c:v>
                      </c:pt>
                      <c:pt idx="41">
                        <c:v>3.1333333333333333</c:v>
                      </c:pt>
                      <c:pt idx="42">
                        <c:v>3.4</c:v>
                      </c:pt>
                      <c:pt idx="43">
                        <c:v>3.3333333333333335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6-01E1-4B39-A321-D6317AD9345E}"/>
                  </c:ext>
                </c:extLst>
              </c15:ser>
            </c15:filteredLineSeries>
          </c:ext>
        </c:extLst>
      </c:lineChart>
      <c:dateAx>
        <c:axId val="226234424"/>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6234816"/>
        <c:crosses val="autoZero"/>
        <c:auto val="0"/>
        <c:lblOffset val="100"/>
        <c:baseTimeUnit val="days"/>
        <c:majorUnit val="6"/>
        <c:majorTimeUnit val="months"/>
        <c:minorUnit val="31"/>
        <c:minorTimeUnit val="days"/>
      </c:dateAx>
      <c:valAx>
        <c:axId val="226234816"/>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6234424"/>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2.92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3.8</c:v>
                </c:pt>
                <c:pt idx="1">
                  <c:v>3.8</c:v>
                </c:pt>
                <c:pt idx="2">
                  <c:v>3.6</c:v>
                </c:pt>
                <c:pt idx="3">
                  <c:v>3.9</c:v>
                </c:pt>
                <c:pt idx="4">
                  <c:v>4</c:v>
                </c:pt>
                <c:pt idx="5">
                  <c:v>3.5</c:v>
                </c:pt>
                <c:pt idx="6">
                  <c:v>4</c:v>
                </c:pt>
                <c:pt idx="7">
                  <c:v>4.7</c:v>
                </c:pt>
                <c:pt idx="8">
                  <c:v>3.8</c:v>
                </c:pt>
                <c:pt idx="9">
                  <c:v>3.3333333333333335</c:v>
                </c:pt>
                <c:pt idx="10">
                  <c:v>3.3684210526315788</c:v>
                </c:pt>
                <c:pt idx="11">
                  <c:v>3.3157894736842106</c:v>
                </c:pt>
                <c:pt idx="12">
                  <c:v>3.6315789473684212</c:v>
                </c:pt>
                <c:pt idx="13">
                  <c:v>3.5789473684210527</c:v>
                </c:pt>
                <c:pt idx="14">
                  <c:v>2.8275862068965516</c:v>
                </c:pt>
                <c:pt idx="15">
                  <c:v>2.7586206896551726</c:v>
                </c:pt>
                <c:pt idx="16">
                  <c:v>2.8620689655172415</c:v>
                </c:pt>
                <c:pt idx="17">
                  <c:v>3</c:v>
                </c:pt>
                <c:pt idx="18">
                  <c:v>2.8275862068965516</c:v>
                </c:pt>
                <c:pt idx="19">
                  <c:v>2.9310344827586206</c:v>
                </c:pt>
                <c:pt idx="20">
                  <c:v>2.7931034482758621</c:v>
                </c:pt>
                <c:pt idx="21">
                  <c:v>2.896551724137931</c:v>
                </c:pt>
                <c:pt idx="22">
                  <c:v>2.896551724137931</c:v>
                </c:pt>
                <c:pt idx="23">
                  <c:v>2.7931034482758621</c:v>
                </c:pt>
                <c:pt idx="24">
                  <c:v>2.6551724137931036</c:v>
                </c:pt>
                <c:pt idx="25">
                  <c:v>2.896551724137931</c:v>
                </c:pt>
                <c:pt idx="26">
                  <c:v>2.7586206896551726</c:v>
                </c:pt>
                <c:pt idx="27">
                  <c:v>2.5862068965517242</c:v>
                </c:pt>
                <c:pt idx="28">
                  <c:v>2.7586206896551726</c:v>
                </c:pt>
                <c:pt idx="29">
                  <c:v>2.9629629629629628</c:v>
                </c:pt>
                <c:pt idx="30">
                  <c:v>3.5555555555555554</c:v>
                </c:pt>
                <c:pt idx="31">
                  <c:v>3.6666666666666665</c:v>
                </c:pt>
                <c:pt idx="32">
                  <c:v>2.8888888888888888</c:v>
                </c:pt>
                <c:pt idx="33">
                  <c:v>2.8620689655172415</c:v>
                </c:pt>
                <c:pt idx="34">
                  <c:v>2.7586206896551726</c:v>
                </c:pt>
                <c:pt idx="35">
                  <c:v>2.8275862068965516</c:v>
                </c:pt>
                <c:pt idx="36">
                  <c:v>3.1379310344827585</c:v>
                </c:pt>
                <c:pt idx="37">
                  <c:v>3.2758620689655173</c:v>
                </c:pt>
                <c:pt idx="38">
                  <c:v>3.4827586206896552</c:v>
                </c:pt>
                <c:pt idx="39">
                  <c:v>3.3448275862068964</c:v>
                </c:pt>
                <c:pt idx="40">
                  <c:v>3.4482758620689653</c:v>
                </c:pt>
                <c:pt idx="41">
                  <c:v>3.2413793103448274</c:v>
                </c:pt>
                <c:pt idx="42">
                  <c:v>3.5172413793103448</c:v>
                </c:pt>
                <c:pt idx="43">
                  <c:v>3.4482758620689653</c:v>
                </c:pt>
                <c:pt idx="44">
                  <c:v>0</c:v>
                </c:pt>
              </c:numCache>
            </c:numRef>
          </c:val>
          <c:smooth val="0"/>
          <c:extLst xmlns:c16r2="http://schemas.microsoft.com/office/drawing/2015/06/chart">
            <c:ext xmlns:c16="http://schemas.microsoft.com/office/drawing/2014/chart" uri="{C3380CC4-5D6E-409C-BE32-E72D297353CC}">
              <c16:uniqueId val="{00000000-4411-4B6D-A8FA-1197448CD0D8}"/>
            </c:ext>
          </c:extLst>
        </c:ser>
        <c:ser>
          <c:idx val="7"/>
          <c:order val="7"/>
          <c:tx>
            <c:v>SMFP 2.92 PPS</c:v>
          </c:tx>
          <c:spPr>
            <a:ln w="34925" cap="rnd">
              <a:solidFill>
                <a:schemeClr val="accent2">
                  <a:lumMod val="60000"/>
                </a:schemeClr>
              </a:solidFill>
              <a:round/>
            </a:ln>
            <a:effectLst>
              <a:outerShdw blurRad="57150" dist="19050" dir="5400000" algn="ctr" rotWithShape="0">
                <a:srgbClr val="000000">
                  <a:alpha val="63000"/>
                </a:srgbClr>
              </a:outerShdw>
            </a:effectLst>
          </c:spPr>
          <c:marker>
            <c:symbol val="none"/>
          </c:marker>
          <c:val>
            <c:numRef>
              <c:f>'Overall Comparison'!$D$13:$AV$13</c:f>
              <c:numCache>
                <c:formatCode>0.00</c:formatCode>
                <c:ptCount val="45"/>
                <c:pt idx="0">
                  <c:v>3.8</c:v>
                </c:pt>
                <c:pt idx="1">
                  <c:v>3.8</c:v>
                </c:pt>
                <c:pt idx="2">
                  <c:v>3.6</c:v>
                </c:pt>
                <c:pt idx="3">
                  <c:v>3.9</c:v>
                </c:pt>
                <c:pt idx="4">
                  <c:v>4</c:v>
                </c:pt>
                <c:pt idx="5">
                  <c:v>3.5</c:v>
                </c:pt>
                <c:pt idx="6">
                  <c:v>4</c:v>
                </c:pt>
                <c:pt idx="7">
                  <c:v>4.7</c:v>
                </c:pt>
                <c:pt idx="8">
                  <c:v>3.2608653061224486</c:v>
                </c:pt>
                <c:pt idx="9">
                  <c:v>3.8208710401968369</c:v>
                </c:pt>
                <c:pt idx="10">
                  <c:v>2.5999458962933009</c:v>
                </c:pt>
                <c:pt idx="11">
                  <c:v>2.3254348810046102</c:v>
                </c:pt>
                <c:pt idx="12">
                  <c:v>2.2999999999999998</c:v>
                </c:pt>
                <c:pt idx="13">
                  <c:v>2.2666666666666666</c:v>
                </c:pt>
                <c:pt idx="14">
                  <c:v>2.7333333333333334</c:v>
                </c:pt>
                <c:pt idx="15">
                  <c:v>2.6666666666666665</c:v>
                </c:pt>
                <c:pt idx="16">
                  <c:v>2.7666666666666666</c:v>
                </c:pt>
                <c:pt idx="17">
                  <c:v>2.9</c:v>
                </c:pt>
                <c:pt idx="18">
                  <c:v>2.7333333333333334</c:v>
                </c:pt>
                <c:pt idx="19">
                  <c:v>2.8333333333333335</c:v>
                </c:pt>
                <c:pt idx="20">
                  <c:v>2.7</c:v>
                </c:pt>
                <c:pt idx="21">
                  <c:v>2.8</c:v>
                </c:pt>
                <c:pt idx="22">
                  <c:v>2.8</c:v>
                </c:pt>
                <c:pt idx="23">
                  <c:v>2.7</c:v>
                </c:pt>
                <c:pt idx="24">
                  <c:v>2.5666666666666669</c:v>
                </c:pt>
                <c:pt idx="25">
                  <c:v>3</c:v>
                </c:pt>
                <c:pt idx="26">
                  <c:v>2.8571428571428572</c:v>
                </c:pt>
                <c:pt idx="27">
                  <c:v>2.6785714285714284</c:v>
                </c:pt>
                <c:pt idx="28">
                  <c:v>2.7809523809523808</c:v>
                </c:pt>
                <c:pt idx="29">
                  <c:v>3.1047315257841572</c:v>
                </c:pt>
                <c:pt idx="30">
                  <c:v>3.725677830940989</c:v>
                </c:pt>
                <c:pt idx="31">
                  <c:v>3.8421052631578947</c:v>
                </c:pt>
                <c:pt idx="32">
                  <c:v>2.847</c:v>
                </c:pt>
                <c:pt idx="33">
                  <c:v>2.7666666666666666</c:v>
                </c:pt>
                <c:pt idx="34">
                  <c:v>2.6666666666666665</c:v>
                </c:pt>
                <c:pt idx="35">
                  <c:v>2.7333333333333334</c:v>
                </c:pt>
                <c:pt idx="36">
                  <c:v>3.0333333333333332</c:v>
                </c:pt>
                <c:pt idx="37">
                  <c:v>3.1666666666666665</c:v>
                </c:pt>
                <c:pt idx="38">
                  <c:v>3.3666666666666667</c:v>
                </c:pt>
                <c:pt idx="39">
                  <c:v>3.2333333333333334</c:v>
                </c:pt>
                <c:pt idx="40">
                  <c:v>3.3333333333333335</c:v>
                </c:pt>
                <c:pt idx="41">
                  <c:v>3.1333333333333333</c:v>
                </c:pt>
                <c:pt idx="42">
                  <c:v>3.4</c:v>
                </c:pt>
                <c:pt idx="43">
                  <c:v>3.3333333333333335</c:v>
                </c:pt>
                <c:pt idx="44">
                  <c:v>#N/A</c:v>
                </c:pt>
              </c:numCache>
            </c:numRef>
          </c:val>
          <c:smooth val="0"/>
          <c:extLst xmlns:c16r2="http://schemas.microsoft.com/office/drawing/2015/06/chart">
            <c:ext xmlns:c16="http://schemas.microsoft.com/office/drawing/2014/chart" uri="{C3380CC4-5D6E-409C-BE32-E72D297353CC}">
              <c16:uniqueId val="{00000001-4411-4B6D-A8FA-1197448CD0D8}"/>
            </c:ext>
          </c:extLst>
        </c:ser>
        <c:dLbls>
          <c:showLegendKey val="0"/>
          <c:showVal val="0"/>
          <c:showCatName val="0"/>
          <c:showSerName val="0"/>
          <c:showPercent val="0"/>
          <c:showBubbleSize val="0"/>
        </c:dLbls>
        <c:smooth val="0"/>
        <c:axId val="226235600"/>
        <c:axId val="226235992"/>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3.8</c:v>
                      </c:pt>
                      <c:pt idx="1">
                        <c:v>3.8</c:v>
                      </c:pt>
                      <c:pt idx="2">
                        <c:v>3.6</c:v>
                      </c:pt>
                      <c:pt idx="3">
                        <c:v>3.9</c:v>
                      </c:pt>
                      <c:pt idx="4">
                        <c:v>4</c:v>
                      </c:pt>
                      <c:pt idx="5">
                        <c:v>3.5</c:v>
                      </c:pt>
                      <c:pt idx="6">
                        <c:v>4</c:v>
                      </c:pt>
                      <c:pt idx="7">
                        <c:v>4.7</c:v>
                      </c:pt>
                      <c:pt idx="8">
                        <c:v>3.5288816326530612</c:v>
                      </c:pt>
                      <c:pt idx="9">
                        <c:v>4.3632930439315123</c:v>
                      </c:pt>
                      <c:pt idx="10">
                        <c:v>3.0149786415313118</c:v>
                      </c:pt>
                      <c:pt idx="11">
                        <c:v>2.6791271330879263</c:v>
                      </c:pt>
                      <c:pt idx="12">
                        <c:v>2.2999999999999998</c:v>
                      </c:pt>
                      <c:pt idx="13">
                        <c:v>2.2666666666666666</c:v>
                      </c:pt>
                      <c:pt idx="14">
                        <c:v>2.7333333333333334</c:v>
                      </c:pt>
                      <c:pt idx="15">
                        <c:v>2.6666666666666665</c:v>
                      </c:pt>
                      <c:pt idx="16">
                        <c:v>2.7666666666666666</c:v>
                      </c:pt>
                      <c:pt idx="17">
                        <c:v>2.9</c:v>
                      </c:pt>
                      <c:pt idx="18">
                        <c:v>2.7333333333333334</c:v>
                      </c:pt>
                      <c:pt idx="19">
                        <c:v>2.8333333333333335</c:v>
                      </c:pt>
                      <c:pt idx="20">
                        <c:v>2.7</c:v>
                      </c:pt>
                      <c:pt idx="21">
                        <c:v>2.8</c:v>
                      </c:pt>
                      <c:pt idx="22">
                        <c:v>2.8</c:v>
                      </c:pt>
                      <c:pt idx="23">
                        <c:v>2.7</c:v>
                      </c:pt>
                      <c:pt idx="24">
                        <c:v>2.5666666666666669</c:v>
                      </c:pt>
                      <c:pt idx="25">
                        <c:v>3</c:v>
                      </c:pt>
                      <c:pt idx="26">
                        <c:v>2.8571428571428572</c:v>
                      </c:pt>
                      <c:pt idx="27">
                        <c:v>2.6785714285714284</c:v>
                      </c:pt>
                      <c:pt idx="28">
                        <c:v>2.8571428571428572</c:v>
                      </c:pt>
                      <c:pt idx="29">
                        <c:v>3.2</c:v>
                      </c:pt>
                      <c:pt idx="30">
                        <c:v>3.84</c:v>
                      </c:pt>
                      <c:pt idx="31">
                        <c:v>3.96</c:v>
                      </c:pt>
                      <c:pt idx="32">
                        <c:v>3.081</c:v>
                      </c:pt>
                      <c:pt idx="33">
                        <c:v>2.7666666666666666</c:v>
                      </c:pt>
                      <c:pt idx="34">
                        <c:v>2.6666666666666665</c:v>
                      </c:pt>
                      <c:pt idx="35">
                        <c:v>2.7333333333333334</c:v>
                      </c:pt>
                      <c:pt idx="36">
                        <c:v>3.0333333333333332</c:v>
                      </c:pt>
                      <c:pt idx="37">
                        <c:v>3.1666666666666665</c:v>
                      </c:pt>
                      <c:pt idx="38">
                        <c:v>3.3666666666666667</c:v>
                      </c:pt>
                      <c:pt idx="39">
                        <c:v>3.2333333333333334</c:v>
                      </c:pt>
                      <c:pt idx="40">
                        <c:v>3.3333333333333335</c:v>
                      </c:pt>
                      <c:pt idx="41">
                        <c:v>3.1333333333333333</c:v>
                      </c:pt>
                      <c:pt idx="42">
                        <c:v>3.4</c:v>
                      </c:pt>
                      <c:pt idx="43">
                        <c:v>3.3333333333333335</c:v>
                      </c:pt>
                      <c:pt idx="44">
                        <c:v>#N/A</c:v>
                      </c:pt>
                    </c:numCache>
                  </c:numRef>
                </c:val>
                <c:smooth val="0"/>
                <c:extLst xmlns:c16r2="http://schemas.microsoft.com/office/drawing/2015/06/chart">
                  <c:ext xmlns:c16="http://schemas.microsoft.com/office/drawing/2014/chart" uri="{C3380CC4-5D6E-409C-BE32-E72D297353CC}">
                    <c16:uniqueId val="{00000002-4411-4B6D-A8FA-1197448CD0D8}"/>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Comparison'!$D$8:$AV$8</c15:sqref>
                        </c15:formulaRef>
                      </c:ext>
                    </c:extLst>
                    <c:numCache>
                      <c:formatCode>0.00</c:formatCode>
                      <c:ptCount val="45"/>
                      <c:pt idx="0">
                        <c:v>3.8</c:v>
                      </c:pt>
                      <c:pt idx="1">
                        <c:v>3.8</c:v>
                      </c:pt>
                      <c:pt idx="2">
                        <c:v>3.6</c:v>
                      </c:pt>
                      <c:pt idx="3">
                        <c:v>3.9</c:v>
                      </c:pt>
                      <c:pt idx="4">
                        <c:v>4</c:v>
                      </c:pt>
                      <c:pt idx="5">
                        <c:v>3.5</c:v>
                      </c:pt>
                      <c:pt idx="6">
                        <c:v>4</c:v>
                      </c:pt>
                      <c:pt idx="7">
                        <c:v>4.7</c:v>
                      </c:pt>
                      <c:pt idx="8">
                        <c:v>3.4842122448979591</c:v>
                      </c:pt>
                      <c:pt idx="9">
                        <c:v>4.2687663837375878</c:v>
                      </c:pt>
                      <c:pt idx="10">
                        <c:v>2.9417302806992143</c:v>
                      </c:pt>
                      <c:pt idx="11">
                        <c:v>2.6170390049952634</c:v>
                      </c:pt>
                      <c:pt idx="12">
                        <c:v>2.2999999999999998</c:v>
                      </c:pt>
                      <c:pt idx="13">
                        <c:v>2.2666666666666666</c:v>
                      </c:pt>
                      <c:pt idx="14">
                        <c:v>2.7333333333333334</c:v>
                      </c:pt>
                      <c:pt idx="15">
                        <c:v>2.6666666666666665</c:v>
                      </c:pt>
                      <c:pt idx="16">
                        <c:v>2.7666666666666666</c:v>
                      </c:pt>
                      <c:pt idx="17">
                        <c:v>2.9</c:v>
                      </c:pt>
                      <c:pt idx="18">
                        <c:v>2.7333333333333334</c:v>
                      </c:pt>
                      <c:pt idx="19">
                        <c:v>2.8333333333333335</c:v>
                      </c:pt>
                      <c:pt idx="20">
                        <c:v>2.7</c:v>
                      </c:pt>
                      <c:pt idx="21">
                        <c:v>2.8</c:v>
                      </c:pt>
                      <c:pt idx="22">
                        <c:v>2.8</c:v>
                      </c:pt>
                      <c:pt idx="23">
                        <c:v>2.7</c:v>
                      </c:pt>
                      <c:pt idx="24">
                        <c:v>2.5666666666666669</c:v>
                      </c:pt>
                      <c:pt idx="25">
                        <c:v>3</c:v>
                      </c:pt>
                      <c:pt idx="26">
                        <c:v>2.8571428571428572</c:v>
                      </c:pt>
                      <c:pt idx="27">
                        <c:v>2.6785714285714284</c:v>
                      </c:pt>
                      <c:pt idx="28">
                        <c:v>2.8571428571428572</c:v>
                      </c:pt>
                      <c:pt idx="29">
                        <c:v>3.2</c:v>
                      </c:pt>
                      <c:pt idx="30">
                        <c:v>3.84</c:v>
                      </c:pt>
                      <c:pt idx="31">
                        <c:v>3.96</c:v>
                      </c:pt>
                      <c:pt idx="32">
                        <c:v>3.0420000000000003</c:v>
                      </c:pt>
                      <c:pt idx="33">
                        <c:v>2.7666666666666666</c:v>
                      </c:pt>
                      <c:pt idx="34">
                        <c:v>2.6666666666666665</c:v>
                      </c:pt>
                      <c:pt idx="35">
                        <c:v>2.7333333333333334</c:v>
                      </c:pt>
                      <c:pt idx="36">
                        <c:v>3.0333333333333332</c:v>
                      </c:pt>
                      <c:pt idx="37">
                        <c:v>3.1666666666666665</c:v>
                      </c:pt>
                      <c:pt idx="38">
                        <c:v>3.3666666666666667</c:v>
                      </c:pt>
                      <c:pt idx="39">
                        <c:v>3.2333333333333334</c:v>
                      </c:pt>
                      <c:pt idx="40">
                        <c:v>3.3333333333333335</c:v>
                      </c:pt>
                      <c:pt idx="41">
                        <c:v>3.1333333333333333</c:v>
                      </c:pt>
                      <c:pt idx="42">
                        <c:v>3.4</c:v>
                      </c:pt>
                      <c:pt idx="43">
                        <c:v>3.3333333333333335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3-4411-4B6D-A8FA-1197448CD0D8}"/>
                  </c:ext>
                </c:extLst>
              </c15:ser>
            </c15:filteredLineSeries>
            <c15:filteredLineSeries>
              <c15: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Comparison'!$D$9:$AV$9</c15:sqref>
                        </c15:formulaRef>
                      </c:ext>
                    </c:extLst>
                    <c:numCache>
                      <c:formatCode>0.00</c:formatCode>
                      <c:ptCount val="45"/>
                      <c:pt idx="0">
                        <c:v>3.8</c:v>
                      </c:pt>
                      <c:pt idx="1">
                        <c:v>3.8</c:v>
                      </c:pt>
                      <c:pt idx="2">
                        <c:v>3.6</c:v>
                      </c:pt>
                      <c:pt idx="3">
                        <c:v>3.9</c:v>
                      </c:pt>
                      <c:pt idx="4">
                        <c:v>4</c:v>
                      </c:pt>
                      <c:pt idx="5">
                        <c:v>3.5</c:v>
                      </c:pt>
                      <c:pt idx="6">
                        <c:v>4</c:v>
                      </c:pt>
                      <c:pt idx="7">
                        <c:v>4.7</c:v>
                      </c:pt>
                      <c:pt idx="8">
                        <c:v>3.4395428571428575</c:v>
                      </c:pt>
                      <c:pt idx="9">
                        <c:v>4.1759485480864873</c:v>
                      </c:pt>
                      <c:pt idx="10">
                        <c:v>2.8701883857318422</c:v>
                      </c:pt>
                      <c:pt idx="11">
                        <c:v>2.5562595833338357</c:v>
                      </c:pt>
                      <c:pt idx="12">
                        <c:v>2.2999999999999998</c:v>
                      </c:pt>
                      <c:pt idx="13">
                        <c:v>2.2666666666666666</c:v>
                      </c:pt>
                      <c:pt idx="14">
                        <c:v>2.7333333333333334</c:v>
                      </c:pt>
                      <c:pt idx="15">
                        <c:v>2.6666666666666665</c:v>
                      </c:pt>
                      <c:pt idx="16">
                        <c:v>2.7666666666666666</c:v>
                      </c:pt>
                      <c:pt idx="17">
                        <c:v>2.9</c:v>
                      </c:pt>
                      <c:pt idx="18">
                        <c:v>2.7333333333333334</c:v>
                      </c:pt>
                      <c:pt idx="19">
                        <c:v>2.8333333333333335</c:v>
                      </c:pt>
                      <c:pt idx="20">
                        <c:v>2.7</c:v>
                      </c:pt>
                      <c:pt idx="21">
                        <c:v>2.8</c:v>
                      </c:pt>
                      <c:pt idx="22">
                        <c:v>2.8</c:v>
                      </c:pt>
                      <c:pt idx="23">
                        <c:v>2.7</c:v>
                      </c:pt>
                      <c:pt idx="24">
                        <c:v>2.5666666666666669</c:v>
                      </c:pt>
                      <c:pt idx="25">
                        <c:v>3</c:v>
                      </c:pt>
                      <c:pt idx="26">
                        <c:v>2.8571428571428572</c:v>
                      </c:pt>
                      <c:pt idx="27">
                        <c:v>2.6785714285714284</c:v>
                      </c:pt>
                      <c:pt idx="28">
                        <c:v>2.8571428571428572</c:v>
                      </c:pt>
                      <c:pt idx="29">
                        <c:v>3.2</c:v>
                      </c:pt>
                      <c:pt idx="30">
                        <c:v>3.84</c:v>
                      </c:pt>
                      <c:pt idx="31">
                        <c:v>3.96</c:v>
                      </c:pt>
                      <c:pt idx="32">
                        <c:v>3.0030000000000001</c:v>
                      </c:pt>
                      <c:pt idx="33">
                        <c:v>2.7666666666666666</c:v>
                      </c:pt>
                      <c:pt idx="34">
                        <c:v>2.6666666666666665</c:v>
                      </c:pt>
                      <c:pt idx="35">
                        <c:v>2.7333333333333334</c:v>
                      </c:pt>
                      <c:pt idx="36">
                        <c:v>3.0333333333333332</c:v>
                      </c:pt>
                      <c:pt idx="37">
                        <c:v>3.1666666666666665</c:v>
                      </c:pt>
                      <c:pt idx="38">
                        <c:v>3.3666666666666667</c:v>
                      </c:pt>
                      <c:pt idx="39">
                        <c:v>3.2333333333333334</c:v>
                      </c:pt>
                      <c:pt idx="40">
                        <c:v>3.3333333333333335</c:v>
                      </c:pt>
                      <c:pt idx="41">
                        <c:v>3.1333333333333333</c:v>
                      </c:pt>
                      <c:pt idx="42">
                        <c:v>3.4</c:v>
                      </c:pt>
                      <c:pt idx="43">
                        <c:v>3.3333333333333335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4-4411-4B6D-A8FA-1197448CD0D8}"/>
                  </c:ext>
                </c:extLst>
              </c15:ser>
            </c15:filteredLineSeries>
            <c15:filteredLineSeries>
              <c15:ser>
                <c:idx val="4"/>
                <c:order val="4"/>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Comparison'!$D$10:$AV$10</c15:sqref>
                        </c15:formulaRef>
                      </c:ext>
                    </c:extLst>
                    <c:numCache>
                      <c:formatCode>0.00</c:formatCode>
                      <c:ptCount val="45"/>
                      <c:pt idx="0">
                        <c:v>3.8</c:v>
                      </c:pt>
                      <c:pt idx="1">
                        <c:v>3.8</c:v>
                      </c:pt>
                      <c:pt idx="2">
                        <c:v>3.6</c:v>
                      </c:pt>
                      <c:pt idx="3">
                        <c:v>3.9</c:v>
                      </c:pt>
                      <c:pt idx="4">
                        <c:v>4</c:v>
                      </c:pt>
                      <c:pt idx="5">
                        <c:v>3.5</c:v>
                      </c:pt>
                      <c:pt idx="6">
                        <c:v>4</c:v>
                      </c:pt>
                      <c:pt idx="7">
                        <c:v>4.7</c:v>
                      </c:pt>
                      <c:pt idx="8">
                        <c:v>3.3948734693877549</c:v>
                      </c:pt>
                      <c:pt idx="9">
                        <c:v>4.0847936146388619</c:v>
                      </c:pt>
                      <c:pt idx="10">
                        <c:v>2.8002940100074123</c:v>
                      </c:pt>
                      <c:pt idx="11">
                        <c:v>2.4967479218622599</c:v>
                      </c:pt>
                      <c:pt idx="12">
                        <c:v>2.2999999999999998</c:v>
                      </c:pt>
                      <c:pt idx="13">
                        <c:v>2.2666666666666666</c:v>
                      </c:pt>
                      <c:pt idx="14">
                        <c:v>2.7333333333333334</c:v>
                      </c:pt>
                      <c:pt idx="15">
                        <c:v>2.6666666666666665</c:v>
                      </c:pt>
                      <c:pt idx="16">
                        <c:v>2.7666666666666666</c:v>
                      </c:pt>
                      <c:pt idx="17">
                        <c:v>2.9</c:v>
                      </c:pt>
                      <c:pt idx="18">
                        <c:v>2.7333333333333334</c:v>
                      </c:pt>
                      <c:pt idx="19">
                        <c:v>2.8333333333333335</c:v>
                      </c:pt>
                      <c:pt idx="20">
                        <c:v>2.7</c:v>
                      </c:pt>
                      <c:pt idx="21">
                        <c:v>2.8</c:v>
                      </c:pt>
                      <c:pt idx="22">
                        <c:v>2.8</c:v>
                      </c:pt>
                      <c:pt idx="23">
                        <c:v>2.7</c:v>
                      </c:pt>
                      <c:pt idx="24">
                        <c:v>2.5666666666666669</c:v>
                      </c:pt>
                      <c:pt idx="25">
                        <c:v>3</c:v>
                      </c:pt>
                      <c:pt idx="26">
                        <c:v>2.8571428571428572</c:v>
                      </c:pt>
                      <c:pt idx="27">
                        <c:v>2.6785714285714284</c:v>
                      </c:pt>
                      <c:pt idx="28">
                        <c:v>2.8571428571428572</c:v>
                      </c:pt>
                      <c:pt idx="29">
                        <c:v>3.2</c:v>
                      </c:pt>
                      <c:pt idx="30">
                        <c:v>3.84</c:v>
                      </c:pt>
                      <c:pt idx="31">
                        <c:v>3.96</c:v>
                      </c:pt>
                      <c:pt idx="32">
                        <c:v>2.964</c:v>
                      </c:pt>
                      <c:pt idx="33">
                        <c:v>2.7666666666666666</c:v>
                      </c:pt>
                      <c:pt idx="34">
                        <c:v>2.6666666666666665</c:v>
                      </c:pt>
                      <c:pt idx="35">
                        <c:v>2.7333333333333334</c:v>
                      </c:pt>
                      <c:pt idx="36">
                        <c:v>3.0333333333333332</c:v>
                      </c:pt>
                      <c:pt idx="37">
                        <c:v>3.1666666666666665</c:v>
                      </c:pt>
                      <c:pt idx="38">
                        <c:v>3.3666666666666667</c:v>
                      </c:pt>
                      <c:pt idx="39">
                        <c:v>3.2333333333333334</c:v>
                      </c:pt>
                      <c:pt idx="40">
                        <c:v>3.3333333333333335</c:v>
                      </c:pt>
                      <c:pt idx="41">
                        <c:v>3.1333333333333333</c:v>
                      </c:pt>
                      <c:pt idx="42">
                        <c:v>3.4</c:v>
                      </c:pt>
                      <c:pt idx="43">
                        <c:v>3.3333333333333335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5-4411-4B6D-A8FA-1197448CD0D8}"/>
                  </c:ext>
                </c:extLst>
              </c15:ser>
            </c15:filteredLineSeries>
            <c15:filteredLineSeries>
              <c15:ser>
                <c:idx val="5"/>
                <c:order val="5"/>
                <c:tx>
                  <c:v>SMFP 3.00 PPS</c:v>
                </c:tx>
                <c:spPr>
                  <a:ln w="34925" cap="rnd">
                    <a:solidFill>
                      <a:schemeClr val="accent6"/>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Comparison'!$D$11:$AV$11</c15:sqref>
                        </c15:formulaRef>
                      </c:ext>
                    </c:extLst>
                    <c:numCache>
                      <c:formatCode>0.00</c:formatCode>
                      <c:ptCount val="45"/>
                      <c:pt idx="0">
                        <c:v>3.8</c:v>
                      </c:pt>
                      <c:pt idx="1">
                        <c:v>3.8</c:v>
                      </c:pt>
                      <c:pt idx="2">
                        <c:v>3.6</c:v>
                      </c:pt>
                      <c:pt idx="3">
                        <c:v>3.9</c:v>
                      </c:pt>
                      <c:pt idx="4">
                        <c:v>4</c:v>
                      </c:pt>
                      <c:pt idx="5">
                        <c:v>3.5</c:v>
                      </c:pt>
                      <c:pt idx="6">
                        <c:v>4</c:v>
                      </c:pt>
                      <c:pt idx="7">
                        <c:v>4.7</c:v>
                      </c:pt>
                      <c:pt idx="8">
                        <c:v>3.3502040816326528</c:v>
                      </c:pt>
                      <c:pt idx="9">
                        <c:v>3.9952572919136826</c:v>
                      </c:pt>
                      <c:pt idx="10">
                        <c:v>2.7319908909313688</c:v>
                      </c:pt>
                      <c:pt idx="11">
                        <c:v>2.4384647648528741</c:v>
                      </c:pt>
                      <c:pt idx="12">
                        <c:v>2.2999999999999998</c:v>
                      </c:pt>
                      <c:pt idx="13">
                        <c:v>2.2666666666666666</c:v>
                      </c:pt>
                      <c:pt idx="14">
                        <c:v>2.7333333333333334</c:v>
                      </c:pt>
                      <c:pt idx="15">
                        <c:v>2.6666666666666665</c:v>
                      </c:pt>
                      <c:pt idx="16">
                        <c:v>2.7666666666666666</c:v>
                      </c:pt>
                      <c:pt idx="17">
                        <c:v>2.9</c:v>
                      </c:pt>
                      <c:pt idx="18">
                        <c:v>2.7333333333333334</c:v>
                      </c:pt>
                      <c:pt idx="19">
                        <c:v>2.8333333333333335</c:v>
                      </c:pt>
                      <c:pt idx="20">
                        <c:v>2.7</c:v>
                      </c:pt>
                      <c:pt idx="21">
                        <c:v>2.8</c:v>
                      </c:pt>
                      <c:pt idx="22">
                        <c:v>2.8</c:v>
                      </c:pt>
                      <c:pt idx="23">
                        <c:v>2.7</c:v>
                      </c:pt>
                      <c:pt idx="24">
                        <c:v>2.5666666666666669</c:v>
                      </c:pt>
                      <c:pt idx="25">
                        <c:v>3</c:v>
                      </c:pt>
                      <c:pt idx="26">
                        <c:v>2.8571428571428572</c:v>
                      </c:pt>
                      <c:pt idx="27">
                        <c:v>2.6785714285714284</c:v>
                      </c:pt>
                      <c:pt idx="28">
                        <c:v>2.8571428571428572</c:v>
                      </c:pt>
                      <c:pt idx="29">
                        <c:v>3.2</c:v>
                      </c:pt>
                      <c:pt idx="30">
                        <c:v>3.84</c:v>
                      </c:pt>
                      <c:pt idx="31">
                        <c:v>3.96</c:v>
                      </c:pt>
                      <c:pt idx="32">
                        <c:v>2.9249999999999998</c:v>
                      </c:pt>
                      <c:pt idx="33">
                        <c:v>2.7666666666666666</c:v>
                      </c:pt>
                      <c:pt idx="34">
                        <c:v>2.6666666666666665</c:v>
                      </c:pt>
                      <c:pt idx="35">
                        <c:v>2.7333333333333334</c:v>
                      </c:pt>
                      <c:pt idx="36">
                        <c:v>3.0333333333333332</c:v>
                      </c:pt>
                      <c:pt idx="37">
                        <c:v>3.1666666666666665</c:v>
                      </c:pt>
                      <c:pt idx="38">
                        <c:v>3.3666666666666667</c:v>
                      </c:pt>
                      <c:pt idx="39">
                        <c:v>3.2333333333333334</c:v>
                      </c:pt>
                      <c:pt idx="40">
                        <c:v>3.3333333333333335</c:v>
                      </c:pt>
                      <c:pt idx="41">
                        <c:v>3.1333333333333333</c:v>
                      </c:pt>
                      <c:pt idx="42">
                        <c:v>3.4</c:v>
                      </c:pt>
                      <c:pt idx="43">
                        <c:v>3.3333333333333335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6-4411-4B6D-A8FA-1197448CD0D8}"/>
                  </c:ext>
                </c:extLst>
              </c15:ser>
            </c15:filteredLineSeries>
            <c15:filteredLineSeries>
              <c15:ser>
                <c:idx val="6"/>
                <c:order val="6"/>
                <c:tx>
                  <c:v>SMFP 2.96 PPS</c:v>
                </c:tx>
                <c:spPr>
                  <a:ln w="34925" cap="rnd">
                    <a:solidFill>
                      <a:schemeClr val="accent1">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Comparison'!$D$12:$AV$12</c15:sqref>
                        </c15:formulaRef>
                      </c:ext>
                    </c:extLst>
                    <c:numCache>
                      <c:formatCode>0.00</c:formatCode>
                      <c:ptCount val="45"/>
                      <c:pt idx="0">
                        <c:v>3.8</c:v>
                      </c:pt>
                      <c:pt idx="1">
                        <c:v>3.8</c:v>
                      </c:pt>
                      <c:pt idx="2">
                        <c:v>3.6</c:v>
                      </c:pt>
                      <c:pt idx="3">
                        <c:v>3.9</c:v>
                      </c:pt>
                      <c:pt idx="4">
                        <c:v>4</c:v>
                      </c:pt>
                      <c:pt idx="5">
                        <c:v>3.5</c:v>
                      </c:pt>
                      <c:pt idx="6">
                        <c:v>4</c:v>
                      </c:pt>
                      <c:pt idx="7">
                        <c:v>4.7</c:v>
                      </c:pt>
                      <c:pt idx="8">
                        <c:v>3.3055346938775512</c:v>
                      </c:pt>
                      <c:pt idx="9">
                        <c:v>3.9072968475286998</c:v>
                      </c:pt>
                      <c:pt idx="10">
                        <c:v>2.665225298890415</c:v>
                      </c:pt>
                      <c:pt idx="11">
                        <c:v>2.381372460739474</c:v>
                      </c:pt>
                      <c:pt idx="12">
                        <c:v>2.2999999999999998</c:v>
                      </c:pt>
                      <c:pt idx="13">
                        <c:v>2.2666666666666666</c:v>
                      </c:pt>
                      <c:pt idx="14">
                        <c:v>2.7333333333333334</c:v>
                      </c:pt>
                      <c:pt idx="15">
                        <c:v>2.6666666666666665</c:v>
                      </c:pt>
                      <c:pt idx="16">
                        <c:v>2.7666666666666666</c:v>
                      </c:pt>
                      <c:pt idx="17">
                        <c:v>2.9</c:v>
                      </c:pt>
                      <c:pt idx="18">
                        <c:v>2.7333333333333334</c:v>
                      </c:pt>
                      <c:pt idx="19">
                        <c:v>2.8333333333333335</c:v>
                      </c:pt>
                      <c:pt idx="20">
                        <c:v>2.7</c:v>
                      </c:pt>
                      <c:pt idx="21">
                        <c:v>2.8</c:v>
                      </c:pt>
                      <c:pt idx="22">
                        <c:v>2.8</c:v>
                      </c:pt>
                      <c:pt idx="23">
                        <c:v>2.7</c:v>
                      </c:pt>
                      <c:pt idx="24">
                        <c:v>2.5666666666666669</c:v>
                      </c:pt>
                      <c:pt idx="25">
                        <c:v>3</c:v>
                      </c:pt>
                      <c:pt idx="26">
                        <c:v>2.8571428571428572</c:v>
                      </c:pt>
                      <c:pt idx="27">
                        <c:v>2.6785714285714284</c:v>
                      </c:pt>
                      <c:pt idx="28">
                        <c:v>2.8190476190476188</c:v>
                      </c:pt>
                      <c:pt idx="29">
                        <c:v>3.1522896698615548</c:v>
                      </c:pt>
                      <c:pt idx="30">
                        <c:v>3.7827476038338657</c:v>
                      </c:pt>
                      <c:pt idx="31">
                        <c:v>3.9009584664536741</c:v>
                      </c:pt>
                      <c:pt idx="32">
                        <c:v>2.8859999999999997</c:v>
                      </c:pt>
                      <c:pt idx="33">
                        <c:v>2.7666666666666666</c:v>
                      </c:pt>
                      <c:pt idx="34">
                        <c:v>2.6666666666666665</c:v>
                      </c:pt>
                      <c:pt idx="35">
                        <c:v>2.7333333333333334</c:v>
                      </c:pt>
                      <c:pt idx="36">
                        <c:v>3.0333333333333332</c:v>
                      </c:pt>
                      <c:pt idx="37">
                        <c:v>3.1666666666666665</c:v>
                      </c:pt>
                      <c:pt idx="38">
                        <c:v>3.3666666666666667</c:v>
                      </c:pt>
                      <c:pt idx="39">
                        <c:v>3.2333333333333334</c:v>
                      </c:pt>
                      <c:pt idx="40">
                        <c:v>3.3333333333333335</c:v>
                      </c:pt>
                      <c:pt idx="41">
                        <c:v>3.1333333333333333</c:v>
                      </c:pt>
                      <c:pt idx="42">
                        <c:v>3.4</c:v>
                      </c:pt>
                      <c:pt idx="43">
                        <c:v>3.3333333333333335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7-4411-4B6D-A8FA-1197448CD0D8}"/>
                  </c:ext>
                </c:extLst>
              </c15:ser>
            </c15:filteredLineSeries>
          </c:ext>
        </c:extLst>
      </c:lineChart>
      <c:dateAx>
        <c:axId val="226235600"/>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6235992"/>
        <c:crosses val="autoZero"/>
        <c:auto val="0"/>
        <c:lblOffset val="100"/>
        <c:baseTimeUnit val="days"/>
        <c:majorUnit val="6"/>
        <c:majorTimeUnit val="months"/>
        <c:minorUnit val="31"/>
        <c:minorTimeUnit val="days"/>
      </c:dateAx>
      <c:valAx>
        <c:axId val="226235992"/>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6235600"/>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2.88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3.8</c:v>
                </c:pt>
                <c:pt idx="1">
                  <c:v>3.8</c:v>
                </c:pt>
                <c:pt idx="2">
                  <c:v>3.6</c:v>
                </c:pt>
                <c:pt idx="3">
                  <c:v>3.9</c:v>
                </c:pt>
                <c:pt idx="4">
                  <c:v>4</c:v>
                </c:pt>
                <c:pt idx="5">
                  <c:v>3.5</c:v>
                </c:pt>
                <c:pt idx="6">
                  <c:v>4</c:v>
                </c:pt>
                <c:pt idx="7">
                  <c:v>4.7</c:v>
                </c:pt>
                <c:pt idx="8">
                  <c:v>3.8</c:v>
                </c:pt>
                <c:pt idx="9">
                  <c:v>3.3333333333333335</c:v>
                </c:pt>
                <c:pt idx="10">
                  <c:v>3.3684210526315788</c:v>
                </c:pt>
                <c:pt idx="11">
                  <c:v>3.3157894736842106</c:v>
                </c:pt>
                <c:pt idx="12">
                  <c:v>3.6315789473684212</c:v>
                </c:pt>
                <c:pt idx="13">
                  <c:v>3.5789473684210527</c:v>
                </c:pt>
                <c:pt idx="14">
                  <c:v>2.8275862068965516</c:v>
                </c:pt>
                <c:pt idx="15">
                  <c:v>2.7586206896551726</c:v>
                </c:pt>
                <c:pt idx="16">
                  <c:v>2.8620689655172415</c:v>
                </c:pt>
                <c:pt idx="17">
                  <c:v>3</c:v>
                </c:pt>
                <c:pt idx="18">
                  <c:v>2.8275862068965516</c:v>
                </c:pt>
                <c:pt idx="19">
                  <c:v>2.9310344827586206</c:v>
                </c:pt>
                <c:pt idx="20">
                  <c:v>2.7931034482758621</c:v>
                </c:pt>
                <c:pt idx="21">
                  <c:v>2.896551724137931</c:v>
                </c:pt>
                <c:pt idx="22">
                  <c:v>2.896551724137931</c:v>
                </c:pt>
                <c:pt idx="23">
                  <c:v>2.7931034482758621</c:v>
                </c:pt>
                <c:pt idx="24">
                  <c:v>2.6551724137931036</c:v>
                </c:pt>
                <c:pt idx="25">
                  <c:v>2.896551724137931</c:v>
                </c:pt>
                <c:pt idx="26">
                  <c:v>2.7586206896551726</c:v>
                </c:pt>
                <c:pt idx="27">
                  <c:v>2.5862068965517242</c:v>
                </c:pt>
                <c:pt idx="28">
                  <c:v>2.7586206896551726</c:v>
                </c:pt>
                <c:pt idx="29">
                  <c:v>2.9629629629629628</c:v>
                </c:pt>
                <c:pt idx="30">
                  <c:v>3.5555555555555554</c:v>
                </c:pt>
                <c:pt idx="31">
                  <c:v>3.6666666666666665</c:v>
                </c:pt>
                <c:pt idx="32">
                  <c:v>2.8888888888888888</c:v>
                </c:pt>
                <c:pt idx="33">
                  <c:v>2.8620689655172415</c:v>
                </c:pt>
                <c:pt idx="34">
                  <c:v>2.7586206896551726</c:v>
                </c:pt>
                <c:pt idx="35">
                  <c:v>2.8275862068965516</c:v>
                </c:pt>
                <c:pt idx="36">
                  <c:v>3.1379310344827585</c:v>
                </c:pt>
                <c:pt idx="37">
                  <c:v>3.2758620689655173</c:v>
                </c:pt>
                <c:pt idx="38">
                  <c:v>3.4827586206896552</c:v>
                </c:pt>
                <c:pt idx="39">
                  <c:v>3.3448275862068964</c:v>
                </c:pt>
                <c:pt idx="40">
                  <c:v>3.4482758620689653</c:v>
                </c:pt>
                <c:pt idx="41">
                  <c:v>3.2413793103448274</c:v>
                </c:pt>
                <c:pt idx="42">
                  <c:v>3.5172413793103448</c:v>
                </c:pt>
                <c:pt idx="43">
                  <c:v>3.4482758620689653</c:v>
                </c:pt>
                <c:pt idx="44">
                  <c:v>0</c:v>
                </c:pt>
              </c:numCache>
            </c:numRef>
          </c:val>
          <c:smooth val="0"/>
          <c:extLst xmlns:c16r2="http://schemas.microsoft.com/office/drawing/2015/06/chart">
            <c:ext xmlns:c16="http://schemas.microsoft.com/office/drawing/2014/chart" uri="{C3380CC4-5D6E-409C-BE32-E72D297353CC}">
              <c16:uniqueId val="{00000000-A2B8-4789-861C-58DAAA9E2B4D}"/>
            </c:ext>
          </c:extLst>
        </c:ser>
        <c:ser>
          <c:idx val="8"/>
          <c:order val="8"/>
          <c:tx>
            <c:v>SMFP 2.88 PPS</c:v>
          </c:tx>
          <c:spPr>
            <a:ln w="34925" cap="rnd">
              <a:solidFill>
                <a:schemeClr val="accent3">
                  <a:lumMod val="60000"/>
                </a:schemeClr>
              </a:solidFill>
              <a:round/>
            </a:ln>
            <a:effectLst>
              <a:outerShdw blurRad="57150" dist="19050" dir="5400000" algn="ctr" rotWithShape="0">
                <a:srgbClr val="000000">
                  <a:alpha val="63000"/>
                </a:srgbClr>
              </a:outerShdw>
            </a:effectLst>
          </c:spPr>
          <c:marker>
            <c:symbol val="none"/>
          </c:marker>
          <c:val>
            <c:numRef>
              <c:f>'Overall Comparison'!$D$14:$AV$14</c:f>
              <c:numCache>
                <c:formatCode>0.00</c:formatCode>
                <c:ptCount val="45"/>
                <c:pt idx="0">
                  <c:v>3.8</c:v>
                </c:pt>
                <c:pt idx="1">
                  <c:v>3.8</c:v>
                </c:pt>
                <c:pt idx="2">
                  <c:v>3.6</c:v>
                </c:pt>
                <c:pt idx="3">
                  <c:v>3.9</c:v>
                </c:pt>
                <c:pt idx="4">
                  <c:v>4</c:v>
                </c:pt>
                <c:pt idx="5">
                  <c:v>3.5</c:v>
                </c:pt>
                <c:pt idx="6">
                  <c:v>4</c:v>
                </c:pt>
                <c:pt idx="7">
                  <c:v>4.7</c:v>
                </c:pt>
                <c:pt idx="8">
                  <c:v>3.216195918367347</c:v>
                </c:pt>
                <c:pt idx="9">
                  <c:v>3.735940055251171</c:v>
                </c:pt>
                <c:pt idx="10">
                  <c:v>2.5361036059211779</c:v>
                </c:pt>
                <c:pt idx="11">
                  <c:v>2.2706173439392701</c:v>
                </c:pt>
                <c:pt idx="12">
                  <c:v>2.2999999999999998</c:v>
                </c:pt>
                <c:pt idx="13">
                  <c:v>2.2666666666666666</c:v>
                </c:pt>
                <c:pt idx="14">
                  <c:v>2.7333333333333334</c:v>
                </c:pt>
                <c:pt idx="15">
                  <c:v>2.6666666666666665</c:v>
                </c:pt>
                <c:pt idx="16">
                  <c:v>2.7666666666666666</c:v>
                </c:pt>
                <c:pt idx="17">
                  <c:v>2.9</c:v>
                </c:pt>
                <c:pt idx="18">
                  <c:v>2.7333333333333334</c:v>
                </c:pt>
                <c:pt idx="19">
                  <c:v>2.8333333333333335</c:v>
                </c:pt>
                <c:pt idx="20">
                  <c:v>2.7</c:v>
                </c:pt>
                <c:pt idx="21">
                  <c:v>2.8</c:v>
                </c:pt>
                <c:pt idx="22">
                  <c:v>2.8</c:v>
                </c:pt>
                <c:pt idx="23">
                  <c:v>2.7</c:v>
                </c:pt>
                <c:pt idx="24">
                  <c:v>2.5666666666666669</c:v>
                </c:pt>
                <c:pt idx="25">
                  <c:v>3</c:v>
                </c:pt>
                <c:pt idx="26">
                  <c:v>2.8571428571428572</c:v>
                </c:pt>
                <c:pt idx="27">
                  <c:v>2.6785714285714284</c:v>
                </c:pt>
                <c:pt idx="28">
                  <c:v>2.7428571428571429</c:v>
                </c:pt>
                <c:pt idx="29">
                  <c:v>3.057324840764331</c:v>
                </c:pt>
                <c:pt idx="30">
                  <c:v>3.6687898089171971</c:v>
                </c:pt>
                <c:pt idx="31">
                  <c:v>3.7834394904458599</c:v>
                </c:pt>
                <c:pt idx="32">
                  <c:v>2.8079999999999998</c:v>
                </c:pt>
                <c:pt idx="33">
                  <c:v>2.7666666666666666</c:v>
                </c:pt>
                <c:pt idx="34">
                  <c:v>2.6666666666666665</c:v>
                </c:pt>
                <c:pt idx="35">
                  <c:v>2.7333333333333334</c:v>
                </c:pt>
                <c:pt idx="36">
                  <c:v>3.0333333333333332</c:v>
                </c:pt>
                <c:pt idx="37">
                  <c:v>3.1666666666666665</c:v>
                </c:pt>
                <c:pt idx="38">
                  <c:v>3.3666666666666667</c:v>
                </c:pt>
                <c:pt idx="39">
                  <c:v>3.2333333333333334</c:v>
                </c:pt>
                <c:pt idx="40">
                  <c:v>3.3333333333333335</c:v>
                </c:pt>
                <c:pt idx="41">
                  <c:v>3.1333333333333333</c:v>
                </c:pt>
                <c:pt idx="42">
                  <c:v>3.4</c:v>
                </c:pt>
                <c:pt idx="43">
                  <c:v>3.3333333333333335</c:v>
                </c:pt>
                <c:pt idx="44">
                  <c:v>#N/A</c:v>
                </c:pt>
              </c:numCache>
            </c:numRef>
          </c:val>
          <c:smooth val="0"/>
          <c:extLst xmlns:c16r2="http://schemas.microsoft.com/office/drawing/2015/06/chart">
            <c:ext xmlns:c16="http://schemas.microsoft.com/office/drawing/2014/chart" uri="{C3380CC4-5D6E-409C-BE32-E72D297353CC}">
              <c16:uniqueId val="{00000001-A2B8-4789-861C-58DAAA9E2B4D}"/>
            </c:ext>
          </c:extLst>
        </c:ser>
        <c:dLbls>
          <c:showLegendKey val="0"/>
          <c:showVal val="0"/>
          <c:showCatName val="0"/>
          <c:showSerName val="0"/>
          <c:showPercent val="0"/>
          <c:showBubbleSize val="0"/>
        </c:dLbls>
        <c:smooth val="0"/>
        <c:axId val="226236776"/>
        <c:axId val="226237168"/>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3.8</c:v>
                      </c:pt>
                      <c:pt idx="1">
                        <c:v>3.8</c:v>
                      </c:pt>
                      <c:pt idx="2">
                        <c:v>3.6</c:v>
                      </c:pt>
                      <c:pt idx="3">
                        <c:v>3.9</c:v>
                      </c:pt>
                      <c:pt idx="4">
                        <c:v>4</c:v>
                      </c:pt>
                      <c:pt idx="5">
                        <c:v>3.5</c:v>
                      </c:pt>
                      <c:pt idx="6">
                        <c:v>4</c:v>
                      </c:pt>
                      <c:pt idx="7">
                        <c:v>4.7</c:v>
                      </c:pt>
                      <c:pt idx="8">
                        <c:v>3.5288816326530612</c:v>
                      </c:pt>
                      <c:pt idx="9">
                        <c:v>4.3632930439315123</c:v>
                      </c:pt>
                      <c:pt idx="10">
                        <c:v>3.0149786415313118</c:v>
                      </c:pt>
                      <c:pt idx="11">
                        <c:v>2.6791271330879263</c:v>
                      </c:pt>
                      <c:pt idx="12">
                        <c:v>2.2999999999999998</c:v>
                      </c:pt>
                      <c:pt idx="13">
                        <c:v>2.2666666666666666</c:v>
                      </c:pt>
                      <c:pt idx="14">
                        <c:v>2.7333333333333334</c:v>
                      </c:pt>
                      <c:pt idx="15">
                        <c:v>2.6666666666666665</c:v>
                      </c:pt>
                      <c:pt idx="16">
                        <c:v>2.7666666666666666</c:v>
                      </c:pt>
                      <c:pt idx="17">
                        <c:v>2.9</c:v>
                      </c:pt>
                      <c:pt idx="18">
                        <c:v>2.7333333333333334</c:v>
                      </c:pt>
                      <c:pt idx="19">
                        <c:v>2.8333333333333335</c:v>
                      </c:pt>
                      <c:pt idx="20">
                        <c:v>2.7</c:v>
                      </c:pt>
                      <c:pt idx="21">
                        <c:v>2.8</c:v>
                      </c:pt>
                      <c:pt idx="22">
                        <c:v>2.8</c:v>
                      </c:pt>
                      <c:pt idx="23">
                        <c:v>2.7</c:v>
                      </c:pt>
                      <c:pt idx="24">
                        <c:v>2.5666666666666669</c:v>
                      </c:pt>
                      <c:pt idx="25">
                        <c:v>3</c:v>
                      </c:pt>
                      <c:pt idx="26">
                        <c:v>2.8571428571428572</c:v>
                      </c:pt>
                      <c:pt idx="27">
                        <c:v>2.6785714285714284</c:v>
                      </c:pt>
                      <c:pt idx="28">
                        <c:v>2.8571428571428572</c:v>
                      </c:pt>
                      <c:pt idx="29">
                        <c:v>3.2</c:v>
                      </c:pt>
                      <c:pt idx="30">
                        <c:v>3.84</c:v>
                      </c:pt>
                      <c:pt idx="31">
                        <c:v>3.96</c:v>
                      </c:pt>
                      <c:pt idx="32">
                        <c:v>3.081</c:v>
                      </c:pt>
                      <c:pt idx="33">
                        <c:v>2.7666666666666666</c:v>
                      </c:pt>
                      <c:pt idx="34">
                        <c:v>2.6666666666666665</c:v>
                      </c:pt>
                      <c:pt idx="35">
                        <c:v>2.7333333333333334</c:v>
                      </c:pt>
                      <c:pt idx="36">
                        <c:v>3.0333333333333332</c:v>
                      </c:pt>
                      <c:pt idx="37">
                        <c:v>3.1666666666666665</c:v>
                      </c:pt>
                      <c:pt idx="38">
                        <c:v>3.3666666666666667</c:v>
                      </c:pt>
                      <c:pt idx="39">
                        <c:v>3.2333333333333334</c:v>
                      </c:pt>
                      <c:pt idx="40">
                        <c:v>3.3333333333333335</c:v>
                      </c:pt>
                      <c:pt idx="41">
                        <c:v>3.1333333333333333</c:v>
                      </c:pt>
                      <c:pt idx="42">
                        <c:v>3.4</c:v>
                      </c:pt>
                      <c:pt idx="43">
                        <c:v>3.3333333333333335</c:v>
                      </c:pt>
                      <c:pt idx="44">
                        <c:v>#N/A</c:v>
                      </c:pt>
                    </c:numCache>
                  </c:numRef>
                </c:val>
                <c:smooth val="0"/>
                <c:extLst xmlns:c16r2="http://schemas.microsoft.com/office/drawing/2015/06/chart">
                  <c:ext xmlns:c16="http://schemas.microsoft.com/office/drawing/2014/chart" uri="{C3380CC4-5D6E-409C-BE32-E72D297353CC}">
                    <c16:uniqueId val="{00000002-A2B8-4789-861C-58DAAA9E2B4D}"/>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Comparison'!$D$8:$AV$8</c15:sqref>
                        </c15:formulaRef>
                      </c:ext>
                    </c:extLst>
                    <c:numCache>
                      <c:formatCode>0.00</c:formatCode>
                      <c:ptCount val="45"/>
                      <c:pt idx="0">
                        <c:v>3.8</c:v>
                      </c:pt>
                      <c:pt idx="1">
                        <c:v>3.8</c:v>
                      </c:pt>
                      <c:pt idx="2">
                        <c:v>3.6</c:v>
                      </c:pt>
                      <c:pt idx="3">
                        <c:v>3.9</c:v>
                      </c:pt>
                      <c:pt idx="4">
                        <c:v>4</c:v>
                      </c:pt>
                      <c:pt idx="5">
                        <c:v>3.5</c:v>
                      </c:pt>
                      <c:pt idx="6">
                        <c:v>4</c:v>
                      </c:pt>
                      <c:pt idx="7">
                        <c:v>4.7</c:v>
                      </c:pt>
                      <c:pt idx="8">
                        <c:v>3.4842122448979591</c:v>
                      </c:pt>
                      <c:pt idx="9">
                        <c:v>4.2687663837375878</c:v>
                      </c:pt>
                      <c:pt idx="10">
                        <c:v>2.9417302806992143</c:v>
                      </c:pt>
                      <c:pt idx="11">
                        <c:v>2.6170390049952634</c:v>
                      </c:pt>
                      <c:pt idx="12">
                        <c:v>2.2999999999999998</c:v>
                      </c:pt>
                      <c:pt idx="13">
                        <c:v>2.2666666666666666</c:v>
                      </c:pt>
                      <c:pt idx="14">
                        <c:v>2.7333333333333334</c:v>
                      </c:pt>
                      <c:pt idx="15">
                        <c:v>2.6666666666666665</c:v>
                      </c:pt>
                      <c:pt idx="16">
                        <c:v>2.7666666666666666</c:v>
                      </c:pt>
                      <c:pt idx="17">
                        <c:v>2.9</c:v>
                      </c:pt>
                      <c:pt idx="18">
                        <c:v>2.7333333333333334</c:v>
                      </c:pt>
                      <c:pt idx="19">
                        <c:v>2.8333333333333335</c:v>
                      </c:pt>
                      <c:pt idx="20">
                        <c:v>2.7</c:v>
                      </c:pt>
                      <c:pt idx="21">
                        <c:v>2.8</c:v>
                      </c:pt>
                      <c:pt idx="22">
                        <c:v>2.8</c:v>
                      </c:pt>
                      <c:pt idx="23">
                        <c:v>2.7</c:v>
                      </c:pt>
                      <c:pt idx="24">
                        <c:v>2.5666666666666669</c:v>
                      </c:pt>
                      <c:pt idx="25">
                        <c:v>3</c:v>
                      </c:pt>
                      <c:pt idx="26">
                        <c:v>2.8571428571428572</c:v>
                      </c:pt>
                      <c:pt idx="27">
                        <c:v>2.6785714285714284</c:v>
                      </c:pt>
                      <c:pt idx="28">
                        <c:v>2.8571428571428572</c:v>
                      </c:pt>
                      <c:pt idx="29">
                        <c:v>3.2</c:v>
                      </c:pt>
                      <c:pt idx="30">
                        <c:v>3.84</c:v>
                      </c:pt>
                      <c:pt idx="31">
                        <c:v>3.96</c:v>
                      </c:pt>
                      <c:pt idx="32">
                        <c:v>3.0420000000000003</c:v>
                      </c:pt>
                      <c:pt idx="33">
                        <c:v>2.7666666666666666</c:v>
                      </c:pt>
                      <c:pt idx="34">
                        <c:v>2.6666666666666665</c:v>
                      </c:pt>
                      <c:pt idx="35">
                        <c:v>2.7333333333333334</c:v>
                      </c:pt>
                      <c:pt idx="36">
                        <c:v>3.0333333333333332</c:v>
                      </c:pt>
                      <c:pt idx="37">
                        <c:v>3.1666666666666665</c:v>
                      </c:pt>
                      <c:pt idx="38">
                        <c:v>3.3666666666666667</c:v>
                      </c:pt>
                      <c:pt idx="39">
                        <c:v>3.2333333333333334</c:v>
                      </c:pt>
                      <c:pt idx="40">
                        <c:v>3.3333333333333335</c:v>
                      </c:pt>
                      <c:pt idx="41">
                        <c:v>3.1333333333333333</c:v>
                      </c:pt>
                      <c:pt idx="42">
                        <c:v>3.4</c:v>
                      </c:pt>
                      <c:pt idx="43">
                        <c:v>3.3333333333333335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3-A2B8-4789-861C-58DAAA9E2B4D}"/>
                  </c:ext>
                </c:extLst>
              </c15:ser>
            </c15:filteredLineSeries>
            <c15:filteredLineSeries>
              <c15: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Comparison'!$D$9:$AV$9</c15:sqref>
                        </c15:formulaRef>
                      </c:ext>
                    </c:extLst>
                    <c:numCache>
                      <c:formatCode>0.00</c:formatCode>
                      <c:ptCount val="45"/>
                      <c:pt idx="0">
                        <c:v>3.8</c:v>
                      </c:pt>
                      <c:pt idx="1">
                        <c:v>3.8</c:v>
                      </c:pt>
                      <c:pt idx="2">
                        <c:v>3.6</c:v>
                      </c:pt>
                      <c:pt idx="3">
                        <c:v>3.9</c:v>
                      </c:pt>
                      <c:pt idx="4">
                        <c:v>4</c:v>
                      </c:pt>
                      <c:pt idx="5">
                        <c:v>3.5</c:v>
                      </c:pt>
                      <c:pt idx="6">
                        <c:v>4</c:v>
                      </c:pt>
                      <c:pt idx="7">
                        <c:v>4.7</c:v>
                      </c:pt>
                      <c:pt idx="8">
                        <c:v>3.4395428571428575</c:v>
                      </c:pt>
                      <c:pt idx="9">
                        <c:v>4.1759485480864873</c:v>
                      </c:pt>
                      <c:pt idx="10">
                        <c:v>2.8701883857318422</c:v>
                      </c:pt>
                      <c:pt idx="11">
                        <c:v>2.5562595833338357</c:v>
                      </c:pt>
                      <c:pt idx="12">
                        <c:v>2.2999999999999998</c:v>
                      </c:pt>
                      <c:pt idx="13">
                        <c:v>2.2666666666666666</c:v>
                      </c:pt>
                      <c:pt idx="14">
                        <c:v>2.7333333333333334</c:v>
                      </c:pt>
                      <c:pt idx="15">
                        <c:v>2.6666666666666665</c:v>
                      </c:pt>
                      <c:pt idx="16">
                        <c:v>2.7666666666666666</c:v>
                      </c:pt>
                      <c:pt idx="17">
                        <c:v>2.9</c:v>
                      </c:pt>
                      <c:pt idx="18">
                        <c:v>2.7333333333333334</c:v>
                      </c:pt>
                      <c:pt idx="19">
                        <c:v>2.8333333333333335</c:v>
                      </c:pt>
                      <c:pt idx="20">
                        <c:v>2.7</c:v>
                      </c:pt>
                      <c:pt idx="21">
                        <c:v>2.8</c:v>
                      </c:pt>
                      <c:pt idx="22">
                        <c:v>2.8</c:v>
                      </c:pt>
                      <c:pt idx="23">
                        <c:v>2.7</c:v>
                      </c:pt>
                      <c:pt idx="24">
                        <c:v>2.5666666666666669</c:v>
                      </c:pt>
                      <c:pt idx="25">
                        <c:v>3</c:v>
                      </c:pt>
                      <c:pt idx="26">
                        <c:v>2.8571428571428572</c:v>
                      </c:pt>
                      <c:pt idx="27">
                        <c:v>2.6785714285714284</c:v>
                      </c:pt>
                      <c:pt idx="28">
                        <c:v>2.8571428571428572</c:v>
                      </c:pt>
                      <c:pt idx="29">
                        <c:v>3.2</c:v>
                      </c:pt>
                      <c:pt idx="30">
                        <c:v>3.84</c:v>
                      </c:pt>
                      <c:pt idx="31">
                        <c:v>3.96</c:v>
                      </c:pt>
                      <c:pt idx="32">
                        <c:v>3.0030000000000001</c:v>
                      </c:pt>
                      <c:pt idx="33">
                        <c:v>2.7666666666666666</c:v>
                      </c:pt>
                      <c:pt idx="34">
                        <c:v>2.6666666666666665</c:v>
                      </c:pt>
                      <c:pt idx="35">
                        <c:v>2.7333333333333334</c:v>
                      </c:pt>
                      <c:pt idx="36">
                        <c:v>3.0333333333333332</c:v>
                      </c:pt>
                      <c:pt idx="37">
                        <c:v>3.1666666666666665</c:v>
                      </c:pt>
                      <c:pt idx="38">
                        <c:v>3.3666666666666667</c:v>
                      </c:pt>
                      <c:pt idx="39">
                        <c:v>3.2333333333333334</c:v>
                      </c:pt>
                      <c:pt idx="40">
                        <c:v>3.3333333333333335</c:v>
                      </c:pt>
                      <c:pt idx="41">
                        <c:v>3.1333333333333333</c:v>
                      </c:pt>
                      <c:pt idx="42">
                        <c:v>3.4</c:v>
                      </c:pt>
                      <c:pt idx="43">
                        <c:v>3.3333333333333335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4-A2B8-4789-861C-58DAAA9E2B4D}"/>
                  </c:ext>
                </c:extLst>
              </c15:ser>
            </c15:filteredLineSeries>
            <c15:filteredLineSeries>
              <c15:ser>
                <c:idx val="4"/>
                <c:order val="4"/>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Comparison'!$D$10:$AV$10</c15:sqref>
                        </c15:formulaRef>
                      </c:ext>
                    </c:extLst>
                    <c:numCache>
                      <c:formatCode>0.00</c:formatCode>
                      <c:ptCount val="45"/>
                      <c:pt idx="0">
                        <c:v>3.8</c:v>
                      </c:pt>
                      <c:pt idx="1">
                        <c:v>3.8</c:v>
                      </c:pt>
                      <c:pt idx="2">
                        <c:v>3.6</c:v>
                      </c:pt>
                      <c:pt idx="3">
                        <c:v>3.9</c:v>
                      </c:pt>
                      <c:pt idx="4">
                        <c:v>4</c:v>
                      </c:pt>
                      <c:pt idx="5">
                        <c:v>3.5</c:v>
                      </c:pt>
                      <c:pt idx="6">
                        <c:v>4</c:v>
                      </c:pt>
                      <c:pt idx="7">
                        <c:v>4.7</c:v>
                      </c:pt>
                      <c:pt idx="8">
                        <c:v>3.3948734693877549</c:v>
                      </c:pt>
                      <c:pt idx="9">
                        <c:v>4.0847936146388619</c:v>
                      </c:pt>
                      <c:pt idx="10">
                        <c:v>2.8002940100074123</c:v>
                      </c:pt>
                      <c:pt idx="11">
                        <c:v>2.4967479218622599</c:v>
                      </c:pt>
                      <c:pt idx="12">
                        <c:v>2.2999999999999998</c:v>
                      </c:pt>
                      <c:pt idx="13">
                        <c:v>2.2666666666666666</c:v>
                      </c:pt>
                      <c:pt idx="14">
                        <c:v>2.7333333333333334</c:v>
                      </c:pt>
                      <c:pt idx="15">
                        <c:v>2.6666666666666665</c:v>
                      </c:pt>
                      <c:pt idx="16">
                        <c:v>2.7666666666666666</c:v>
                      </c:pt>
                      <c:pt idx="17">
                        <c:v>2.9</c:v>
                      </c:pt>
                      <c:pt idx="18">
                        <c:v>2.7333333333333334</c:v>
                      </c:pt>
                      <c:pt idx="19">
                        <c:v>2.8333333333333335</c:v>
                      </c:pt>
                      <c:pt idx="20">
                        <c:v>2.7</c:v>
                      </c:pt>
                      <c:pt idx="21">
                        <c:v>2.8</c:v>
                      </c:pt>
                      <c:pt idx="22">
                        <c:v>2.8</c:v>
                      </c:pt>
                      <c:pt idx="23">
                        <c:v>2.7</c:v>
                      </c:pt>
                      <c:pt idx="24">
                        <c:v>2.5666666666666669</c:v>
                      </c:pt>
                      <c:pt idx="25">
                        <c:v>3</c:v>
                      </c:pt>
                      <c:pt idx="26">
                        <c:v>2.8571428571428572</c:v>
                      </c:pt>
                      <c:pt idx="27">
                        <c:v>2.6785714285714284</c:v>
                      </c:pt>
                      <c:pt idx="28">
                        <c:v>2.8571428571428572</c:v>
                      </c:pt>
                      <c:pt idx="29">
                        <c:v>3.2</c:v>
                      </c:pt>
                      <c:pt idx="30">
                        <c:v>3.84</c:v>
                      </c:pt>
                      <c:pt idx="31">
                        <c:v>3.96</c:v>
                      </c:pt>
                      <c:pt idx="32">
                        <c:v>2.964</c:v>
                      </c:pt>
                      <c:pt idx="33">
                        <c:v>2.7666666666666666</c:v>
                      </c:pt>
                      <c:pt idx="34">
                        <c:v>2.6666666666666665</c:v>
                      </c:pt>
                      <c:pt idx="35">
                        <c:v>2.7333333333333334</c:v>
                      </c:pt>
                      <c:pt idx="36">
                        <c:v>3.0333333333333332</c:v>
                      </c:pt>
                      <c:pt idx="37">
                        <c:v>3.1666666666666665</c:v>
                      </c:pt>
                      <c:pt idx="38">
                        <c:v>3.3666666666666667</c:v>
                      </c:pt>
                      <c:pt idx="39">
                        <c:v>3.2333333333333334</c:v>
                      </c:pt>
                      <c:pt idx="40">
                        <c:v>3.3333333333333335</c:v>
                      </c:pt>
                      <c:pt idx="41">
                        <c:v>3.1333333333333333</c:v>
                      </c:pt>
                      <c:pt idx="42">
                        <c:v>3.4</c:v>
                      </c:pt>
                      <c:pt idx="43">
                        <c:v>3.3333333333333335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5-A2B8-4789-861C-58DAAA9E2B4D}"/>
                  </c:ext>
                </c:extLst>
              </c15:ser>
            </c15:filteredLineSeries>
            <c15:filteredLineSeries>
              <c15:ser>
                <c:idx val="5"/>
                <c:order val="5"/>
                <c:tx>
                  <c:v>SMFP 3.00 PPS</c:v>
                </c:tx>
                <c:spPr>
                  <a:ln w="34925" cap="rnd">
                    <a:solidFill>
                      <a:schemeClr val="accent6"/>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Comparison'!$D$11:$AV$11</c15:sqref>
                        </c15:formulaRef>
                      </c:ext>
                    </c:extLst>
                    <c:numCache>
                      <c:formatCode>0.00</c:formatCode>
                      <c:ptCount val="45"/>
                      <c:pt idx="0">
                        <c:v>3.8</c:v>
                      </c:pt>
                      <c:pt idx="1">
                        <c:v>3.8</c:v>
                      </c:pt>
                      <c:pt idx="2">
                        <c:v>3.6</c:v>
                      </c:pt>
                      <c:pt idx="3">
                        <c:v>3.9</c:v>
                      </c:pt>
                      <c:pt idx="4">
                        <c:v>4</c:v>
                      </c:pt>
                      <c:pt idx="5">
                        <c:v>3.5</c:v>
                      </c:pt>
                      <c:pt idx="6">
                        <c:v>4</c:v>
                      </c:pt>
                      <c:pt idx="7">
                        <c:v>4.7</c:v>
                      </c:pt>
                      <c:pt idx="8">
                        <c:v>3.3502040816326528</c:v>
                      </c:pt>
                      <c:pt idx="9">
                        <c:v>3.9952572919136826</c:v>
                      </c:pt>
                      <c:pt idx="10">
                        <c:v>2.7319908909313688</c:v>
                      </c:pt>
                      <c:pt idx="11">
                        <c:v>2.4384647648528741</c:v>
                      </c:pt>
                      <c:pt idx="12">
                        <c:v>2.2999999999999998</c:v>
                      </c:pt>
                      <c:pt idx="13">
                        <c:v>2.2666666666666666</c:v>
                      </c:pt>
                      <c:pt idx="14">
                        <c:v>2.7333333333333334</c:v>
                      </c:pt>
                      <c:pt idx="15">
                        <c:v>2.6666666666666665</c:v>
                      </c:pt>
                      <c:pt idx="16">
                        <c:v>2.7666666666666666</c:v>
                      </c:pt>
                      <c:pt idx="17">
                        <c:v>2.9</c:v>
                      </c:pt>
                      <c:pt idx="18">
                        <c:v>2.7333333333333334</c:v>
                      </c:pt>
                      <c:pt idx="19">
                        <c:v>2.8333333333333335</c:v>
                      </c:pt>
                      <c:pt idx="20">
                        <c:v>2.7</c:v>
                      </c:pt>
                      <c:pt idx="21">
                        <c:v>2.8</c:v>
                      </c:pt>
                      <c:pt idx="22">
                        <c:v>2.8</c:v>
                      </c:pt>
                      <c:pt idx="23">
                        <c:v>2.7</c:v>
                      </c:pt>
                      <c:pt idx="24">
                        <c:v>2.5666666666666669</c:v>
                      </c:pt>
                      <c:pt idx="25">
                        <c:v>3</c:v>
                      </c:pt>
                      <c:pt idx="26">
                        <c:v>2.8571428571428572</c:v>
                      </c:pt>
                      <c:pt idx="27">
                        <c:v>2.6785714285714284</c:v>
                      </c:pt>
                      <c:pt idx="28">
                        <c:v>2.8571428571428572</c:v>
                      </c:pt>
                      <c:pt idx="29">
                        <c:v>3.2</c:v>
                      </c:pt>
                      <c:pt idx="30">
                        <c:v>3.84</c:v>
                      </c:pt>
                      <c:pt idx="31">
                        <c:v>3.96</c:v>
                      </c:pt>
                      <c:pt idx="32">
                        <c:v>2.9249999999999998</c:v>
                      </c:pt>
                      <c:pt idx="33">
                        <c:v>2.7666666666666666</c:v>
                      </c:pt>
                      <c:pt idx="34">
                        <c:v>2.6666666666666665</c:v>
                      </c:pt>
                      <c:pt idx="35">
                        <c:v>2.7333333333333334</c:v>
                      </c:pt>
                      <c:pt idx="36">
                        <c:v>3.0333333333333332</c:v>
                      </c:pt>
                      <c:pt idx="37">
                        <c:v>3.1666666666666665</c:v>
                      </c:pt>
                      <c:pt idx="38">
                        <c:v>3.3666666666666667</c:v>
                      </c:pt>
                      <c:pt idx="39">
                        <c:v>3.2333333333333334</c:v>
                      </c:pt>
                      <c:pt idx="40">
                        <c:v>3.3333333333333335</c:v>
                      </c:pt>
                      <c:pt idx="41">
                        <c:v>3.1333333333333333</c:v>
                      </c:pt>
                      <c:pt idx="42">
                        <c:v>3.4</c:v>
                      </c:pt>
                      <c:pt idx="43">
                        <c:v>3.3333333333333335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6-A2B8-4789-861C-58DAAA9E2B4D}"/>
                  </c:ext>
                </c:extLst>
              </c15:ser>
            </c15:filteredLineSeries>
            <c15:filteredLineSeries>
              <c15:ser>
                <c:idx val="6"/>
                <c:order val="6"/>
                <c:tx>
                  <c:v>SMFP 2.96 PPS</c:v>
                </c:tx>
                <c:spPr>
                  <a:ln w="34925" cap="rnd">
                    <a:solidFill>
                      <a:schemeClr val="accent1">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Comparison'!$D$12:$AV$12</c15:sqref>
                        </c15:formulaRef>
                      </c:ext>
                    </c:extLst>
                    <c:numCache>
                      <c:formatCode>0.00</c:formatCode>
                      <c:ptCount val="45"/>
                      <c:pt idx="0">
                        <c:v>3.8</c:v>
                      </c:pt>
                      <c:pt idx="1">
                        <c:v>3.8</c:v>
                      </c:pt>
                      <c:pt idx="2">
                        <c:v>3.6</c:v>
                      </c:pt>
                      <c:pt idx="3">
                        <c:v>3.9</c:v>
                      </c:pt>
                      <c:pt idx="4">
                        <c:v>4</c:v>
                      </c:pt>
                      <c:pt idx="5">
                        <c:v>3.5</c:v>
                      </c:pt>
                      <c:pt idx="6">
                        <c:v>4</c:v>
                      </c:pt>
                      <c:pt idx="7">
                        <c:v>4.7</c:v>
                      </c:pt>
                      <c:pt idx="8">
                        <c:v>3.3055346938775512</c:v>
                      </c:pt>
                      <c:pt idx="9">
                        <c:v>3.9072968475286998</c:v>
                      </c:pt>
                      <c:pt idx="10">
                        <c:v>2.665225298890415</c:v>
                      </c:pt>
                      <c:pt idx="11">
                        <c:v>2.381372460739474</c:v>
                      </c:pt>
                      <c:pt idx="12">
                        <c:v>2.2999999999999998</c:v>
                      </c:pt>
                      <c:pt idx="13">
                        <c:v>2.2666666666666666</c:v>
                      </c:pt>
                      <c:pt idx="14">
                        <c:v>2.7333333333333334</c:v>
                      </c:pt>
                      <c:pt idx="15">
                        <c:v>2.6666666666666665</c:v>
                      </c:pt>
                      <c:pt idx="16">
                        <c:v>2.7666666666666666</c:v>
                      </c:pt>
                      <c:pt idx="17">
                        <c:v>2.9</c:v>
                      </c:pt>
                      <c:pt idx="18">
                        <c:v>2.7333333333333334</c:v>
                      </c:pt>
                      <c:pt idx="19">
                        <c:v>2.8333333333333335</c:v>
                      </c:pt>
                      <c:pt idx="20">
                        <c:v>2.7</c:v>
                      </c:pt>
                      <c:pt idx="21">
                        <c:v>2.8</c:v>
                      </c:pt>
                      <c:pt idx="22">
                        <c:v>2.8</c:v>
                      </c:pt>
                      <c:pt idx="23">
                        <c:v>2.7</c:v>
                      </c:pt>
                      <c:pt idx="24">
                        <c:v>2.5666666666666669</c:v>
                      </c:pt>
                      <c:pt idx="25">
                        <c:v>3</c:v>
                      </c:pt>
                      <c:pt idx="26">
                        <c:v>2.8571428571428572</c:v>
                      </c:pt>
                      <c:pt idx="27">
                        <c:v>2.6785714285714284</c:v>
                      </c:pt>
                      <c:pt idx="28">
                        <c:v>2.8190476190476188</c:v>
                      </c:pt>
                      <c:pt idx="29">
                        <c:v>3.1522896698615548</c:v>
                      </c:pt>
                      <c:pt idx="30">
                        <c:v>3.7827476038338657</c:v>
                      </c:pt>
                      <c:pt idx="31">
                        <c:v>3.9009584664536741</c:v>
                      </c:pt>
                      <c:pt idx="32">
                        <c:v>2.8859999999999997</c:v>
                      </c:pt>
                      <c:pt idx="33">
                        <c:v>2.7666666666666666</c:v>
                      </c:pt>
                      <c:pt idx="34">
                        <c:v>2.6666666666666665</c:v>
                      </c:pt>
                      <c:pt idx="35">
                        <c:v>2.7333333333333334</c:v>
                      </c:pt>
                      <c:pt idx="36">
                        <c:v>3.0333333333333332</c:v>
                      </c:pt>
                      <c:pt idx="37">
                        <c:v>3.1666666666666665</c:v>
                      </c:pt>
                      <c:pt idx="38">
                        <c:v>3.3666666666666667</c:v>
                      </c:pt>
                      <c:pt idx="39">
                        <c:v>3.2333333333333334</c:v>
                      </c:pt>
                      <c:pt idx="40">
                        <c:v>3.3333333333333335</c:v>
                      </c:pt>
                      <c:pt idx="41">
                        <c:v>3.1333333333333333</c:v>
                      </c:pt>
                      <c:pt idx="42">
                        <c:v>3.4</c:v>
                      </c:pt>
                      <c:pt idx="43">
                        <c:v>3.3333333333333335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7-A2B8-4789-861C-58DAAA9E2B4D}"/>
                  </c:ext>
                </c:extLst>
              </c15:ser>
            </c15:filteredLineSeries>
            <c15:filteredLineSeries>
              <c15:ser>
                <c:idx val="7"/>
                <c:order val="7"/>
                <c:tx>
                  <c:v>SMFP 2.92 PPS</c:v>
                </c:tx>
                <c:spPr>
                  <a:ln w="34925" cap="rnd">
                    <a:solidFill>
                      <a:schemeClr val="accent2">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Comparison'!$D$13:$AV$13</c15:sqref>
                        </c15:formulaRef>
                      </c:ext>
                    </c:extLst>
                    <c:numCache>
                      <c:formatCode>0.00</c:formatCode>
                      <c:ptCount val="45"/>
                      <c:pt idx="0">
                        <c:v>3.8</c:v>
                      </c:pt>
                      <c:pt idx="1">
                        <c:v>3.8</c:v>
                      </c:pt>
                      <c:pt idx="2">
                        <c:v>3.6</c:v>
                      </c:pt>
                      <c:pt idx="3">
                        <c:v>3.9</c:v>
                      </c:pt>
                      <c:pt idx="4">
                        <c:v>4</c:v>
                      </c:pt>
                      <c:pt idx="5">
                        <c:v>3.5</c:v>
                      </c:pt>
                      <c:pt idx="6">
                        <c:v>4</c:v>
                      </c:pt>
                      <c:pt idx="7">
                        <c:v>4.7</c:v>
                      </c:pt>
                      <c:pt idx="8">
                        <c:v>3.2608653061224486</c:v>
                      </c:pt>
                      <c:pt idx="9">
                        <c:v>3.8208710401968369</c:v>
                      </c:pt>
                      <c:pt idx="10">
                        <c:v>2.5999458962933009</c:v>
                      </c:pt>
                      <c:pt idx="11">
                        <c:v>2.3254348810046102</c:v>
                      </c:pt>
                      <c:pt idx="12">
                        <c:v>2.2999999999999998</c:v>
                      </c:pt>
                      <c:pt idx="13">
                        <c:v>2.2666666666666666</c:v>
                      </c:pt>
                      <c:pt idx="14">
                        <c:v>2.7333333333333334</c:v>
                      </c:pt>
                      <c:pt idx="15">
                        <c:v>2.6666666666666665</c:v>
                      </c:pt>
                      <c:pt idx="16">
                        <c:v>2.7666666666666666</c:v>
                      </c:pt>
                      <c:pt idx="17">
                        <c:v>2.9</c:v>
                      </c:pt>
                      <c:pt idx="18">
                        <c:v>2.7333333333333334</c:v>
                      </c:pt>
                      <c:pt idx="19">
                        <c:v>2.8333333333333335</c:v>
                      </c:pt>
                      <c:pt idx="20">
                        <c:v>2.7</c:v>
                      </c:pt>
                      <c:pt idx="21">
                        <c:v>2.8</c:v>
                      </c:pt>
                      <c:pt idx="22">
                        <c:v>2.8</c:v>
                      </c:pt>
                      <c:pt idx="23">
                        <c:v>2.7</c:v>
                      </c:pt>
                      <c:pt idx="24">
                        <c:v>2.5666666666666669</c:v>
                      </c:pt>
                      <c:pt idx="25">
                        <c:v>3</c:v>
                      </c:pt>
                      <c:pt idx="26">
                        <c:v>2.8571428571428572</c:v>
                      </c:pt>
                      <c:pt idx="27">
                        <c:v>2.6785714285714284</c:v>
                      </c:pt>
                      <c:pt idx="28">
                        <c:v>2.7809523809523808</c:v>
                      </c:pt>
                      <c:pt idx="29">
                        <c:v>3.1047315257841572</c:v>
                      </c:pt>
                      <c:pt idx="30">
                        <c:v>3.725677830940989</c:v>
                      </c:pt>
                      <c:pt idx="31">
                        <c:v>3.8421052631578947</c:v>
                      </c:pt>
                      <c:pt idx="32">
                        <c:v>2.847</c:v>
                      </c:pt>
                      <c:pt idx="33">
                        <c:v>2.7666666666666666</c:v>
                      </c:pt>
                      <c:pt idx="34">
                        <c:v>2.6666666666666665</c:v>
                      </c:pt>
                      <c:pt idx="35">
                        <c:v>2.7333333333333334</c:v>
                      </c:pt>
                      <c:pt idx="36">
                        <c:v>3.0333333333333332</c:v>
                      </c:pt>
                      <c:pt idx="37">
                        <c:v>3.1666666666666665</c:v>
                      </c:pt>
                      <c:pt idx="38">
                        <c:v>3.3666666666666667</c:v>
                      </c:pt>
                      <c:pt idx="39">
                        <c:v>3.2333333333333334</c:v>
                      </c:pt>
                      <c:pt idx="40">
                        <c:v>3.3333333333333335</c:v>
                      </c:pt>
                      <c:pt idx="41">
                        <c:v>3.1333333333333333</c:v>
                      </c:pt>
                      <c:pt idx="42">
                        <c:v>3.4</c:v>
                      </c:pt>
                      <c:pt idx="43">
                        <c:v>3.3333333333333335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8-A2B8-4789-861C-58DAAA9E2B4D}"/>
                  </c:ext>
                </c:extLst>
              </c15:ser>
            </c15:filteredLineSeries>
          </c:ext>
        </c:extLst>
      </c:lineChart>
      <c:dateAx>
        <c:axId val="226236776"/>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6237168"/>
        <c:crosses val="autoZero"/>
        <c:auto val="0"/>
        <c:lblOffset val="100"/>
        <c:baseTimeUnit val="days"/>
        <c:majorUnit val="6"/>
        <c:majorTimeUnit val="months"/>
        <c:minorUnit val="31"/>
        <c:minorTimeUnit val="days"/>
      </c:dateAx>
      <c:valAx>
        <c:axId val="226237168"/>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6236776"/>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2.84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3.8</c:v>
                </c:pt>
                <c:pt idx="1">
                  <c:v>3.8</c:v>
                </c:pt>
                <c:pt idx="2">
                  <c:v>3.6</c:v>
                </c:pt>
                <c:pt idx="3">
                  <c:v>3.9</c:v>
                </c:pt>
                <c:pt idx="4">
                  <c:v>4</c:v>
                </c:pt>
                <c:pt idx="5">
                  <c:v>3.5</c:v>
                </c:pt>
                <c:pt idx="6">
                  <c:v>4</c:v>
                </c:pt>
                <c:pt idx="7">
                  <c:v>4.7</c:v>
                </c:pt>
                <c:pt idx="8">
                  <c:v>3.8</c:v>
                </c:pt>
                <c:pt idx="9">
                  <c:v>3.3333333333333335</c:v>
                </c:pt>
                <c:pt idx="10">
                  <c:v>3.3684210526315788</c:v>
                </c:pt>
                <c:pt idx="11">
                  <c:v>3.3157894736842106</c:v>
                </c:pt>
                <c:pt idx="12">
                  <c:v>3.6315789473684212</c:v>
                </c:pt>
                <c:pt idx="13">
                  <c:v>3.5789473684210527</c:v>
                </c:pt>
                <c:pt idx="14">
                  <c:v>2.8275862068965516</c:v>
                </c:pt>
                <c:pt idx="15">
                  <c:v>2.7586206896551726</c:v>
                </c:pt>
                <c:pt idx="16">
                  <c:v>2.8620689655172415</c:v>
                </c:pt>
                <c:pt idx="17">
                  <c:v>3</c:v>
                </c:pt>
                <c:pt idx="18">
                  <c:v>2.8275862068965516</c:v>
                </c:pt>
                <c:pt idx="19">
                  <c:v>2.9310344827586206</c:v>
                </c:pt>
                <c:pt idx="20">
                  <c:v>2.7931034482758621</c:v>
                </c:pt>
                <c:pt idx="21">
                  <c:v>2.896551724137931</c:v>
                </c:pt>
                <c:pt idx="22">
                  <c:v>2.896551724137931</c:v>
                </c:pt>
                <c:pt idx="23">
                  <c:v>2.7931034482758621</c:v>
                </c:pt>
                <c:pt idx="24">
                  <c:v>2.6551724137931036</c:v>
                </c:pt>
                <c:pt idx="25">
                  <c:v>2.896551724137931</c:v>
                </c:pt>
                <c:pt idx="26">
                  <c:v>2.7586206896551726</c:v>
                </c:pt>
                <c:pt idx="27">
                  <c:v>2.5862068965517242</c:v>
                </c:pt>
                <c:pt idx="28">
                  <c:v>2.7586206896551726</c:v>
                </c:pt>
                <c:pt idx="29">
                  <c:v>2.9629629629629628</c:v>
                </c:pt>
                <c:pt idx="30">
                  <c:v>3.5555555555555554</c:v>
                </c:pt>
                <c:pt idx="31">
                  <c:v>3.6666666666666665</c:v>
                </c:pt>
                <c:pt idx="32">
                  <c:v>2.8888888888888888</c:v>
                </c:pt>
                <c:pt idx="33">
                  <c:v>2.8620689655172415</c:v>
                </c:pt>
                <c:pt idx="34">
                  <c:v>2.7586206896551726</c:v>
                </c:pt>
                <c:pt idx="35">
                  <c:v>2.8275862068965516</c:v>
                </c:pt>
                <c:pt idx="36">
                  <c:v>3.1379310344827585</c:v>
                </c:pt>
                <c:pt idx="37">
                  <c:v>3.2758620689655173</c:v>
                </c:pt>
                <c:pt idx="38">
                  <c:v>3.4827586206896552</c:v>
                </c:pt>
                <c:pt idx="39">
                  <c:v>3.3448275862068964</c:v>
                </c:pt>
                <c:pt idx="40">
                  <c:v>3.4482758620689653</c:v>
                </c:pt>
                <c:pt idx="41">
                  <c:v>3.2413793103448274</c:v>
                </c:pt>
                <c:pt idx="42">
                  <c:v>3.5172413793103448</c:v>
                </c:pt>
                <c:pt idx="43">
                  <c:v>3.4482758620689653</c:v>
                </c:pt>
                <c:pt idx="44">
                  <c:v>0</c:v>
                </c:pt>
              </c:numCache>
            </c:numRef>
          </c:val>
          <c:smooth val="0"/>
          <c:extLst xmlns:c16r2="http://schemas.microsoft.com/office/drawing/2015/06/chart">
            <c:ext xmlns:c16="http://schemas.microsoft.com/office/drawing/2014/chart" uri="{C3380CC4-5D6E-409C-BE32-E72D297353CC}">
              <c16:uniqueId val="{00000000-6DFC-47C9-B215-A41A23275116}"/>
            </c:ext>
          </c:extLst>
        </c:ser>
        <c:ser>
          <c:idx val="9"/>
          <c:order val="9"/>
          <c:tx>
            <c:v>SMFP 2.84 PPS</c:v>
          </c:tx>
          <c:spPr>
            <a:ln w="34925" cap="rnd">
              <a:solidFill>
                <a:schemeClr val="accent4">
                  <a:lumMod val="60000"/>
                </a:schemeClr>
              </a:solidFill>
              <a:round/>
            </a:ln>
            <a:effectLst>
              <a:outerShdw blurRad="57150" dist="19050" dir="5400000" algn="ctr" rotWithShape="0">
                <a:srgbClr val="000000">
                  <a:alpha val="63000"/>
                </a:srgbClr>
              </a:outerShdw>
            </a:effectLst>
          </c:spPr>
          <c:marker>
            <c:symbol val="none"/>
          </c:marker>
          <c:val>
            <c:numRef>
              <c:f>'Overall Comparison'!$D$15:$AV$15</c:f>
              <c:numCache>
                <c:formatCode>0.00</c:formatCode>
                <c:ptCount val="45"/>
                <c:pt idx="0">
                  <c:v>3.8</c:v>
                </c:pt>
                <c:pt idx="1">
                  <c:v>3.8</c:v>
                </c:pt>
                <c:pt idx="2">
                  <c:v>3.6</c:v>
                </c:pt>
                <c:pt idx="3">
                  <c:v>3.9</c:v>
                </c:pt>
                <c:pt idx="4">
                  <c:v>4</c:v>
                </c:pt>
                <c:pt idx="5">
                  <c:v>3.5</c:v>
                </c:pt>
                <c:pt idx="6">
                  <c:v>4</c:v>
                </c:pt>
                <c:pt idx="7">
                  <c:v>4.7</c:v>
                </c:pt>
                <c:pt idx="8">
                  <c:v>3.1715265306122449</c:v>
                </c:pt>
                <c:pt idx="9">
                  <c:v>3.6524654434867045</c:v>
                </c:pt>
                <c:pt idx="10">
                  <c:v>2.4736514878780036</c:v>
                </c:pt>
                <c:pt idx="11">
                  <c:v>2.2168865429368605</c:v>
                </c:pt>
                <c:pt idx="12">
                  <c:v>2.2999999999999998</c:v>
                </c:pt>
                <c:pt idx="13">
                  <c:v>2.2666666666666666</c:v>
                </c:pt>
                <c:pt idx="14">
                  <c:v>2.7333333333333334</c:v>
                </c:pt>
                <c:pt idx="15">
                  <c:v>2.6666666666666665</c:v>
                </c:pt>
                <c:pt idx="16">
                  <c:v>2.7666666666666666</c:v>
                </c:pt>
                <c:pt idx="17">
                  <c:v>2.9</c:v>
                </c:pt>
                <c:pt idx="18">
                  <c:v>2.7333333333333334</c:v>
                </c:pt>
                <c:pt idx="19">
                  <c:v>2.8333333333333335</c:v>
                </c:pt>
                <c:pt idx="20">
                  <c:v>2.7</c:v>
                </c:pt>
                <c:pt idx="21">
                  <c:v>2.8</c:v>
                </c:pt>
                <c:pt idx="22">
                  <c:v>2.8</c:v>
                </c:pt>
                <c:pt idx="23">
                  <c:v>2.7</c:v>
                </c:pt>
                <c:pt idx="24">
                  <c:v>2.5666666666666669</c:v>
                </c:pt>
                <c:pt idx="25">
                  <c:v>3</c:v>
                </c:pt>
                <c:pt idx="26">
                  <c:v>2.8571428571428572</c:v>
                </c:pt>
                <c:pt idx="27">
                  <c:v>2.6785714285714284</c:v>
                </c:pt>
                <c:pt idx="28">
                  <c:v>2.7047619047619045</c:v>
                </c:pt>
                <c:pt idx="29">
                  <c:v>3.0100688924218333</c:v>
                </c:pt>
                <c:pt idx="30">
                  <c:v>3.6120826709061999</c:v>
                </c:pt>
                <c:pt idx="31">
                  <c:v>3.7249602543720188</c:v>
                </c:pt>
                <c:pt idx="32">
                  <c:v>2.7689999999999997</c:v>
                </c:pt>
                <c:pt idx="33">
                  <c:v>2.7666666666666666</c:v>
                </c:pt>
                <c:pt idx="34">
                  <c:v>2.6666666666666665</c:v>
                </c:pt>
                <c:pt idx="35">
                  <c:v>2.7333333333333334</c:v>
                </c:pt>
                <c:pt idx="36">
                  <c:v>3.0333333333333332</c:v>
                </c:pt>
                <c:pt idx="37">
                  <c:v>3.1666666666666665</c:v>
                </c:pt>
                <c:pt idx="38">
                  <c:v>3.3666666666666667</c:v>
                </c:pt>
                <c:pt idx="39">
                  <c:v>3.2333333333333334</c:v>
                </c:pt>
                <c:pt idx="40">
                  <c:v>3.3333333333333335</c:v>
                </c:pt>
                <c:pt idx="41">
                  <c:v>3.1333333333333333</c:v>
                </c:pt>
                <c:pt idx="42">
                  <c:v>3.4</c:v>
                </c:pt>
                <c:pt idx="43">
                  <c:v>3.3333333333333335</c:v>
                </c:pt>
                <c:pt idx="44">
                  <c:v>#N/A</c:v>
                </c:pt>
              </c:numCache>
            </c:numRef>
          </c:val>
          <c:smooth val="0"/>
          <c:extLst xmlns:c16r2="http://schemas.microsoft.com/office/drawing/2015/06/chart">
            <c:ext xmlns:c16="http://schemas.microsoft.com/office/drawing/2014/chart" uri="{C3380CC4-5D6E-409C-BE32-E72D297353CC}">
              <c16:uniqueId val="{00000001-6DFC-47C9-B215-A41A23275116}"/>
            </c:ext>
          </c:extLst>
        </c:ser>
        <c:dLbls>
          <c:showLegendKey val="0"/>
          <c:showVal val="0"/>
          <c:showCatName val="0"/>
          <c:showSerName val="0"/>
          <c:showPercent val="0"/>
          <c:showBubbleSize val="0"/>
        </c:dLbls>
        <c:smooth val="0"/>
        <c:axId val="226232856"/>
        <c:axId val="226978520"/>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3.8</c:v>
                      </c:pt>
                      <c:pt idx="1">
                        <c:v>3.8</c:v>
                      </c:pt>
                      <c:pt idx="2">
                        <c:v>3.6</c:v>
                      </c:pt>
                      <c:pt idx="3">
                        <c:v>3.9</c:v>
                      </c:pt>
                      <c:pt idx="4">
                        <c:v>4</c:v>
                      </c:pt>
                      <c:pt idx="5">
                        <c:v>3.5</c:v>
                      </c:pt>
                      <c:pt idx="6">
                        <c:v>4</c:v>
                      </c:pt>
                      <c:pt idx="7">
                        <c:v>4.7</c:v>
                      </c:pt>
                      <c:pt idx="8">
                        <c:v>3.5288816326530612</c:v>
                      </c:pt>
                      <c:pt idx="9">
                        <c:v>4.3632930439315123</c:v>
                      </c:pt>
                      <c:pt idx="10">
                        <c:v>3.0149786415313118</c:v>
                      </c:pt>
                      <c:pt idx="11">
                        <c:v>2.6791271330879263</c:v>
                      </c:pt>
                      <c:pt idx="12">
                        <c:v>2.2999999999999998</c:v>
                      </c:pt>
                      <c:pt idx="13">
                        <c:v>2.2666666666666666</c:v>
                      </c:pt>
                      <c:pt idx="14">
                        <c:v>2.7333333333333334</c:v>
                      </c:pt>
                      <c:pt idx="15">
                        <c:v>2.6666666666666665</c:v>
                      </c:pt>
                      <c:pt idx="16">
                        <c:v>2.7666666666666666</c:v>
                      </c:pt>
                      <c:pt idx="17">
                        <c:v>2.9</c:v>
                      </c:pt>
                      <c:pt idx="18">
                        <c:v>2.7333333333333334</c:v>
                      </c:pt>
                      <c:pt idx="19">
                        <c:v>2.8333333333333335</c:v>
                      </c:pt>
                      <c:pt idx="20">
                        <c:v>2.7</c:v>
                      </c:pt>
                      <c:pt idx="21">
                        <c:v>2.8</c:v>
                      </c:pt>
                      <c:pt idx="22">
                        <c:v>2.8</c:v>
                      </c:pt>
                      <c:pt idx="23">
                        <c:v>2.7</c:v>
                      </c:pt>
                      <c:pt idx="24">
                        <c:v>2.5666666666666669</c:v>
                      </c:pt>
                      <c:pt idx="25">
                        <c:v>3</c:v>
                      </c:pt>
                      <c:pt idx="26">
                        <c:v>2.8571428571428572</c:v>
                      </c:pt>
                      <c:pt idx="27">
                        <c:v>2.6785714285714284</c:v>
                      </c:pt>
                      <c:pt idx="28">
                        <c:v>2.8571428571428572</c:v>
                      </c:pt>
                      <c:pt idx="29">
                        <c:v>3.2</c:v>
                      </c:pt>
                      <c:pt idx="30">
                        <c:v>3.84</c:v>
                      </c:pt>
                      <c:pt idx="31">
                        <c:v>3.96</c:v>
                      </c:pt>
                      <c:pt idx="32">
                        <c:v>3.081</c:v>
                      </c:pt>
                      <c:pt idx="33">
                        <c:v>2.7666666666666666</c:v>
                      </c:pt>
                      <c:pt idx="34">
                        <c:v>2.6666666666666665</c:v>
                      </c:pt>
                      <c:pt idx="35">
                        <c:v>2.7333333333333334</c:v>
                      </c:pt>
                      <c:pt idx="36">
                        <c:v>3.0333333333333332</c:v>
                      </c:pt>
                      <c:pt idx="37">
                        <c:v>3.1666666666666665</c:v>
                      </c:pt>
                      <c:pt idx="38">
                        <c:v>3.3666666666666667</c:v>
                      </c:pt>
                      <c:pt idx="39">
                        <c:v>3.2333333333333334</c:v>
                      </c:pt>
                      <c:pt idx="40">
                        <c:v>3.3333333333333335</c:v>
                      </c:pt>
                      <c:pt idx="41">
                        <c:v>3.1333333333333333</c:v>
                      </c:pt>
                      <c:pt idx="42">
                        <c:v>3.4</c:v>
                      </c:pt>
                      <c:pt idx="43">
                        <c:v>3.3333333333333335</c:v>
                      </c:pt>
                      <c:pt idx="44">
                        <c:v>#N/A</c:v>
                      </c:pt>
                    </c:numCache>
                  </c:numRef>
                </c:val>
                <c:smooth val="0"/>
                <c:extLst xmlns:c16r2="http://schemas.microsoft.com/office/drawing/2015/06/chart">
                  <c:ext xmlns:c16="http://schemas.microsoft.com/office/drawing/2014/chart" uri="{C3380CC4-5D6E-409C-BE32-E72D297353CC}">
                    <c16:uniqueId val="{00000002-6DFC-47C9-B215-A41A23275116}"/>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Comparison'!$D$8:$AV$8</c15:sqref>
                        </c15:formulaRef>
                      </c:ext>
                    </c:extLst>
                    <c:numCache>
                      <c:formatCode>0.00</c:formatCode>
                      <c:ptCount val="45"/>
                      <c:pt idx="0">
                        <c:v>3.8</c:v>
                      </c:pt>
                      <c:pt idx="1">
                        <c:v>3.8</c:v>
                      </c:pt>
                      <c:pt idx="2">
                        <c:v>3.6</c:v>
                      </c:pt>
                      <c:pt idx="3">
                        <c:v>3.9</c:v>
                      </c:pt>
                      <c:pt idx="4">
                        <c:v>4</c:v>
                      </c:pt>
                      <c:pt idx="5">
                        <c:v>3.5</c:v>
                      </c:pt>
                      <c:pt idx="6">
                        <c:v>4</c:v>
                      </c:pt>
                      <c:pt idx="7">
                        <c:v>4.7</c:v>
                      </c:pt>
                      <c:pt idx="8">
                        <c:v>3.4842122448979591</c:v>
                      </c:pt>
                      <c:pt idx="9">
                        <c:v>4.2687663837375878</c:v>
                      </c:pt>
                      <c:pt idx="10">
                        <c:v>2.9417302806992143</c:v>
                      </c:pt>
                      <c:pt idx="11">
                        <c:v>2.6170390049952634</c:v>
                      </c:pt>
                      <c:pt idx="12">
                        <c:v>2.2999999999999998</c:v>
                      </c:pt>
                      <c:pt idx="13">
                        <c:v>2.2666666666666666</c:v>
                      </c:pt>
                      <c:pt idx="14">
                        <c:v>2.7333333333333334</c:v>
                      </c:pt>
                      <c:pt idx="15">
                        <c:v>2.6666666666666665</c:v>
                      </c:pt>
                      <c:pt idx="16">
                        <c:v>2.7666666666666666</c:v>
                      </c:pt>
                      <c:pt idx="17">
                        <c:v>2.9</c:v>
                      </c:pt>
                      <c:pt idx="18">
                        <c:v>2.7333333333333334</c:v>
                      </c:pt>
                      <c:pt idx="19">
                        <c:v>2.8333333333333335</c:v>
                      </c:pt>
                      <c:pt idx="20">
                        <c:v>2.7</c:v>
                      </c:pt>
                      <c:pt idx="21">
                        <c:v>2.8</c:v>
                      </c:pt>
                      <c:pt idx="22">
                        <c:v>2.8</c:v>
                      </c:pt>
                      <c:pt idx="23">
                        <c:v>2.7</c:v>
                      </c:pt>
                      <c:pt idx="24">
                        <c:v>2.5666666666666669</c:v>
                      </c:pt>
                      <c:pt idx="25">
                        <c:v>3</c:v>
                      </c:pt>
                      <c:pt idx="26">
                        <c:v>2.8571428571428572</c:v>
                      </c:pt>
                      <c:pt idx="27">
                        <c:v>2.6785714285714284</c:v>
                      </c:pt>
                      <c:pt idx="28">
                        <c:v>2.8571428571428572</c:v>
                      </c:pt>
                      <c:pt idx="29">
                        <c:v>3.2</c:v>
                      </c:pt>
                      <c:pt idx="30">
                        <c:v>3.84</c:v>
                      </c:pt>
                      <c:pt idx="31">
                        <c:v>3.96</c:v>
                      </c:pt>
                      <c:pt idx="32">
                        <c:v>3.0420000000000003</c:v>
                      </c:pt>
                      <c:pt idx="33">
                        <c:v>2.7666666666666666</c:v>
                      </c:pt>
                      <c:pt idx="34">
                        <c:v>2.6666666666666665</c:v>
                      </c:pt>
                      <c:pt idx="35">
                        <c:v>2.7333333333333334</c:v>
                      </c:pt>
                      <c:pt idx="36">
                        <c:v>3.0333333333333332</c:v>
                      </c:pt>
                      <c:pt idx="37">
                        <c:v>3.1666666666666665</c:v>
                      </c:pt>
                      <c:pt idx="38">
                        <c:v>3.3666666666666667</c:v>
                      </c:pt>
                      <c:pt idx="39">
                        <c:v>3.2333333333333334</c:v>
                      </c:pt>
                      <c:pt idx="40">
                        <c:v>3.3333333333333335</c:v>
                      </c:pt>
                      <c:pt idx="41">
                        <c:v>3.1333333333333333</c:v>
                      </c:pt>
                      <c:pt idx="42">
                        <c:v>3.4</c:v>
                      </c:pt>
                      <c:pt idx="43">
                        <c:v>3.3333333333333335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3-6DFC-47C9-B215-A41A23275116}"/>
                  </c:ext>
                </c:extLst>
              </c15:ser>
            </c15:filteredLineSeries>
            <c15:filteredLineSeries>
              <c15: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Comparison'!$D$9:$AV$9</c15:sqref>
                        </c15:formulaRef>
                      </c:ext>
                    </c:extLst>
                    <c:numCache>
                      <c:formatCode>0.00</c:formatCode>
                      <c:ptCount val="45"/>
                      <c:pt idx="0">
                        <c:v>3.8</c:v>
                      </c:pt>
                      <c:pt idx="1">
                        <c:v>3.8</c:v>
                      </c:pt>
                      <c:pt idx="2">
                        <c:v>3.6</c:v>
                      </c:pt>
                      <c:pt idx="3">
                        <c:v>3.9</c:v>
                      </c:pt>
                      <c:pt idx="4">
                        <c:v>4</c:v>
                      </c:pt>
                      <c:pt idx="5">
                        <c:v>3.5</c:v>
                      </c:pt>
                      <c:pt idx="6">
                        <c:v>4</c:v>
                      </c:pt>
                      <c:pt idx="7">
                        <c:v>4.7</c:v>
                      </c:pt>
                      <c:pt idx="8">
                        <c:v>3.4395428571428575</c:v>
                      </c:pt>
                      <c:pt idx="9">
                        <c:v>4.1759485480864873</c:v>
                      </c:pt>
                      <c:pt idx="10">
                        <c:v>2.8701883857318422</c:v>
                      </c:pt>
                      <c:pt idx="11">
                        <c:v>2.5562595833338357</c:v>
                      </c:pt>
                      <c:pt idx="12">
                        <c:v>2.2999999999999998</c:v>
                      </c:pt>
                      <c:pt idx="13">
                        <c:v>2.2666666666666666</c:v>
                      </c:pt>
                      <c:pt idx="14">
                        <c:v>2.7333333333333334</c:v>
                      </c:pt>
                      <c:pt idx="15">
                        <c:v>2.6666666666666665</c:v>
                      </c:pt>
                      <c:pt idx="16">
                        <c:v>2.7666666666666666</c:v>
                      </c:pt>
                      <c:pt idx="17">
                        <c:v>2.9</c:v>
                      </c:pt>
                      <c:pt idx="18">
                        <c:v>2.7333333333333334</c:v>
                      </c:pt>
                      <c:pt idx="19">
                        <c:v>2.8333333333333335</c:v>
                      </c:pt>
                      <c:pt idx="20">
                        <c:v>2.7</c:v>
                      </c:pt>
                      <c:pt idx="21">
                        <c:v>2.8</c:v>
                      </c:pt>
                      <c:pt idx="22">
                        <c:v>2.8</c:v>
                      </c:pt>
                      <c:pt idx="23">
                        <c:v>2.7</c:v>
                      </c:pt>
                      <c:pt idx="24">
                        <c:v>2.5666666666666669</c:v>
                      </c:pt>
                      <c:pt idx="25">
                        <c:v>3</c:v>
                      </c:pt>
                      <c:pt idx="26">
                        <c:v>2.8571428571428572</c:v>
                      </c:pt>
                      <c:pt idx="27">
                        <c:v>2.6785714285714284</c:v>
                      </c:pt>
                      <c:pt idx="28">
                        <c:v>2.8571428571428572</c:v>
                      </c:pt>
                      <c:pt idx="29">
                        <c:v>3.2</c:v>
                      </c:pt>
                      <c:pt idx="30">
                        <c:v>3.84</c:v>
                      </c:pt>
                      <c:pt idx="31">
                        <c:v>3.96</c:v>
                      </c:pt>
                      <c:pt idx="32">
                        <c:v>3.0030000000000001</c:v>
                      </c:pt>
                      <c:pt idx="33">
                        <c:v>2.7666666666666666</c:v>
                      </c:pt>
                      <c:pt idx="34">
                        <c:v>2.6666666666666665</c:v>
                      </c:pt>
                      <c:pt idx="35">
                        <c:v>2.7333333333333334</c:v>
                      </c:pt>
                      <c:pt idx="36">
                        <c:v>3.0333333333333332</c:v>
                      </c:pt>
                      <c:pt idx="37">
                        <c:v>3.1666666666666665</c:v>
                      </c:pt>
                      <c:pt idx="38">
                        <c:v>3.3666666666666667</c:v>
                      </c:pt>
                      <c:pt idx="39">
                        <c:v>3.2333333333333334</c:v>
                      </c:pt>
                      <c:pt idx="40">
                        <c:v>3.3333333333333335</c:v>
                      </c:pt>
                      <c:pt idx="41">
                        <c:v>3.1333333333333333</c:v>
                      </c:pt>
                      <c:pt idx="42">
                        <c:v>3.4</c:v>
                      </c:pt>
                      <c:pt idx="43">
                        <c:v>3.3333333333333335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4-6DFC-47C9-B215-A41A23275116}"/>
                  </c:ext>
                </c:extLst>
              </c15:ser>
            </c15:filteredLineSeries>
            <c15:filteredLineSeries>
              <c15:ser>
                <c:idx val="4"/>
                <c:order val="4"/>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Comparison'!$D$10:$AV$10</c15:sqref>
                        </c15:formulaRef>
                      </c:ext>
                    </c:extLst>
                    <c:numCache>
                      <c:formatCode>0.00</c:formatCode>
                      <c:ptCount val="45"/>
                      <c:pt idx="0">
                        <c:v>3.8</c:v>
                      </c:pt>
                      <c:pt idx="1">
                        <c:v>3.8</c:v>
                      </c:pt>
                      <c:pt idx="2">
                        <c:v>3.6</c:v>
                      </c:pt>
                      <c:pt idx="3">
                        <c:v>3.9</c:v>
                      </c:pt>
                      <c:pt idx="4">
                        <c:v>4</c:v>
                      </c:pt>
                      <c:pt idx="5">
                        <c:v>3.5</c:v>
                      </c:pt>
                      <c:pt idx="6">
                        <c:v>4</c:v>
                      </c:pt>
                      <c:pt idx="7">
                        <c:v>4.7</c:v>
                      </c:pt>
                      <c:pt idx="8">
                        <c:v>3.3948734693877549</c:v>
                      </c:pt>
                      <c:pt idx="9">
                        <c:v>4.0847936146388619</c:v>
                      </c:pt>
                      <c:pt idx="10">
                        <c:v>2.8002940100074123</c:v>
                      </c:pt>
                      <c:pt idx="11">
                        <c:v>2.4967479218622599</c:v>
                      </c:pt>
                      <c:pt idx="12">
                        <c:v>2.2999999999999998</c:v>
                      </c:pt>
                      <c:pt idx="13">
                        <c:v>2.2666666666666666</c:v>
                      </c:pt>
                      <c:pt idx="14">
                        <c:v>2.7333333333333334</c:v>
                      </c:pt>
                      <c:pt idx="15">
                        <c:v>2.6666666666666665</c:v>
                      </c:pt>
                      <c:pt idx="16">
                        <c:v>2.7666666666666666</c:v>
                      </c:pt>
                      <c:pt idx="17">
                        <c:v>2.9</c:v>
                      </c:pt>
                      <c:pt idx="18">
                        <c:v>2.7333333333333334</c:v>
                      </c:pt>
                      <c:pt idx="19">
                        <c:v>2.8333333333333335</c:v>
                      </c:pt>
                      <c:pt idx="20">
                        <c:v>2.7</c:v>
                      </c:pt>
                      <c:pt idx="21">
                        <c:v>2.8</c:v>
                      </c:pt>
                      <c:pt idx="22">
                        <c:v>2.8</c:v>
                      </c:pt>
                      <c:pt idx="23">
                        <c:v>2.7</c:v>
                      </c:pt>
                      <c:pt idx="24">
                        <c:v>2.5666666666666669</c:v>
                      </c:pt>
                      <c:pt idx="25">
                        <c:v>3</c:v>
                      </c:pt>
                      <c:pt idx="26">
                        <c:v>2.8571428571428572</c:v>
                      </c:pt>
                      <c:pt idx="27">
                        <c:v>2.6785714285714284</c:v>
                      </c:pt>
                      <c:pt idx="28">
                        <c:v>2.8571428571428572</c:v>
                      </c:pt>
                      <c:pt idx="29">
                        <c:v>3.2</c:v>
                      </c:pt>
                      <c:pt idx="30">
                        <c:v>3.84</c:v>
                      </c:pt>
                      <c:pt idx="31">
                        <c:v>3.96</c:v>
                      </c:pt>
                      <c:pt idx="32">
                        <c:v>2.964</c:v>
                      </c:pt>
                      <c:pt idx="33">
                        <c:v>2.7666666666666666</c:v>
                      </c:pt>
                      <c:pt idx="34">
                        <c:v>2.6666666666666665</c:v>
                      </c:pt>
                      <c:pt idx="35">
                        <c:v>2.7333333333333334</c:v>
                      </c:pt>
                      <c:pt idx="36">
                        <c:v>3.0333333333333332</c:v>
                      </c:pt>
                      <c:pt idx="37">
                        <c:v>3.1666666666666665</c:v>
                      </c:pt>
                      <c:pt idx="38">
                        <c:v>3.3666666666666667</c:v>
                      </c:pt>
                      <c:pt idx="39">
                        <c:v>3.2333333333333334</c:v>
                      </c:pt>
                      <c:pt idx="40">
                        <c:v>3.3333333333333335</c:v>
                      </c:pt>
                      <c:pt idx="41">
                        <c:v>3.1333333333333333</c:v>
                      </c:pt>
                      <c:pt idx="42">
                        <c:v>3.4</c:v>
                      </c:pt>
                      <c:pt idx="43">
                        <c:v>3.3333333333333335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5-6DFC-47C9-B215-A41A23275116}"/>
                  </c:ext>
                </c:extLst>
              </c15:ser>
            </c15:filteredLineSeries>
            <c15:filteredLineSeries>
              <c15:ser>
                <c:idx val="5"/>
                <c:order val="5"/>
                <c:tx>
                  <c:v>SMFP 3.00 PPS</c:v>
                </c:tx>
                <c:spPr>
                  <a:ln w="34925" cap="rnd">
                    <a:solidFill>
                      <a:schemeClr val="accent6"/>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Comparison'!$D$11:$AV$11</c15:sqref>
                        </c15:formulaRef>
                      </c:ext>
                    </c:extLst>
                    <c:numCache>
                      <c:formatCode>0.00</c:formatCode>
                      <c:ptCount val="45"/>
                      <c:pt idx="0">
                        <c:v>3.8</c:v>
                      </c:pt>
                      <c:pt idx="1">
                        <c:v>3.8</c:v>
                      </c:pt>
                      <c:pt idx="2">
                        <c:v>3.6</c:v>
                      </c:pt>
                      <c:pt idx="3">
                        <c:v>3.9</c:v>
                      </c:pt>
                      <c:pt idx="4">
                        <c:v>4</c:v>
                      </c:pt>
                      <c:pt idx="5">
                        <c:v>3.5</c:v>
                      </c:pt>
                      <c:pt idx="6">
                        <c:v>4</c:v>
                      </c:pt>
                      <c:pt idx="7">
                        <c:v>4.7</c:v>
                      </c:pt>
                      <c:pt idx="8">
                        <c:v>3.3502040816326528</c:v>
                      </c:pt>
                      <c:pt idx="9">
                        <c:v>3.9952572919136826</c:v>
                      </c:pt>
                      <c:pt idx="10">
                        <c:v>2.7319908909313688</c:v>
                      </c:pt>
                      <c:pt idx="11">
                        <c:v>2.4384647648528741</c:v>
                      </c:pt>
                      <c:pt idx="12">
                        <c:v>2.2999999999999998</c:v>
                      </c:pt>
                      <c:pt idx="13">
                        <c:v>2.2666666666666666</c:v>
                      </c:pt>
                      <c:pt idx="14">
                        <c:v>2.7333333333333334</c:v>
                      </c:pt>
                      <c:pt idx="15">
                        <c:v>2.6666666666666665</c:v>
                      </c:pt>
                      <c:pt idx="16">
                        <c:v>2.7666666666666666</c:v>
                      </c:pt>
                      <c:pt idx="17">
                        <c:v>2.9</c:v>
                      </c:pt>
                      <c:pt idx="18">
                        <c:v>2.7333333333333334</c:v>
                      </c:pt>
                      <c:pt idx="19">
                        <c:v>2.8333333333333335</c:v>
                      </c:pt>
                      <c:pt idx="20">
                        <c:v>2.7</c:v>
                      </c:pt>
                      <c:pt idx="21">
                        <c:v>2.8</c:v>
                      </c:pt>
                      <c:pt idx="22">
                        <c:v>2.8</c:v>
                      </c:pt>
                      <c:pt idx="23">
                        <c:v>2.7</c:v>
                      </c:pt>
                      <c:pt idx="24">
                        <c:v>2.5666666666666669</c:v>
                      </c:pt>
                      <c:pt idx="25">
                        <c:v>3</c:v>
                      </c:pt>
                      <c:pt idx="26">
                        <c:v>2.8571428571428572</c:v>
                      </c:pt>
                      <c:pt idx="27">
                        <c:v>2.6785714285714284</c:v>
                      </c:pt>
                      <c:pt idx="28">
                        <c:v>2.8571428571428572</c:v>
                      </c:pt>
                      <c:pt idx="29">
                        <c:v>3.2</c:v>
                      </c:pt>
                      <c:pt idx="30">
                        <c:v>3.84</c:v>
                      </c:pt>
                      <c:pt idx="31">
                        <c:v>3.96</c:v>
                      </c:pt>
                      <c:pt idx="32">
                        <c:v>2.9249999999999998</c:v>
                      </c:pt>
                      <c:pt idx="33">
                        <c:v>2.7666666666666666</c:v>
                      </c:pt>
                      <c:pt idx="34">
                        <c:v>2.6666666666666665</c:v>
                      </c:pt>
                      <c:pt idx="35">
                        <c:v>2.7333333333333334</c:v>
                      </c:pt>
                      <c:pt idx="36">
                        <c:v>3.0333333333333332</c:v>
                      </c:pt>
                      <c:pt idx="37">
                        <c:v>3.1666666666666665</c:v>
                      </c:pt>
                      <c:pt idx="38">
                        <c:v>3.3666666666666667</c:v>
                      </c:pt>
                      <c:pt idx="39">
                        <c:v>3.2333333333333334</c:v>
                      </c:pt>
                      <c:pt idx="40">
                        <c:v>3.3333333333333335</c:v>
                      </c:pt>
                      <c:pt idx="41">
                        <c:v>3.1333333333333333</c:v>
                      </c:pt>
                      <c:pt idx="42">
                        <c:v>3.4</c:v>
                      </c:pt>
                      <c:pt idx="43">
                        <c:v>3.3333333333333335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6-6DFC-47C9-B215-A41A23275116}"/>
                  </c:ext>
                </c:extLst>
              </c15:ser>
            </c15:filteredLineSeries>
            <c15:filteredLineSeries>
              <c15:ser>
                <c:idx val="6"/>
                <c:order val="6"/>
                <c:tx>
                  <c:v>SMFP 2.96 PPS</c:v>
                </c:tx>
                <c:spPr>
                  <a:ln w="34925" cap="rnd">
                    <a:solidFill>
                      <a:schemeClr val="accent1">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Comparison'!$D$12:$AV$12</c15:sqref>
                        </c15:formulaRef>
                      </c:ext>
                    </c:extLst>
                    <c:numCache>
                      <c:formatCode>0.00</c:formatCode>
                      <c:ptCount val="45"/>
                      <c:pt idx="0">
                        <c:v>3.8</c:v>
                      </c:pt>
                      <c:pt idx="1">
                        <c:v>3.8</c:v>
                      </c:pt>
                      <c:pt idx="2">
                        <c:v>3.6</c:v>
                      </c:pt>
                      <c:pt idx="3">
                        <c:v>3.9</c:v>
                      </c:pt>
                      <c:pt idx="4">
                        <c:v>4</c:v>
                      </c:pt>
                      <c:pt idx="5">
                        <c:v>3.5</c:v>
                      </c:pt>
                      <c:pt idx="6">
                        <c:v>4</c:v>
                      </c:pt>
                      <c:pt idx="7">
                        <c:v>4.7</c:v>
                      </c:pt>
                      <c:pt idx="8">
                        <c:v>3.3055346938775512</c:v>
                      </c:pt>
                      <c:pt idx="9">
                        <c:v>3.9072968475286998</c:v>
                      </c:pt>
                      <c:pt idx="10">
                        <c:v>2.665225298890415</c:v>
                      </c:pt>
                      <c:pt idx="11">
                        <c:v>2.381372460739474</c:v>
                      </c:pt>
                      <c:pt idx="12">
                        <c:v>2.2999999999999998</c:v>
                      </c:pt>
                      <c:pt idx="13">
                        <c:v>2.2666666666666666</c:v>
                      </c:pt>
                      <c:pt idx="14">
                        <c:v>2.7333333333333334</c:v>
                      </c:pt>
                      <c:pt idx="15">
                        <c:v>2.6666666666666665</c:v>
                      </c:pt>
                      <c:pt idx="16">
                        <c:v>2.7666666666666666</c:v>
                      </c:pt>
                      <c:pt idx="17">
                        <c:v>2.9</c:v>
                      </c:pt>
                      <c:pt idx="18">
                        <c:v>2.7333333333333334</c:v>
                      </c:pt>
                      <c:pt idx="19">
                        <c:v>2.8333333333333335</c:v>
                      </c:pt>
                      <c:pt idx="20">
                        <c:v>2.7</c:v>
                      </c:pt>
                      <c:pt idx="21">
                        <c:v>2.8</c:v>
                      </c:pt>
                      <c:pt idx="22">
                        <c:v>2.8</c:v>
                      </c:pt>
                      <c:pt idx="23">
                        <c:v>2.7</c:v>
                      </c:pt>
                      <c:pt idx="24">
                        <c:v>2.5666666666666669</c:v>
                      </c:pt>
                      <c:pt idx="25">
                        <c:v>3</c:v>
                      </c:pt>
                      <c:pt idx="26">
                        <c:v>2.8571428571428572</c:v>
                      </c:pt>
                      <c:pt idx="27">
                        <c:v>2.6785714285714284</c:v>
                      </c:pt>
                      <c:pt idx="28">
                        <c:v>2.8190476190476188</c:v>
                      </c:pt>
                      <c:pt idx="29">
                        <c:v>3.1522896698615548</c:v>
                      </c:pt>
                      <c:pt idx="30">
                        <c:v>3.7827476038338657</c:v>
                      </c:pt>
                      <c:pt idx="31">
                        <c:v>3.9009584664536741</c:v>
                      </c:pt>
                      <c:pt idx="32">
                        <c:v>2.8859999999999997</c:v>
                      </c:pt>
                      <c:pt idx="33">
                        <c:v>2.7666666666666666</c:v>
                      </c:pt>
                      <c:pt idx="34">
                        <c:v>2.6666666666666665</c:v>
                      </c:pt>
                      <c:pt idx="35">
                        <c:v>2.7333333333333334</c:v>
                      </c:pt>
                      <c:pt idx="36">
                        <c:v>3.0333333333333332</c:v>
                      </c:pt>
                      <c:pt idx="37">
                        <c:v>3.1666666666666665</c:v>
                      </c:pt>
                      <c:pt idx="38">
                        <c:v>3.3666666666666667</c:v>
                      </c:pt>
                      <c:pt idx="39">
                        <c:v>3.2333333333333334</c:v>
                      </c:pt>
                      <c:pt idx="40">
                        <c:v>3.3333333333333335</c:v>
                      </c:pt>
                      <c:pt idx="41">
                        <c:v>3.1333333333333333</c:v>
                      </c:pt>
                      <c:pt idx="42">
                        <c:v>3.4</c:v>
                      </c:pt>
                      <c:pt idx="43">
                        <c:v>3.3333333333333335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7-6DFC-47C9-B215-A41A23275116}"/>
                  </c:ext>
                </c:extLst>
              </c15:ser>
            </c15:filteredLineSeries>
            <c15:filteredLineSeries>
              <c15:ser>
                <c:idx val="7"/>
                <c:order val="7"/>
                <c:tx>
                  <c:v>SMFP 2.92 PPS</c:v>
                </c:tx>
                <c:spPr>
                  <a:ln w="34925" cap="rnd">
                    <a:solidFill>
                      <a:schemeClr val="accent2">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Comparison'!$D$13:$AV$13</c15:sqref>
                        </c15:formulaRef>
                      </c:ext>
                    </c:extLst>
                    <c:numCache>
                      <c:formatCode>0.00</c:formatCode>
                      <c:ptCount val="45"/>
                      <c:pt idx="0">
                        <c:v>3.8</c:v>
                      </c:pt>
                      <c:pt idx="1">
                        <c:v>3.8</c:v>
                      </c:pt>
                      <c:pt idx="2">
                        <c:v>3.6</c:v>
                      </c:pt>
                      <c:pt idx="3">
                        <c:v>3.9</c:v>
                      </c:pt>
                      <c:pt idx="4">
                        <c:v>4</c:v>
                      </c:pt>
                      <c:pt idx="5">
                        <c:v>3.5</c:v>
                      </c:pt>
                      <c:pt idx="6">
                        <c:v>4</c:v>
                      </c:pt>
                      <c:pt idx="7">
                        <c:v>4.7</c:v>
                      </c:pt>
                      <c:pt idx="8">
                        <c:v>3.2608653061224486</c:v>
                      </c:pt>
                      <c:pt idx="9">
                        <c:v>3.8208710401968369</c:v>
                      </c:pt>
                      <c:pt idx="10">
                        <c:v>2.5999458962933009</c:v>
                      </c:pt>
                      <c:pt idx="11">
                        <c:v>2.3254348810046102</c:v>
                      </c:pt>
                      <c:pt idx="12">
                        <c:v>2.2999999999999998</c:v>
                      </c:pt>
                      <c:pt idx="13">
                        <c:v>2.2666666666666666</c:v>
                      </c:pt>
                      <c:pt idx="14">
                        <c:v>2.7333333333333334</c:v>
                      </c:pt>
                      <c:pt idx="15">
                        <c:v>2.6666666666666665</c:v>
                      </c:pt>
                      <c:pt idx="16">
                        <c:v>2.7666666666666666</c:v>
                      </c:pt>
                      <c:pt idx="17">
                        <c:v>2.9</c:v>
                      </c:pt>
                      <c:pt idx="18">
                        <c:v>2.7333333333333334</c:v>
                      </c:pt>
                      <c:pt idx="19">
                        <c:v>2.8333333333333335</c:v>
                      </c:pt>
                      <c:pt idx="20">
                        <c:v>2.7</c:v>
                      </c:pt>
                      <c:pt idx="21">
                        <c:v>2.8</c:v>
                      </c:pt>
                      <c:pt idx="22">
                        <c:v>2.8</c:v>
                      </c:pt>
                      <c:pt idx="23">
                        <c:v>2.7</c:v>
                      </c:pt>
                      <c:pt idx="24">
                        <c:v>2.5666666666666669</c:v>
                      </c:pt>
                      <c:pt idx="25">
                        <c:v>3</c:v>
                      </c:pt>
                      <c:pt idx="26">
                        <c:v>2.8571428571428572</c:v>
                      </c:pt>
                      <c:pt idx="27">
                        <c:v>2.6785714285714284</c:v>
                      </c:pt>
                      <c:pt idx="28">
                        <c:v>2.7809523809523808</c:v>
                      </c:pt>
                      <c:pt idx="29">
                        <c:v>3.1047315257841572</c:v>
                      </c:pt>
                      <c:pt idx="30">
                        <c:v>3.725677830940989</c:v>
                      </c:pt>
                      <c:pt idx="31">
                        <c:v>3.8421052631578947</c:v>
                      </c:pt>
                      <c:pt idx="32">
                        <c:v>2.847</c:v>
                      </c:pt>
                      <c:pt idx="33">
                        <c:v>2.7666666666666666</c:v>
                      </c:pt>
                      <c:pt idx="34">
                        <c:v>2.6666666666666665</c:v>
                      </c:pt>
                      <c:pt idx="35">
                        <c:v>2.7333333333333334</c:v>
                      </c:pt>
                      <c:pt idx="36">
                        <c:v>3.0333333333333332</c:v>
                      </c:pt>
                      <c:pt idx="37">
                        <c:v>3.1666666666666665</c:v>
                      </c:pt>
                      <c:pt idx="38">
                        <c:v>3.3666666666666667</c:v>
                      </c:pt>
                      <c:pt idx="39">
                        <c:v>3.2333333333333334</c:v>
                      </c:pt>
                      <c:pt idx="40">
                        <c:v>3.3333333333333335</c:v>
                      </c:pt>
                      <c:pt idx="41">
                        <c:v>3.1333333333333333</c:v>
                      </c:pt>
                      <c:pt idx="42">
                        <c:v>3.4</c:v>
                      </c:pt>
                      <c:pt idx="43">
                        <c:v>3.3333333333333335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8-6DFC-47C9-B215-A41A23275116}"/>
                  </c:ext>
                </c:extLst>
              </c15:ser>
            </c15:filteredLineSeries>
            <c15:filteredLineSeries>
              <c15:ser>
                <c:idx val="8"/>
                <c:order val="8"/>
                <c:tx>
                  <c:v>SMFP 2.88 PPS</c:v>
                </c:tx>
                <c:spPr>
                  <a:ln w="34925" cap="rnd">
                    <a:solidFill>
                      <a:schemeClr val="accent3">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Comparison'!$D$14:$AV$14</c15:sqref>
                        </c15:formulaRef>
                      </c:ext>
                    </c:extLst>
                    <c:numCache>
                      <c:formatCode>0.00</c:formatCode>
                      <c:ptCount val="45"/>
                      <c:pt idx="0">
                        <c:v>3.8</c:v>
                      </c:pt>
                      <c:pt idx="1">
                        <c:v>3.8</c:v>
                      </c:pt>
                      <c:pt idx="2">
                        <c:v>3.6</c:v>
                      </c:pt>
                      <c:pt idx="3">
                        <c:v>3.9</c:v>
                      </c:pt>
                      <c:pt idx="4">
                        <c:v>4</c:v>
                      </c:pt>
                      <c:pt idx="5">
                        <c:v>3.5</c:v>
                      </c:pt>
                      <c:pt idx="6">
                        <c:v>4</c:v>
                      </c:pt>
                      <c:pt idx="7">
                        <c:v>4.7</c:v>
                      </c:pt>
                      <c:pt idx="8">
                        <c:v>3.216195918367347</c:v>
                      </c:pt>
                      <c:pt idx="9">
                        <c:v>3.735940055251171</c:v>
                      </c:pt>
                      <c:pt idx="10">
                        <c:v>2.5361036059211779</c:v>
                      </c:pt>
                      <c:pt idx="11">
                        <c:v>2.2706173439392701</c:v>
                      </c:pt>
                      <c:pt idx="12">
                        <c:v>2.2999999999999998</c:v>
                      </c:pt>
                      <c:pt idx="13">
                        <c:v>2.2666666666666666</c:v>
                      </c:pt>
                      <c:pt idx="14">
                        <c:v>2.7333333333333334</c:v>
                      </c:pt>
                      <c:pt idx="15">
                        <c:v>2.6666666666666665</c:v>
                      </c:pt>
                      <c:pt idx="16">
                        <c:v>2.7666666666666666</c:v>
                      </c:pt>
                      <c:pt idx="17">
                        <c:v>2.9</c:v>
                      </c:pt>
                      <c:pt idx="18">
                        <c:v>2.7333333333333334</c:v>
                      </c:pt>
                      <c:pt idx="19">
                        <c:v>2.8333333333333335</c:v>
                      </c:pt>
                      <c:pt idx="20">
                        <c:v>2.7</c:v>
                      </c:pt>
                      <c:pt idx="21">
                        <c:v>2.8</c:v>
                      </c:pt>
                      <c:pt idx="22">
                        <c:v>2.8</c:v>
                      </c:pt>
                      <c:pt idx="23">
                        <c:v>2.7</c:v>
                      </c:pt>
                      <c:pt idx="24">
                        <c:v>2.5666666666666669</c:v>
                      </c:pt>
                      <c:pt idx="25">
                        <c:v>3</c:v>
                      </c:pt>
                      <c:pt idx="26">
                        <c:v>2.8571428571428572</c:v>
                      </c:pt>
                      <c:pt idx="27">
                        <c:v>2.6785714285714284</c:v>
                      </c:pt>
                      <c:pt idx="28">
                        <c:v>2.7428571428571429</c:v>
                      </c:pt>
                      <c:pt idx="29">
                        <c:v>3.057324840764331</c:v>
                      </c:pt>
                      <c:pt idx="30">
                        <c:v>3.6687898089171971</c:v>
                      </c:pt>
                      <c:pt idx="31">
                        <c:v>3.7834394904458599</c:v>
                      </c:pt>
                      <c:pt idx="32">
                        <c:v>2.8079999999999998</c:v>
                      </c:pt>
                      <c:pt idx="33">
                        <c:v>2.7666666666666666</c:v>
                      </c:pt>
                      <c:pt idx="34">
                        <c:v>2.6666666666666665</c:v>
                      </c:pt>
                      <c:pt idx="35">
                        <c:v>2.7333333333333334</c:v>
                      </c:pt>
                      <c:pt idx="36">
                        <c:v>3.0333333333333332</c:v>
                      </c:pt>
                      <c:pt idx="37">
                        <c:v>3.1666666666666665</c:v>
                      </c:pt>
                      <c:pt idx="38">
                        <c:v>3.3666666666666667</c:v>
                      </c:pt>
                      <c:pt idx="39">
                        <c:v>3.2333333333333334</c:v>
                      </c:pt>
                      <c:pt idx="40">
                        <c:v>3.3333333333333335</c:v>
                      </c:pt>
                      <c:pt idx="41">
                        <c:v>3.1333333333333333</c:v>
                      </c:pt>
                      <c:pt idx="42">
                        <c:v>3.4</c:v>
                      </c:pt>
                      <c:pt idx="43">
                        <c:v>3.3333333333333335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9-6DFC-47C9-B215-A41A23275116}"/>
                  </c:ext>
                </c:extLst>
              </c15:ser>
            </c15:filteredLineSeries>
          </c:ext>
        </c:extLst>
      </c:lineChart>
      <c:dateAx>
        <c:axId val="226232856"/>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6978520"/>
        <c:crosses val="autoZero"/>
        <c:auto val="0"/>
        <c:lblOffset val="100"/>
        <c:baseTimeUnit val="days"/>
        <c:majorUnit val="6"/>
        <c:majorTimeUnit val="months"/>
        <c:minorUnit val="31"/>
        <c:minorTimeUnit val="days"/>
      </c:dateAx>
      <c:valAx>
        <c:axId val="226978520"/>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6232856"/>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0.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1.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2.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6.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7.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8.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9.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266699</xdr:colOff>
      <xdr:row>31</xdr:row>
      <xdr:rowOff>160020</xdr:rowOff>
    </xdr:from>
    <xdr:to>
      <xdr:col>8</xdr:col>
      <xdr:colOff>476250</xdr:colOff>
      <xdr:row>48</xdr:row>
      <xdr:rowOff>38099</xdr:rowOff>
    </xdr:to>
    <xdr:graphicFrame macro="">
      <xdr:nvGraphicFramePr>
        <xdr:cNvPr id="3" name="Chart 2">
          <a:extLst>
            <a:ext uri="{FF2B5EF4-FFF2-40B4-BE49-F238E27FC236}">
              <a16:creationId xmlns:a16="http://schemas.microsoft.com/office/drawing/2014/main" xmlns=""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295275</xdr:colOff>
      <xdr:row>48</xdr:row>
      <xdr:rowOff>257175</xdr:rowOff>
    </xdr:from>
    <xdr:to>
      <xdr:col>8</xdr:col>
      <xdr:colOff>504826</xdr:colOff>
      <xdr:row>64</xdr:row>
      <xdr:rowOff>19050</xdr:rowOff>
    </xdr:to>
    <xdr:graphicFrame macro="">
      <xdr:nvGraphicFramePr>
        <xdr:cNvPr id="4" name="Chart 3">
          <a:extLst>
            <a:ext uri="{FF2B5EF4-FFF2-40B4-BE49-F238E27FC236}">
              <a16:creationId xmlns:a16="http://schemas.microsoft.com/office/drawing/2014/main" xmlns=""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514350</xdr:colOff>
      <xdr:row>66</xdr:row>
      <xdr:rowOff>276225</xdr:rowOff>
    </xdr:from>
    <xdr:to>
      <xdr:col>8</xdr:col>
      <xdr:colOff>723901</xdr:colOff>
      <xdr:row>82</xdr:row>
      <xdr:rowOff>38100</xdr:rowOff>
    </xdr:to>
    <xdr:graphicFrame macro="">
      <xdr:nvGraphicFramePr>
        <xdr:cNvPr id="6" name="Chart 5">
          <a:extLst>
            <a:ext uri="{FF2B5EF4-FFF2-40B4-BE49-F238E27FC236}">
              <a16:creationId xmlns:a16="http://schemas.microsoft.com/office/drawing/2014/main" xmlns=""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533400</xdr:colOff>
      <xdr:row>83</xdr:row>
      <xdr:rowOff>19050</xdr:rowOff>
    </xdr:from>
    <xdr:to>
      <xdr:col>8</xdr:col>
      <xdr:colOff>742951</xdr:colOff>
      <xdr:row>98</xdr:row>
      <xdr:rowOff>66675</xdr:rowOff>
    </xdr:to>
    <xdr:graphicFrame macro="">
      <xdr:nvGraphicFramePr>
        <xdr:cNvPr id="8" name="Chart 7">
          <a:extLst>
            <a:ext uri="{FF2B5EF4-FFF2-40B4-BE49-F238E27FC236}">
              <a16:creationId xmlns:a16="http://schemas.microsoft.com/office/drawing/2014/main" xmlns=""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533400</xdr:colOff>
      <xdr:row>99</xdr:row>
      <xdr:rowOff>19050</xdr:rowOff>
    </xdr:from>
    <xdr:to>
      <xdr:col>8</xdr:col>
      <xdr:colOff>742951</xdr:colOff>
      <xdr:row>114</xdr:row>
      <xdr:rowOff>66675</xdr:rowOff>
    </xdr:to>
    <xdr:graphicFrame macro="">
      <xdr:nvGraphicFramePr>
        <xdr:cNvPr id="10" name="Chart 9">
          <a:extLst>
            <a:ext uri="{FF2B5EF4-FFF2-40B4-BE49-F238E27FC236}">
              <a16:creationId xmlns:a16="http://schemas.microsoft.com/office/drawing/2014/main" xmlns="" id="{00000000-0008-0000-02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396933</xdr:colOff>
      <xdr:row>17</xdr:row>
      <xdr:rowOff>79664</xdr:rowOff>
    </xdr:from>
    <xdr:to>
      <xdr:col>20</xdr:col>
      <xdr:colOff>497552</xdr:colOff>
      <xdr:row>32</xdr:row>
      <xdr:rowOff>127289</xdr:rowOff>
    </xdr:to>
    <xdr:graphicFrame macro="">
      <xdr:nvGraphicFramePr>
        <xdr:cNvPr id="12" name="Chart 11">
          <a:extLst>
            <a:ext uri="{FF2B5EF4-FFF2-40B4-BE49-F238E27FC236}">
              <a16:creationId xmlns:a16="http://schemas.microsoft.com/office/drawing/2014/main" xmlns="" id="{00000000-0008-0000-02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380999</xdr:colOff>
      <xdr:row>34</xdr:row>
      <xdr:rowOff>69273</xdr:rowOff>
    </xdr:from>
    <xdr:to>
      <xdr:col>20</xdr:col>
      <xdr:colOff>485775</xdr:colOff>
      <xdr:row>49</xdr:row>
      <xdr:rowOff>116898</xdr:rowOff>
    </xdr:to>
    <xdr:graphicFrame macro="">
      <xdr:nvGraphicFramePr>
        <xdr:cNvPr id="13" name="Chart 12">
          <a:extLst>
            <a:ext uri="{FF2B5EF4-FFF2-40B4-BE49-F238E27FC236}">
              <a16:creationId xmlns:a16="http://schemas.microsoft.com/office/drawing/2014/main" xmlns="" id="{00000000-0008-0000-02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9</xdr:col>
      <xdr:colOff>346363</xdr:colOff>
      <xdr:row>50</xdr:row>
      <xdr:rowOff>138545</xdr:rowOff>
    </xdr:from>
    <xdr:to>
      <xdr:col>20</xdr:col>
      <xdr:colOff>451139</xdr:colOff>
      <xdr:row>65</xdr:row>
      <xdr:rowOff>186170</xdr:rowOff>
    </xdr:to>
    <xdr:graphicFrame macro="">
      <xdr:nvGraphicFramePr>
        <xdr:cNvPr id="15" name="Chart 14">
          <a:extLst>
            <a:ext uri="{FF2B5EF4-FFF2-40B4-BE49-F238E27FC236}">
              <a16:creationId xmlns:a16="http://schemas.microsoft.com/office/drawing/2014/main" xmlns="" id="{00000000-0008-0000-02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xdr:col>
      <xdr:colOff>311727</xdr:colOff>
      <xdr:row>67</xdr:row>
      <xdr:rowOff>34637</xdr:rowOff>
    </xdr:from>
    <xdr:to>
      <xdr:col>20</xdr:col>
      <xdr:colOff>416503</xdr:colOff>
      <xdr:row>82</xdr:row>
      <xdr:rowOff>82262</xdr:rowOff>
    </xdr:to>
    <xdr:graphicFrame macro="">
      <xdr:nvGraphicFramePr>
        <xdr:cNvPr id="16" name="Chart 15">
          <a:extLst>
            <a:ext uri="{FF2B5EF4-FFF2-40B4-BE49-F238E27FC236}">
              <a16:creationId xmlns:a16="http://schemas.microsoft.com/office/drawing/2014/main" xmlns="" id="{00000000-0008-0000-02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xdr:col>
      <xdr:colOff>311726</xdr:colOff>
      <xdr:row>83</xdr:row>
      <xdr:rowOff>103910</xdr:rowOff>
    </xdr:from>
    <xdr:to>
      <xdr:col>20</xdr:col>
      <xdr:colOff>416502</xdr:colOff>
      <xdr:row>98</xdr:row>
      <xdr:rowOff>151535</xdr:rowOff>
    </xdr:to>
    <xdr:graphicFrame macro="">
      <xdr:nvGraphicFramePr>
        <xdr:cNvPr id="18" name="Chart 17">
          <a:extLst>
            <a:ext uri="{FF2B5EF4-FFF2-40B4-BE49-F238E27FC236}">
              <a16:creationId xmlns:a16="http://schemas.microsoft.com/office/drawing/2014/main" xmlns="" id="{00000000-0008-0000-02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21</xdr:col>
      <xdr:colOff>480060</xdr:colOff>
      <xdr:row>18</xdr:row>
      <xdr:rowOff>5716</xdr:rowOff>
    </xdr:from>
    <xdr:to>
      <xdr:col>33</xdr:col>
      <xdr:colOff>670560</xdr:colOff>
      <xdr:row>33</xdr:row>
      <xdr:rowOff>5716</xdr:rowOff>
    </xdr:to>
    <xdr:graphicFrame macro="">
      <xdr:nvGraphicFramePr>
        <xdr:cNvPr id="20" name="Chart 19">
          <a:extLst>
            <a:ext uri="{FF2B5EF4-FFF2-40B4-BE49-F238E27FC236}">
              <a16:creationId xmlns:a16="http://schemas.microsoft.com/office/drawing/2014/main" xmlns="" id="{00000000-0008-0000-02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281940</xdr:colOff>
      <xdr:row>16</xdr:row>
      <xdr:rowOff>68580</xdr:rowOff>
    </xdr:from>
    <xdr:to>
      <xdr:col>8</xdr:col>
      <xdr:colOff>491491</xdr:colOff>
      <xdr:row>31</xdr:row>
      <xdr:rowOff>22859</xdr:rowOff>
    </xdr:to>
    <xdr:graphicFrame macro="">
      <xdr:nvGraphicFramePr>
        <xdr:cNvPr id="22" name="Chart 21">
          <a:extLst>
            <a:ext uri="{FF2B5EF4-FFF2-40B4-BE49-F238E27FC236}">
              <a16:creationId xmlns:a16="http://schemas.microsoft.com/office/drawing/2014/main" xmlns="" id="{707C119C-B180-47DC-87CA-F7A201F981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clark\Desktop\00%20SDR%20vs%20SMFP\00%20SDR%20vs%20SMFP\Digitize%20SDR\Overall%20Summary%20Link%20to%20Need%20Calculator%20Fi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ion Census"/>
      <sheetName val="Patient Census"/>
      <sheetName val="Transplants"/>
    </sheetNames>
    <sheetDataSet>
      <sheetData sheetId="0">
        <row r="8">
          <cell r="AK8">
            <v>37</v>
          </cell>
          <cell r="AL8">
            <v>37</v>
          </cell>
          <cell r="AM8">
            <v>37</v>
          </cell>
          <cell r="AN8">
            <v>37</v>
          </cell>
          <cell r="AO8">
            <v>37</v>
          </cell>
        </row>
      </sheetData>
      <sheetData sheetId="1">
        <row r="8">
          <cell r="AJ8">
            <v>103</v>
          </cell>
          <cell r="AK8">
            <v>105</v>
          </cell>
          <cell r="AL8">
            <v>111</v>
          </cell>
          <cell r="AM8">
            <v>109</v>
          </cell>
          <cell r="AN8">
            <v>103</v>
          </cell>
          <cell r="AO8">
            <v>103</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5.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9.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12"/>
  <sheetViews>
    <sheetView topLeftCell="A10" workbookViewId="0">
      <selection activeCell="B12" sqref="B12"/>
    </sheetView>
  </sheetViews>
  <sheetFormatPr defaultColWidth="8.88671875" defaultRowHeight="22.5" x14ac:dyDescent="0.55000000000000004"/>
  <cols>
    <col min="1" max="1" width="8.88671875" style="150"/>
    <col min="2" max="2" width="114.88671875" style="150" customWidth="1"/>
    <col min="3" max="16384" width="8.88671875" style="150"/>
  </cols>
  <sheetData>
    <row r="1" spans="1:8" x14ac:dyDescent="0.55000000000000004">
      <c r="B1" s="153" t="s">
        <v>65</v>
      </c>
      <c r="C1" s="152"/>
      <c r="D1" s="152"/>
      <c r="E1" s="152"/>
      <c r="F1" s="152"/>
      <c r="G1" s="152"/>
      <c r="H1" s="152"/>
    </row>
    <row r="2" spans="1:8" ht="45" x14ac:dyDescent="0.55000000000000004">
      <c r="A2" s="150">
        <v>1</v>
      </c>
      <c r="B2" s="151" t="s">
        <v>66</v>
      </c>
    </row>
    <row r="4" spans="1:8" ht="95.25" customHeight="1" x14ac:dyDescent="0.55000000000000004">
      <c r="A4" s="150">
        <v>2</v>
      </c>
      <c r="B4" s="151" t="s">
        <v>67</v>
      </c>
    </row>
    <row r="6" spans="1:8" ht="161.25" customHeight="1" x14ac:dyDescent="0.55000000000000004">
      <c r="A6" s="150">
        <v>3</v>
      </c>
      <c r="B6" s="151" t="s">
        <v>68</v>
      </c>
    </row>
    <row r="8" spans="1:8" ht="123.75" customHeight="1" x14ac:dyDescent="0.55000000000000004">
      <c r="A8" s="150">
        <v>4</v>
      </c>
      <c r="B8" s="151" t="s">
        <v>69</v>
      </c>
    </row>
    <row r="10" spans="1:8" ht="135" x14ac:dyDescent="0.55000000000000004">
      <c r="A10" s="150">
        <v>5</v>
      </c>
      <c r="B10" s="151" t="s">
        <v>70</v>
      </c>
    </row>
    <row r="12" spans="1:8" ht="97.5" customHeight="1" x14ac:dyDescent="0.55000000000000004">
      <c r="A12" s="150">
        <v>6</v>
      </c>
      <c r="B12" s="151" t="s">
        <v>71</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0.75</v>
      </c>
      <c r="D1" s="1"/>
      <c r="E1" s="1" t="s">
        <v>31</v>
      </c>
      <c r="F1" s="29">
        <v>3</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0.95</v>
      </c>
      <c r="E13" s="55">
        <f>'SDR Patient and Stations'!D12</f>
        <v>0.9</v>
      </c>
      <c r="F13" s="54">
        <f>'SDR Patient and Stations'!E12</f>
        <v>0.97499999999999998</v>
      </c>
      <c r="G13" s="55">
        <f>'SDR Patient and Stations'!F12</f>
        <v>1</v>
      </c>
      <c r="H13" s="54">
        <f>'SDR Patient and Stations'!G12</f>
        <v>0.875</v>
      </c>
      <c r="I13" s="55">
        <f>'SDR Patient and Stations'!H12</f>
        <v>1</v>
      </c>
      <c r="J13" s="54">
        <f>'SDR Patient and Stations'!I12</f>
        <v>1.175</v>
      </c>
      <c r="K13" s="55">
        <f>'SDR Patient and Stations'!J12</f>
        <v>0.95</v>
      </c>
      <c r="L13" s="54">
        <f>'SDR Patient and Stations'!K12</f>
        <v>0.83333333333333337</v>
      </c>
      <c r="M13" s="55">
        <f>'SDR Patient and Stations'!L12</f>
        <v>0.84210526315789469</v>
      </c>
      <c r="N13" s="54">
        <f>'SDR Patient and Stations'!M12</f>
        <v>0.82894736842105265</v>
      </c>
      <c r="O13" s="55">
        <f>'SDR Patient and Stations'!N12</f>
        <v>0.90789473684210531</v>
      </c>
      <c r="P13" s="54">
        <f>'SDR Patient and Stations'!O12</f>
        <v>0.89473684210526316</v>
      </c>
      <c r="Q13" s="55">
        <f>'SDR Patient and Stations'!P12</f>
        <v>0.7068965517241379</v>
      </c>
      <c r="R13" s="54">
        <f>'SDR Patient and Stations'!Q12</f>
        <v>0.68965517241379315</v>
      </c>
      <c r="S13" s="55">
        <f>'SDR Patient and Stations'!R12</f>
        <v>0.71551724137931039</v>
      </c>
      <c r="T13" s="54">
        <f>'SDR Patient and Stations'!S12</f>
        <v>0.75</v>
      </c>
      <c r="U13" s="55">
        <f>'SDR Patient and Stations'!T12</f>
        <v>0.7068965517241379</v>
      </c>
      <c r="V13" s="54">
        <f>'SDR Patient and Stations'!U12</f>
        <v>0.73275862068965514</v>
      </c>
      <c r="W13" s="55">
        <f>'SDR Patient and Stations'!V12</f>
        <v>0.69827586206896552</v>
      </c>
      <c r="X13" s="54">
        <f>'SDR Patient and Stations'!W12</f>
        <v>0.72413793103448276</v>
      </c>
      <c r="Y13" s="55">
        <f>'SDR Patient and Stations'!X12</f>
        <v>0.72413793103448276</v>
      </c>
      <c r="Z13" s="54">
        <f>'SDR Patient and Stations'!Y12</f>
        <v>0.69827586206896552</v>
      </c>
      <c r="AA13" s="55">
        <f>'SDR Patient and Stations'!Z12</f>
        <v>0.66379310344827591</v>
      </c>
      <c r="AB13" s="54">
        <f>'SDR Patient and Stations'!AA12</f>
        <v>0.72413793103448276</v>
      </c>
      <c r="AC13" s="55">
        <f>'SDR Patient and Stations'!AB12</f>
        <v>0.68965517241379315</v>
      </c>
      <c r="AD13" s="54">
        <f>'SDR Patient and Stations'!AC12</f>
        <v>0.64655172413793105</v>
      </c>
      <c r="AE13" s="55">
        <f>'SDR Patient and Stations'!AD12</f>
        <v>0.68965517241379315</v>
      </c>
      <c r="AF13" s="54">
        <f>'SDR Patient and Stations'!AE12</f>
        <v>0.7407407407407407</v>
      </c>
      <c r="AG13" s="55">
        <f>'SDR Patient and Stations'!AF12</f>
        <v>0.88888888888888884</v>
      </c>
      <c r="AH13" s="54">
        <f>'SDR Patient and Stations'!AG12</f>
        <v>0.91666666666666663</v>
      </c>
      <c r="AI13" s="55">
        <f>'SDR Patient and Stations'!AH12</f>
        <v>0.72222222222222221</v>
      </c>
      <c r="AJ13" s="54">
        <f>'SDR Patient and Stations'!AI12</f>
        <v>0.71551724137931039</v>
      </c>
      <c r="AK13" s="55">
        <f>'SDR Patient and Stations'!AJ12</f>
        <v>0.68965517241379315</v>
      </c>
      <c r="AL13" s="54">
        <f>'SDR Patient and Stations'!AK12</f>
        <v>0.7068965517241379</v>
      </c>
      <c r="AM13" s="55">
        <f>'SDR Patient and Stations'!AL12</f>
        <v>0.78448275862068961</v>
      </c>
      <c r="AN13" s="54">
        <f>'SDR Patient and Stations'!AM12</f>
        <v>0.81896551724137934</v>
      </c>
      <c r="AO13" s="55">
        <f>'SDR Patient and Stations'!AN12</f>
        <v>0.87068965517241381</v>
      </c>
      <c r="AP13" s="54">
        <f>'SDR Patient and Stations'!AO12</f>
        <v>0.83620689655172409</v>
      </c>
      <c r="AQ13" s="55">
        <f>'SDR Patient and Stations'!AP12</f>
        <v>0.86206896551724133</v>
      </c>
      <c r="AR13" s="54">
        <f>'SDR Patient and Stations'!AQ12</f>
        <v>0.81034482758620685</v>
      </c>
      <c r="AS13" s="55">
        <f>'SDR Patient and Stations'!AR12</f>
        <v>0.87931034482758619</v>
      </c>
      <c r="AT13" s="54">
        <f>'SDR Patient and Stations'!AS12</f>
        <v>0.86206896551724133</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3" t="s">
        <v>74</v>
      </c>
      <c r="C14" s="45">
        <f>'SDR Patient and Stations'!B14</f>
        <v>0</v>
      </c>
      <c r="D14" s="166">
        <f>'SDR Patient and Stations'!C14</f>
        <v>0</v>
      </c>
      <c r="E14" s="167">
        <f>'SDR Patient and Stations'!D14</f>
        <v>0</v>
      </c>
      <c r="F14" s="166">
        <f>'SDR Patient and Stations'!E14</f>
        <v>0</v>
      </c>
      <c r="G14" s="167">
        <f>'SDR Patient and Stations'!F14</f>
        <v>3</v>
      </c>
      <c r="H14" s="166">
        <f>'SDR Patient and Stations'!G14</f>
        <v>0</v>
      </c>
      <c r="I14" s="167">
        <f>'SDR Patient and Stations'!H14</f>
        <v>6</v>
      </c>
      <c r="J14" s="166">
        <f>'SDR Patient and Stations'!I14</f>
        <v>0</v>
      </c>
      <c r="K14" s="167">
        <f>'SDR Patient and Stations'!J14</f>
        <v>0</v>
      </c>
      <c r="L14" s="166">
        <f>'SDR Patient and Stations'!K14</f>
        <v>0</v>
      </c>
      <c r="M14" s="167">
        <f>'SDR Patient and Stations'!L14</f>
        <v>10</v>
      </c>
      <c r="N14" s="166">
        <f>'SDR Patient and Stations'!M14</f>
        <v>0</v>
      </c>
      <c r="O14" s="167">
        <f>'SDR Patient and Stations'!N14</f>
        <v>0</v>
      </c>
      <c r="P14" s="166">
        <f>'SDR Patient and Stations'!O14</f>
        <v>0</v>
      </c>
      <c r="Q14" s="167">
        <f>'SDR Patient and Stations'!P14</f>
        <v>0</v>
      </c>
      <c r="R14" s="166">
        <f>'SDR Patient and Stations'!Q14</f>
        <v>0</v>
      </c>
      <c r="S14" s="167">
        <f>'SDR Patient and Stations'!R14</f>
        <v>0</v>
      </c>
      <c r="T14" s="166">
        <f>'SDR Patient and Stations'!S14</f>
        <v>0</v>
      </c>
      <c r="U14" s="167">
        <f>'SDR Patient and Stations'!T14</f>
        <v>0</v>
      </c>
      <c r="V14" s="166">
        <f>'SDR Patient and Stations'!U14</f>
        <v>0</v>
      </c>
      <c r="W14" s="167">
        <f>'SDR Patient and Stations'!V14</f>
        <v>-2</v>
      </c>
      <c r="X14" s="166">
        <f>'SDR Patient and Stations'!W14</f>
        <v>0</v>
      </c>
      <c r="Y14" s="167">
        <f>'SDR Patient and Stations'!X14</f>
        <v>0</v>
      </c>
      <c r="Z14" s="166">
        <f>'SDR Patient and Stations'!Y14</f>
        <v>0</v>
      </c>
      <c r="AA14" s="167">
        <f>'SDR Patient and Stations'!Z14</f>
        <v>-3</v>
      </c>
      <c r="AB14" s="166">
        <f>'SDR Patient and Stations'!AA14</f>
        <v>0</v>
      </c>
      <c r="AC14" s="167">
        <f>'SDR Patient and Stations'!AB14</f>
        <v>0</v>
      </c>
      <c r="AD14" s="166">
        <f>'SDR Patient and Stations'!AC14</f>
        <v>3</v>
      </c>
      <c r="AE14" s="167">
        <f>'SDR Patient and Stations'!AD14</f>
        <v>0</v>
      </c>
      <c r="AF14" s="166">
        <f>'SDR Patient and Stations'!AE14</f>
        <v>0</v>
      </c>
      <c r="AG14" s="167">
        <f>'SDR Patient and Stations'!AF14</f>
        <v>0</v>
      </c>
      <c r="AH14" s="166">
        <f>'SDR Patient and Stations'!AG14</f>
        <v>2</v>
      </c>
      <c r="AI14" s="167">
        <f>'SDR Patient and Stations'!AH14</f>
        <v>0</v>
      </c>
      <c r="AJ14" s="166">
        <f>'SDR Patient and Stations'!AI14</f>
        <v>0</v>
      </c>
      <c r="AK14" s="167">
        <f>'SDR Patient and Stations'!AJ14</f>
        <v>0</v>
      </c>
      <c r="AL14" s="166">
        <f>'SDR Patient and Stations'!AK14</f>
        <v>0</v>
      </c>
      <c r="AM14" s="167">
        <f>'SDR Patient and Stations'!AL14</f>
        <v>0</v>
      </c>
      <c r="AN14" s="166">
        <f>'SDR Patient and Stations'!AM14</f>
        <v>0</v>
      </c>
      <c r="AO14" s="167">
        <f>'SDR Patient and Stations'!AN14</f>
        <v>-2</v>
      </c>
      <c r="AP14" s="166">
        <f>'SDR Patient and Stations'!AO14</f>
        <v>0</v>
      </c>
      <c r="AQ14" s="167">
        <f>'SDR Patient and Stations'!AP14</f>
        <v>0</v>
      </c>
      <c r="AR14" s="166">
        <f>'SDR Patient and Stations'!AQ14</f>
        <v>2</v>
      </c>
      <c r="AS14" s="167">
        <f>'SDR Patient and Stations'!AR14</f>
        <v>0</v>
      </c>
      <c r="AT14" s="166">
        <f>'SDR Patient and Stations'!AS14</f>
        <v>0</v>
      </c>
      <c r="AU14" s="167">
        <f>'SDR Patient and Stations'!AT14</f>
        <v>0</v>
      </c>
      <c r="AV14" s="166">
        <f>'SDR Patient and Stations'!AU14</f>
        <v>0</v>
      </c>
      <c r="AW14" s="167">
        <f>'SDR Patient and Stations'!AV14</f>
        <v>0</v>
      </c>
      <c r="AX14" s="166">
        <f>'SDR Patient and Stations'!AW14</f>
        <v>0</v>
      </c>
      <c r="AY14" s="167">
        <f>'SDR Patient and Stations'!AX14</f>
        <v>0</v>
      </c>
      <c r="AZ14" s="166">
        <f>'SDR Patient and Stations'!AY14</f>
        <v>0</v>
      </c>
      <c r="BA14" s="167">
        <f>'SDR Patient and Stations'!AZ14</f>
        <v>0</v>
      </c>
      <c r="BB14" s="51"/>
      <c r="BC14" s="48"/>
      <c r="BD14" s="51"/>
    </row>
    <row r="15" spans="1:56" s="44" customFormat="1" ht="25.5" x14ac:dyDescent="0.6">
      <c r="B15" s="43" t="s">
        <v>72</v>
      </c>
      <c r="C15" s="43"/>
      <c r="D15" s="168">
        <f>'SDR Patient and Stations'!C15</f>
        <v>0</v>
      </c>
      <c r="E15" s="166">
        <f>'SDR Patient and Stations'!D15</f>
        <v>0</v>
      </c>
      <c r="F15" s="167">
        <f>'SDR Patient and Stations'!E15</f>
        <v>0</v>
      </c>
      <c r="G15" s="166">
        <f>'SDR Patient and Stations'!F15</f>
        <v>0</v>
      </c>
      <c r="H15" s="167">
        <f>'SDR Patient and Stations'!G15</f>
        <v>0</v>
      </c>
      <c r="I15" s="166">
        <f>'SDR Patient and Stations'!H15</f>
        <v>0</v>
      </c>
      <c r="J15" s="167">
        <f>'SDR Patient and Stations'!I15</f>
        <v>3</v>
      </c>
      <c r="K15" s="166">
        <f>'SDR Patient and Stations'!J15</f>
        <v>0</v>
      </c>
      <c r="L15" s="167">
        <f>'SDR Patient and Stations'!K15</f>
        <v>6</v>
      </c>
      <c r="M15" s="166">
        <f>'SDR Patient and Stations'!L15</f>
        <v>0</v>
      </c>
      <c r="N15" s="167">
        <f>'SDR Patient and Stations'!M15</f>
        <v>0</v>
      </c>
      <c r="O15" s="166">
        <f>'SDR Patient and Stations'!N15</f>
        <v>0</v>
      </c>
      <c r="P15" s="167">
        <f>'SDR Patient and Stations'!O15</f>
        <v>10</v>
      </c>
      <c r="Q15" s="166">
        <f>'SDR Patient and Stations'!P15</f>
        <v>0</v>
      </c>
      <c r="R15" s="167">
        <f>'SDR Patient and Stations'!Q15</f>
        <v>0</v>
      </c>
      <c r="S15" s="166">
        <f>'SDR Patient and Stations'!R15</f>
        <v>0</v>
      </c>
      <c r="T15" s="167">
        <f>'SDR Patient and Stations'!S15</f>
        <v>0</v>
      </c>
      <c r="U15" s="166">
        <f>'SDR Patient and Stations'!T15</f>
        <v>0</v>
      </c>
      <c r="V15" s="167">
        <f>'SDR Patient and Stations'!U15</f>
        <v>0</v>
      </c>
      <c r="W15" s="166">
        <f>'SDR Patient and Stations'!V15</f>
        <v>0</v>
      </c>
      <c r="X15" s="167">
        <f>'SDR Patient and Stations'!W15</f>
        <v>0</v>
      </c>
      <c r="Y15" s="166">
        <f>'SDR Patient and Stations'!X15</f>
        <v>0</v>
      </c>
      <c r="Z15" s="167">
        <f>'SDR Patient and Stations'!Y15</f>
        <v>-2</v>
      </c>
      <c r="AA15" s="166">
        <f>'SDR Patient and Stations'!Z15</f>
        <v>0</v>
      </c>
      <c r="AB15" s="167">
        <f>'SDR Patient and Stations'!AA15</f>
        <v>0</v>
      </c>
      <c r="AC15" s="166">
        <f>'SDR Patient and Stations'!AB15</f>
        <v>0</v>
      </c>
      <c r="AD15" s="167">
        <f>'SDR Patient and Stations'!AC15</f>
        <v>-3</v>
      </c>
      <c r="AE15" s="166">
        <f>'SDR Patient and Stations'!AD15</f>
        <v>0</v>
      </c>
      <c r="AF15" s="167">
        <f>'SDR Patient and Stations'!AE15</f>
        <v>0</v>
      </c>
      <c r="AG15" s="166">
        <f>'SDR Patient and Stations'!AF15</f>
        <v>3</v>
      </c>
      <c r="AH15" s="167">
        <f>'SDR Patient and Stations'!AG15</f>
        <v>0</v>
      </c>
      <c r="AI15" s="166">
        <f>'SDR Patient and Stations'!AH15</f>
        <v>0</v>
      </c>
      <c r="AJ15" s="167">
        <f>'SDR Patient and Stations'!AI15</f>
        <v>0</v>
      </c>
      <c r="AK15" s="166">
        <f>'SDR Patient and Stations'!AJ15</f>
        <v>2</v>
      </c>
      <c r="AL15" s="167">
        <f>'SDR Patient and Stations'!AK15</f>
        <v>0</v>
      </c>
      <c r="AM15" s="166">
        <f>'SDR Patient and Stations'!AL15</f>
        <v>0</v>
      </c>
      <c r="AN15" s="167">
        <f>'SDR Patient and Stations'!AM15</f>
        <v>0</v>
      </c>
      <c r="AO15" s="166">
        <f>'SDR Patient and Stations'!AN15</f>
        <v>0</v>
      </c>
      <c r="AP15" s="167">
        <f>'SDR Patient and Stations'!AO15</f>
        <v>0</v>
      </c>
      <c r="AQ15" s="166">
        <f>'SDR Patient and Stations'!AP15</f>
        <v>0</v>
      </c>
      <c r="AR15" s="167">
        <f>'SDR Patient and Stations'!AQ15</f>
        <v>-2</v>
      </c>
      <c r="AS15" s="166">
        <f>'SDR Patient and Stations'!AR15</f>
        <v>0</v>
      </c>
      <c r="AT15" s="167">
        <f>'SDR Patient and Stations'!AS15</f>
        <v>0</v>
      </c>
      <c r="AU15" s="166">
        <f>'SDR Patient and Stations'!AT15</f>
        <v>2</v>
      </c>
      <c r="AV15" s="167">
        <f>'SDR Patient and Stations'!AU15</f>
        <v>0</v>
      </c>
      <c r="AW15" s="166">
        <f>'SDR Patient and Stations'!AV15</f>
        <v>0</v>
      </c>
      <c r="AX15" s="167">
        <f>'SDR Patient and Stations'!AW15</f>
        <v>0</v>
      </c>
      <c r="AY15" s="166">
        <f>'SDR Patient and Stations'!AX15</f>
        <v>0</v>
      </c>
      <c r="AZ15" s="167">
        <f>'SDR Patient and Stations'!AY15</f>
        <v>0</v>
      </c>
      <c r="BA15" s="166">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0</v>
      </c>
      <c r="I16" s="52">
        <f>'SDR Patient and Stations'!H16</f>
        <v>0</v>
      </c>
      <c r="J16" s="49">
        <f>'SDR Patient and Stations'!I16</f>
        <v>0</v>
      </c>
      <c r="K16" s="52">
        <f>'SDR Patient and Stations'!J16</f>
        <v>3</v>
      </c>
      <c r="L16" s="49">
        <f>'SDR Patient and Stations'!K16</f>
        <v>0</v>
      </c>
      <c r="M16" s="52">
        <f>'SDR Patient and Stations'!L16</f>
        <v>6</v>
      </c>
      <c r="N16" s="49">
        <f>'SDR Patient and Stations'!M16</f>
        <v>0</v>
      </c>
      <c r="O16" s="52">
        <f>'SDR Patient and Stations'!N16</f>
        <v>0</v>
      </c>
      <c r="P16" s="49">
        <f>'SDR Patient and Stations'!O16</f>
        <v>0</v>
      </c>
      <c r="Q16" s="52">
        <f>'SDR Patient and Stations'!P16</f>
        <v>10</v>
      </c>
      <c r="R16" s="49">
        <f>'SDR Patient and Stations'!Q16</f>
        <v>0</v>
      </c>
      <c r="S16" s="52">
        <f>'SDR Patient and Stations'!R16</f>
        <v>0</v>
      </c>
      <c r="T16" s="49">
        <f>'SDR Patient and Stations'!S16</f>
        <v>0</v>
      </c>
      <c r="U16" s="52">
        <f>'SDR Patient and Stations'!T16</f>
        <v>0</v>
      </c>
      <c r="V16" s="49">
        <f>'SDR Patient and Stations'!U16</f>
        <v>0</v>
      </c>
      <c r="W16" s="52">
        <f>'SDR Patient and Stations'!V16</f>
        <v>0</v>
      </c>
      <c r="X16" s="49">
        <f>'SDR Patient and Stations'!W16</f>
        <v>0</v>
      </c>
      <c r="Y16" s="52">
        <f>'SDR Patient and Stations'!X16</f>
        <v>0</v>
      </c>
      <c r="Z16" s="49">
        <f>'SDR Patient and Stations'!Y16</f>
        <v>0</v>
      </c>
      <c r="AA16" s="52">
        <f>'SDR Patient and Stations'!Z16</f>
        <v>-2</v>
      </c>
      <c r="AB16" s="49">
        <f>'SDR Patient and Stations'!AA16</f>
        <v>0</v>
      </c>
      <c r="AC16" s="52">
        <f>'SDR Patient and Stations'!AB16</f>
        <v>0</v>
      </c>
      <c r="AD16" s="49">
        <f>'SDR Patient and Stations'!AC16</f>
        <v>0</v>
      </c>
      <c r="AE16" s="52">
        <f>'SDR Patient and Stations'!AD16</f>
        <v>-3</v>
      </c>
      <c r="AF16" s="49">
        <f>'SDR Patient and Stations'!AE16</f>
        <v>0</v>
      </c>
      <c r="AG16" s="52">
        <f>'SDR Patient and Stations'!AF16</f>
        <v>0</v>
      </c>
      <c r="AH16" s="49">
        <f>'SDR Patient and Stations'!AG16</f>
        <v>3</v>
      </c>
      <c r="AI16" s="52">
        <f>'SDR Patient and Stations'!AH16</f>
        <v>0</v>
      </c>
      <c r="AJ16" s="49">
        <f>'SDR Patient and Stations'!AI16</f>
        <v>0</v>
      </c>
      <c r="AK16" s="52">
        <f>'SDR Patient and Stations'!AJ16</f>
        <v>0</v>
      </c>
      <c r="AL16" s="49">
        <f>'SDR Patient and Stations'!AK16</f>
        <v>2</v>
      </c>
      <c r="AM16" s="52">
        <f>'SDR Patient and Stations'!AL16</f>
        <v>0</v>
      </c>
      <c r="AN16" s="49">
        <f>'SDR Patient and Stations'!AM16</f>
        <v>0</v>
      </c>
      <c r="AO16" s="52">
        <f>'SDR Patient and Stations'!AN16</f>
        <v>0</v>
      </c>
      <c r="AP16" s="49">
        <f>'SDR Patient and Stations'!AO16</f>
        <v>0</v>
      </c>
      <c r="AQ16" s="52">
        <f>'SDR Patient and Stations'!AP16</f>
        <v>0</v>
      </c>
      <c r="AR16" s="49">
        <f>'SDR Patient and Stations'!AQ16</f>
        <v>0</v>
      </c>
      <c r="AS16" s="52">
        <f>'SDR Patient and Stations'!AR16</f>
        <v>-2</v>
      </c>
      <c r="AT16" s="49">
        <f>'SDR Patient and Stations'!AS16</f>
        <v>0</v>
      </c>
      <c r="AU16" s="52">
        <f>'SDR Patient and Stations'!AT16</f>
        <v>0</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81" t="s">
        <v>37</v>
      </c>
      <c r="F20" s="182">
        <v>35430</v>
      </c>
      <c r="G20" s="183">
        <v>35611</v>
      </c>
      <c r="H20" s="184">
        <f>F20+365.25</f>
        <v>35795.25</v>
      </c>
      <c r="I20" s="183">
        <f>G20+365.25</f>
        <v>35976.25</v>
      </c>
      <c r="J20" s="184">
        <f>H20+365.25</f>
        <v>36160.5</v>
      </c>
      <c r="K20" s="183">
        <f>I20+365.5</f>
        <v>36341.75</v>
      </c>
      <c r="L20" s="184">
        <f t="shared" ref="L20:AZ20" si="7">J20+365.25</f>
        <v>36525.75</v>
      </c>
      <c r="M20" s="183">
        <f t="shared" si="7"/>
        <v>36707</v>
      </c>
      <c r="N20" s="184">
        <f t="shared" si="7"/>
        <v>36891</v>
      </c>
      <c r="O20" s="183">
        <f t="shared" si="7"/>
        <v>37072.25</v>
      </c>
      <c r="P20" s="184">
        <f t="shared" si="7"/>
        <v>37256.25</v>
      </c>
      <c r="Q20" s="183">
        <f t="shared" si="7"/>
        <v>37437.5</v>
      </c>
      <c r="R20" s="184">
        <f t="shared" si="7"/>
        <v>37621.5</v>
      </c>
      <c r="S20" s="183">
        <f t="shared" si="7"/>
        <v>37802.75</v>
      </c>
      <c r="T20" s="184">
        <f t="shared" si="7"/>
        <v>37986.75</v>
      </c>
      <c r="U20" s="183">
        <f t="shared" si="7"/>
        <v>38168</v>
      </c>
      <c r="V20" s="184">
        <f t="shared" si="7"/>
        <v>38352</v>
      </c>
      <c r="W20" s="183">
        <f t="shared" si="7"/>
        <v>38533.25</v>
      </c>
      <c r="X20" s="184">
        <f t="shared" si="7"/>
        <v>38717.25</v>
      </c>
      <c r="Y20" s="183">
        <f t="shared" si="7"/>
        <v>38898.5</v>
      </c>
      <c r="Z20" s="184">
        <f t="shared" si="7"/>
        <v>39082.5</v>
      </c>
      <c r="AA20" s="183">
        <f t="shared" si="7"/>
        <v>39263.75</v>
      </c>
      <c r="AB20" s="184">
        <f t="shared" si="7"/>
        <v>39447.75</v>
      </c>
      <c r="AC20" s="183">
        <f t="shared" si="7"/>
        <v>39629</v>
      </c>
      <c r="AD20" s="184">
        <f t="shared" si="7"/>
        <v>39813</v>
      </c>
      <c r="AE20" s="183">
        <f t="shared" si="7"/>
        <v>39994.25</v>
      </c>
      <c r="AF20" s="184">
        <f t="shared" si="7"/>
        <v>40178.25</v>
      </c>
      <c r="AG20" s="183">
        <f t="shared" si="7"/>
        <v>40359.5</v>
      </c>
      <c r="AH20" s="184">
        <f t="shared" si="7"/>
        <v>40543.5</v>
      </c>
      <c r="AI20" s="183">
        <f t="shared" si="7"/>
        <v>40724.75</v>
      </c>
      <c r="AJ20" s="184">
        <f t="shared" si="7"/>
        <v>40908.75</v>
      </c>
      <c r="AK20" s="183">
        <f t="shared" si="7"/>
        <v>41090</v>
      </c>
      <c r="AL20" s="184">
        <f t="shared" si="7"/>
        <v>41274</v>
      </c>
      <c r="AM20" s="183">
        <f t="shared" si="7"/>
        <v>41455.25</v>
      </c>
      <c r="AN20" s="184">
        <f t="shared" si="7"/>
        <v>41639.25</v>
      </c>
      <c r="AO20" s="183">
        <f t="shared" si="7"/>
        <v>41820.5</v>
      </c>
      <c r="AP20" s="184">
        <f t="shared" si="7"/>
        <v>42004.5</v>
      </c>
      <c r="AQ20" s="183">
        <f t="shared" si="7"/>
        <v>42185.75</v>
      </c>
      <c r="AR20" s="184">
        <f t="shared" si="7"/>
        <v>42369.75</v>
      </c>
      <c r="AS20" s="183">
        <f t="shared" si="7"/>
        <v>42551</v>
      </c>
      <c r="AT20" s="184">
        <f t="shared" si="7"/>
        <v>42735</v>
      </c>
      <c r="AU20" s="183">
        <f t="shared" si="7"/>
        <v>42916.25</v>
      </c>
      <c r="AV20" s="184">
        <f t="shared" si="7"/>
        <v>43100.25</v>
      </c>
      <c r="AW20" s="183">
        <f t="shared" si="7"/>
        <v>43281.5</v>
      </c>
      <c r="AX20" s="184">
        <f t="shared" si="7"/>
        <v>43465.5</v>
      </c>
      <c r="AY20" s="183">
        <f t="shared" si="7"/>
        <v>43646.75</v>
      </c>
      <c r="AZ20" s="184">
        <f t="shared" si="7"/>
        <v>43830.75</v>
      </c>
      <c r="BB20" s="183">
        <f>AY20+365.25</f>
        <v>44012</v>
      </c>
      <c r="BC20" s="184">
        <f>AZ20+365.25</f>
        <v>44196</v>
      </c>
      <c r="BD20" s="183">
        <f t="shared" ref="BD20" si="8">BB20+365.25</f>
        <v>44377.25</v>
      </c>
    </row>
    <row r="21" spans="1:58" x14ac:dyDescent="0.55000000000000004">
      <c r="B21" s="3" t="s">
        <v>2</v>
      </c>
      <c r="F21" s="5">
        <f>$C$1</f>
        <v>0.75</v>
      </c>
      <c r="G21" s="66">
        <f t="shared" ref="G21:BD21" si="9">$C$1</f>
        <v>0.75</v>
      </c>
      <c r="H21" s="58">
        <f t="shared" si="9"/>
        <v>0.75</v>
      </c>
      <c r="I21" s="66">
        <f t="shared" si="9"/>
        <v>0.75</v>
      </c>
      <c r="J21" s="58">
        <f t="shared" si="9"/>
        <v>0.75</v>
      </c>
      <c r="K21" s="66">
        <f t="shared" si="9"/>
        <v>0.75</v>
      </c>
      <c r="L21" s="58">
        <f t="shared" si="9"/>
        <v>0.75</v>
      </c>
      <c r="M21" s="66">
        <f t="shared" si="9"/>
        <v>0.75</v>
      </c>
      <c r="N21" s="58">
        <f t="shared" si="9"/>
        <v>0.75</v>
      </c>
      <c r="O21" s="66">
        <f t="shared" si="9"/>
        <v>0.75</v>
      </c>
      <c r="P21" s="58">
        <f t="shared" si="9"/>
        <v>0.75</v>
      </c>
      <c r="Q21" s="66">
        <f t="shared" si="9"/>
        <v>0.75</v>
      </c>
      <c r="R21" s="58">
        <f t="shared" si="9"/>
        <v>0.75</v>
      </c>
      <c r="S21" s="66">
        <f t="shared" si="9"/>
        <v>0.75</v>
      </c>
      <c r="T21" s="58">
        <f t="shared" si="9"/>
        <v>0.75</v>
      </c>
      <c r="U21" s="66">
        <f t="shared" si="9"/>
        <v>0.75</v>
      </c>
      <c r="V21" s="58">
        <f t="shared" si="9"/>
        <v>0.75</v>
      </c>
      <c r="W21" s="66">
        <f t="shared" si="9"/>
        <v>0.75</v>
      </c>
      <c r="X21" s="58">
        <f t="shared" si="9"/>
        <v>0.75</v>
      </c>
      <c r="Y21" s="66">
        <f t="shared" si="9"/>
        <v>0.75</v>
      </c>
      <c r="Z21" s="58">
        <f t="shared" si="9"/>
        <v>0.75</v>
      </c>
      <c r="AA21" s="66">
        <f t="shared" si="9"/>
        <v>0.75</v>
      </c>
      <c r="AB21" s="58">
        <f t="shared" si="9"/>
        <v>0.75</v>
      </c>
      <c r="AC21" s="66">
        <f t="shared" si="9"/>
        <v>0.75</v>
      </c>
      <c r="AD21" s="58">
        <f t="shared" si="9"/>
        <v>0.75</v>
      </c>
      <c r="AE21" s="66">
        <f t="shared" si="9"/>
        <v>0.75</v>
      </c>
      <c r="AF21" s="58">
        <f t="shared" si="9"/>
        <v>0.75</v>
      </c>
      <c r="AG21" s="66">
        <f t="shared" si="9"/>
        <v>0.75</v>
      </c>
      <c r="AH21" s="58">
        <f t="shared" si="9"/>
        <v>0.75</v>
      </c>
      <c r="AI21" s="66">
        <f t="shared" si="9"/>
        <v>0.75</v>
      </c>
      <c r="AJ21" s="58">
        <f t="shared" si="9"/>
        <v>0.75</v>
      </c>
      <c r="AK21" s="66">
        <f t="shared" si="9"/>
        <v>0.75</v>
      </c>
      <c r="AL21" s="58">
        <f t="shared" si="9"/>
        <v>0.75</v>
      </c>
      <c r="AM21" s="66">
        <f t="shared" si="9"/>
        <v>0.75</v>
      </c>
      <c r="AN21" s="58">
        <f t="shared" si="9"/>
        <v>0.75</v>
      </c>
      <c r="AO21" s="66">
        <f t="shared" si="9"/>
        <v>0.75</v>
      </c>
      <c r="AP21" s="58">
        <f t="shared" si="9"/>
        <v>0.75</v>
      </c>
      <c r="AQ21" s="66">
        <f t="shared" si="9"/>
        <v>0.75</v>
      </c>
      <c r="AR21" s="58">
        <f t="shared" si="9"/>
        <v>0.75</v>
      </c>
      <c r="AS21" s="66">
        <f t="shared" si="9"/>
        <v>0.75</v>
      </c>
      <c r="AT21" s="58">
        <f t="shared" si="9"/>
        <v>0.75</v>
      </c>
      <c r="AU21" s="66">
        <f t="shared" si="9"/>
        <v>0.75</v>
      </c>
      <c r="AV21" s="58">
        <f t="shared" si="9"/>
        <v>0.75</v>
      </c>
      <c r="AW21" s="66">
        <f t="shared" si="9"/>
        <v>0.75</v>
      </c>
      <c r="AX21" s="58">
        <f t="shared" si="9"/>
        <v>0.75</v>
      </c>
      <c r="AY21" s="66">
        <f t="shared" si="9"/>
        <v>0.75</v>
      </c>
      <c r="AZ21" s="58">
        <f t="shared" si="9"/>
        <v>0.75</v>
      </c>
      <c r="BB21" s="66">
        <f t="shared" si="9"/>
        <v>0.75</v>
      </c>
      <c r="BC21" s="58">
        <f t="shared" si="9"/>
        <v>0.75</v>
      </c>
      <c r="BD21" s="66">
        <f t="shared" si="9"/>
        <v>0.75</v>
      </c>
    </row>
    <row r="22" spans="1:58" x14ac:dyDescent="0.55000000000000004">
      <c r="B22" s="3" t="s">
        <v>56</v>
      </c>
      <c r="C22">
        <f>'SDR Patient and Stations'!B12</f>
        <v>0.95</v>
      </c>
      <c r="D22">
        <f>'SDR Patient and Stations'!C12</f>
        <v>0.95</v>
      </c>
      <c r="E22">
        <f>'SDR Patient and Stations'!D12</f>
        <v>0.9</v>
      </c>
      <c r="F22" s="5">
        <f>'SDR Patient and Stations'!E12</f>
        <v>0.97499999999999998</v>
      </c>
      <c r="G22" s="66">
        <f>'SDR Patient and Stations'!F12</f>
        <v>1</v>
      </c>
      <c r="H22" s="58">
        <f>'SDR Patient and Stations'!G12</f>
        <v>0.875</v>
      </c>
      <c r="I22" s="66">
        <f>'SDR Patient and Stations'!H12</f>
        <v>1</v>
      </c>
      <c r="J22" s="58">
        <f>'SDR Patient and Stations'!I12</f>
        <v>1.175</v>
      </c>
      <c r="K22" s="66">
        <f>'SDR Patient and Stations'!J12</f>
        <v>0.95</v>
      </c>
      <c r="L22" s="58">
        <f>'SDR Patient and Stations'!K12</f>
        <v>0.83333333333333337</v>
      </c>
      <c r="M22" s="66">
        <f>'SDR Patient and Stations'!M12</f>
        <v>0.82894736842105265</v>
      </c>
      <c r="N22" s="58">
        <f>'SDR Patient and Stations'!N12</f>
        <v>0.90789473684210531</v>
      </c>
      <c r="O22" s="66">
        <f>'SDR Patient and Stations'!O12</f>
        <v>0.89473684210526316</v>
      </c>
      <c r="P22" s="58">
        <f>'SDR Patient and Stations'!P12</f>
        <v>0.7068965517241379</v>
      </c>
      <c r="Q22" s="66">
        <f>'SDR Patient and Stations'!Q12</f>
        <v>0.68965517241379315</v>
      </c>
      <c r="R22" s="58">
        <f>'SDR Patient and Stations'!R12</f>
        <v>0.71551724137931039</v>
      </c>
      <c r="S22" s="66">
        <f>'SDR Patient and Stations'!S12</f>
        <v>0.75</v>
      </c>
      <c r="T22" s="58">
        <f>'SDR Patient and Stations'!T12</f>
        <v>0.7068965517241379</v>
      </c>
      <c r="U22" s="66">
        <f>'SDR Patient and Stations'!U12</f>
        <v>0.73275862068965514</v>
      </c>
      <c r="V22" s="58">
        <f>'SDR Patient and Stations'!V12</f>
        <v>0.69827586206896552</v>
      </c>
      <c r="W22" s="66">
        <f>'SDR Patient and Stations'!W12</f>
        <v>0.72413793103448276</v>
      </c>
      <c r="X22" s="58">
        <f>'SDR Patient and Stations'!X12</f>
        <v>0.72413793103448276</v>
      </c>
      <c r="Y22" s="66">
        <f>'SDR Patient and Stations'!Y12</f>
        <v>0.69827586206896552</v>
      </c>
      <c r="Z22" s="58">
        <f>'SDR Patient and Stations'!Z12</f>
        <v>0.66379310344827591</v>
      </c>
      <c r="AA22" s="66">
        <f>'SDR Patient and Stations'!AA12</f>
        <v>0.72413793103448276</v>
      </c>
      <c r="AB22" s="58">
        <f>'SDR Patient and Stations'!AB12</f>
        <v>0.68965517241379315</v>
      </c>
      <c r="AC22" s="66">
        <f>'SDR Patient and Stations'!AC12</f>
        <v>0.64655172413793105</v>
      </c>
      <c r="AD22" s="58">
        <f>'SDR Patient and Stations'!AD12</f>
        <v>0.68965517241379315</v>
      </c>
      <c r="AE22" s="66">
        <f>'SDR Patient and Stations'!AE12</f>
        <v>0.7407407407407407</v>
      </c>
      <c r="AF22" s="58">
        <f>'SDR Patient and Stations'!AF12</f>
        <v>0.88888888888888884</v>
      </c>
      <c r="AG22" s="66">
        <f>'SDR Patient and Stations'!AG12</f>
        <v>0.91666666666666663</v>
      </c>
      <c r="AH22" s="58">
        <f>'SDR Patient and Stations'!AH12</f>
        <v>0.72222222222222221</v>
      </c>
      <c r="AI22" s="66">
        <f>'SDR Patient and Stations'!AI12</f>
        <v>0.71551724137931039</v>
      </c>
      <c r="AJ22" s="58">
        <f>'SDR Patient and Stations'!AJ12</f>
        <v>0.68965517241379315</v>
      </c>
      <c r="AK22" s="66">
        <f>'SDR Patient and Stations'!AK12</f>
        <v>0.7068965517241379</v>
      </c>
      <c r="AL22" s="58">
        <f>'SDR Patient and Stations'!AL12</f>
        <v>0.78448275862068961</v>
      </c>
      <c r="AM22" s="66">
        <f>'SDR Patient and Stations'!AM12</f>
        <v>0.81896551724137934</v>
      </c>
      <c r="AN22" s="58">
        <f>'SDR Patient and Stations'!AN12</f>
        <v>0.87068965517241381</v>
      </c>
      <c r="AO22" s="66">
        <f>'SDR Patient and Stations'!AO12</f>
        <v>0.83620689655172409</v>
      </c>
      <c r="AP22" s="58">
        <f>'SDR Patient and Stations'!AP12</f>
        <v>0.86206896551724133</v>
      </c>
      <c r="AQ22" s="66">
        <f>'SDR Patient and Stations'!AQ12</f>
        <v>0.81034482758620685</v>
      </c>
      <c r="AR22" s="58">
        <f>'SDR Patient and Stations'!AR12</f>
        <v>0.87931034482758619</v>
      </c>
      <c r="AS22" s="66">
        <f>'SDR Patient and Stations'!AS12</f>
        <v>0.86206896551724133</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3</v>
      </c>
      <c r="D23" s="31">
        <f t="shared" si="10"/>
        <v>3</v>
      </c>
      <c r="E23" s="31">
        <f t="shared" si="10"/>
        <v>3</v>
      </c>
      <c r="F23" s="31">
        <f>$F$1</f>
        <v>3</v>
      </c>
      <c r="G23" s="67">
        <f t="shared" ref="G23:BD23" si="11">$F$1</f>
        <v>3</v>
      </c>
      <c r="H23" s="59">
        <f t="shared" si="11"/>
        <v>3</v>
      </c>
      <c r="I23" s="67">
        <f t="shared" si="11"/>
        <v>3</v>
      </c>
      <c r="J23" s="59">
        <f t="shared" si="11"/>
        <v>3</v>
      </c>
      <c r="K23" s="67">
        <f t="shared" si="11"/>
        <v>3</v>
      </c>
      <c r="L23" s="59">
        <f t="shared" si="11"/>
        <v>3</v>
      </c>
      <c r="M23" s="67">
        <f t="shared" si="11"/>
        <v>3</v>
      </c>
      <c r="N23" s="59">
        <f t="shared" si="11"/>
        <v>3</v>
      </c>
      <c r="O23" s="67">
        <f t="shared" si="11"/>
        <v>3</v>
      </c>
      <c r="P23" s="59">
        <f t="shared" si="11"/>
        <v>3</v>
      </c>
      <c r="Q23" s="67">
        <f t="shared" si="11"/>
        <v>3</v>
      </c>
      <c r="R23" s="59">
        <f t="shared" si="11"/>
        <v>3</v>
      </c>
      <c r="S23" s="67">
        <f t="shared" si="11"/>
        <v>3</v>
      </c>
      <c r="T23" s="59">
        <f t="shared" si="11"/>
        <v>3</v>
      </c>
      <c r="U23" s="67">
        <f t="shared" si="11"/>
        <v>3</v>
      </c>
      <c r="V23" s="59">
        <f t="shared" si="11"/>
        <v>3</v>
      </c>
      <c r="W23" s="67">
        <f t="shared" si="11"/>
        <v>3</v>
      </c>
      <c r="X23" s="59">
        <f t="shared" si="11"/>
        <v>3</v>
      </c>
      <c r="Y23" s="67">
        <f t="shared" si="11"/>
        <v>3</v>
      </c>
      <c r="Z23" s="59">
        <f t="shared" si="11"/>
        <v>3</v>
      </c>
      <c r="AA23" s="67">
        <f t="shared" si="11"/>
        <v>3</v>
      </c>
      <c r="AB23" s="59">
        <f t="shared" si="11"/>
        <v>3</v>
      </c>
      <c r="AC23" s="67">
        <f t="shared" si="11"/>
        <v>3</v>
      </c>
      <c r="AD23" s="59">
        <f t="shared" si="11"/>
        <v>3</v>
      </c>
      <c r="AE23" s="67">
        <f t="shared" si="11"/>
        <v>3</v>
      </c>
      <c r="AF23" s="59">
        <f t="shared" si="11"/>
        <v>3</v>
      </c>
      <c r="AG23" s="67">
        <f t="shared" si="11"/>
        <v>3</v>
      </c>
      <c r="AH23" s="59">
        <f t="shared" si="11"/>
        <v>3</v>
      </c>
      <c r="AI23" s="67">
        <f t="shared" si="11"/>
        <v>3</v>
      </c>
      <c r="AJ23" s="59">
        <f t="shared" si="11"/>
        <v>3</v>
      </c>
      <c r="AK23" s="67">
        <f t="shared" si="11"/>
        <v>3</v>
      </c>
      <c r="AL23" s="59">
        <f t="shared" si="11"/>
        <v>3</v>
      </c>
      <c r="AM23" s="67">
        <f t="shared" si="11"/>
        <v>3</v>
      </c>
      <c r="AN23" s="59">
        <f t="shared" si="11"/>
        <v>3</v>
      </c>
      <c r="AO23" s="67">
        <f t="shared" si="11"/>
        <v>3</v>
      </c>
      <c r="AP23" s="59">
        <f t="shared" si="11"/>
        <v>3</v>
      </c>
      <c r="AQ23" s="67">
        <f t="shared" si="11"/>
        <v>3</v>
      </c>
      <c r="AR23" s="59">
        <f t="shared" si="11"/>
        <v>3</v>
      </c>
      <c r="AS23" s="67">
        <f t="shared" si="11"/>
        <v>3</v>
      </c>
      <c r="AT23" s="59">
        <f t="shared" si="11"/>
        <v>3</v>
      </c>
      <c r="AU23" s="67">
        <f t="shared" si="11"/>
        <v>3</v>
      </c>
      <c r="AV23" s="59">
        <f t="shared" si="11"/>
        <v>3</v>
      </c>
      <c r="AW23" s="67">
        <f t="shared" si="11"/>
        <v>3</v>
      </c>
      <c r="AX23" s="59">
        <f t="shared" si="11"/>
        <v>3</v>
      </c>
      <c r="AY23" s="67">
        <f t="shared" si="11"/>
        <v>3</v>
      </c>
      <c r="AZ23" s="59">
        <f t="shared" si="11"/>
        <v>3</v>
      </c>
      <c r="BB23" s="67">
        <f t="shared" si="11"/>
        <v>3</v>
      </c>
      <c r="BC23" s="59">
        <f t="shared" si="11"/>
        <v>3</v>
      </c>
      <c r="BD23" s="67">
        <f t="shared" si="11"/>
        <v>3</v>
      </c>
    </row>
    <row r="24" spans="1:58" x14ac:dyDescent="0.55000000000000004">
      <c r="B24" s="3" t="s">
        <v>57</v>
      </c>
      <c r="C24" s="105">
        <f>'SDR Patient and Stations'!B11</f>
        <v>3.8</v>
      </c>
      <c r="D24" s="105">
        <f>'SDR Patient and Stations'!C11</f>
        <v>3.8</v>
      </c>
      <c r="E24" s="105">
        <f>'SDR Patient and Stations'!D11</f>
        <v>3.6</v>
      </c>
      <c r="F24" s="115">
        <f>'SDR Patient and Stations'!E11</f>
        <v>3.9</v>
      </c>
      <c r="G24" s="114">
        <f t="shared" ref="G24:AZ24" si="12">J32/G26</f>
        <v>4</v>
      </c>
      <c r="H24" s="113">
        <f t="shared" si="12"/>
        <v>3.5</v>
      </c>
      <c r="I24" s="114">
        <f t="shared" si="12"/>
        <v>4</v>
      </c>
      <c r="J24" s="113">
        <f t="shared" si="12"/>
        <v>4.7</v>
      </c>
      <c r="K24" s="114">
        <f t="shared" si="12"/>
        <v>3.3502040816326528</v>
      </c>
      <c r="L24" s="113">
        <f t="shared" si="12"/>
        <v>3.9952572919136826</v>
      </c>
      <c r="M24" s="114">
        <f t="shared" si="12"/>
        <v>2.7319908909313688</v>
      </c>
      <c r="N24" s="113">
        <f t="shared" si="12"/>
        <v>2.4384647648528741</v>
      </c>
      <c r="O24" s="114">
        <f t="shared" si="12"/>
        <v>2.2999999999999998</v>
      </c>
      <c r="P24" s="113">
        <f t="shared" si="12"/>
        <v>2.2666666666666666</v>
      </c>
      <c r="Q24" s="114">
        <f t="shared" si="12"/>
        <v>2.7333333333333334</v>
      </c>
      <c r="R24" s="113">
        <f t="shared" si="12"/>
        <v>2.6666666666666665</v>
      </c>
      <c r="S24" s="114">
        <f t="shared" si="12"/>
        <v>2.7666666666666666</v>
      </c>
      <c r="T24" s="113">
        <f t="shared" si="12"/>
        <v>2.9</v>
      </c>
      <c r="U24" s="114">
        <f t="shared" si="12"/>
        <v>2.7333333333333334</v>
      </c>
      <c r="V24" s="113">
        <f t="shared" si="12"/>
        <v>2.8333333333333335</v>
      </c>
      <c r="W24" s="114">
        <f t="shared" si="12"/>
        <v>2.7</v>
      </c>
      <c r="X24" s="113">
        <f t="shared" si="12"/>
        <v>2.8</v>
      </c>
      <c r="Y24" s="114">
        <f t="shared" si="12"/>
        <v>2.8</v>
      </c>
      <c r="Z24" s="113">
        <f t="shared" si="12"/>
        <v>2.7</v>
      </c>
      <c r="AA24" s="114">
        <f t="shared" si="12"/>
        <v>2.5666666666666669</v>
      </c>
      <c r="AB24" s="113">
        <f t="shared" si="12"/>
        <v>3</v>
      </c>
      <c r="AC24" s="114">
        <f t="shared" si="12"/>
        <v>2.8571428571428572</v>
      </c>
      <c r="AD24" s="113">
        <f t="shared" si="12"/>
        <v>2.6785714285714284</v>
      </c>
      <c r="AE24" s="114">
        <f t="shared" si="12"/>
        <v>2.8571428571428572</v>
      </c>
      <c r="AF24" s="113">
        <f t="shared" si="12"/>
        <v>3.2</v>
      </c>
      <c r="AG24" s="114">
        <f t="shared" si="12"/>
        <v>3.84</v>
      </c>
      <c r="AH24" s="113">
        <f t="shared" si="12"/>
        <v>3.96</v>
      </c>
      <c r="AI24" s="114">
        <f t="shared" si="12"/>
        <v>2.9249999999999998</v>
      </c>
      <c r="AJ24" s="113">
        <f t="shared" si="12"/>
        <v>2.7666666666666666</v>
      </c>
      <c r="AK24" s="114">
        <f t="shared" si="12"/>
        <v>2.6666666666666665</v>
      </c>
      <c r="AL24" s="113">
        <f t="shared" si="12"/>
        <v>2.7333333333333334</v>
      </c>
      <c r="AM24" s="114">
        <f t="shared" si="12"/>
        <v>3.0333333333333332</v>
      </c>
      <c r="AN24" s="113">
        <f t="shared" si="12"/>
        <v>3.1666666666666665</v>
      </c>
      <c r="AO24" s="114">
        <f t="shared" si="12"/>
        <v>3.3666666666666667</v>
      </c>
      <c r="AP24" s="113">
        <f t="shared" si="12"/>
        <v>3.2333333333333334</v>
      </c>
      <c r="AQ24" s="114">
        <f t="shared" si="12"/>
        <v>3.3333333333333335</v>
      </c>
      <c r="AR24" s="113">
        <f t="shared" si="12"/>
        <v>3.1333333333333333</v>
      </c>
      <c r="AS24" s="114">
        <f t="shared" si="12"/>
        <v>3.4</v>
      </c>
      <c r="AT24" s="113">
        <f t="shared" si="12"/>
        <v>3.3333333333333335</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5" t="s">
        <v>62</v>
      </c>
      <c r="C25" s="175"/>
      <c r="D25" s="176">
        <f>AVERAGE(C24:D24)</f>
        <v>3.8</v>
      </c>
      <c r="E25" s="176">
        <f t="shared" ref="E25:G25" si="13">AVERAGE(D24:E24)</f>
        <v>3.7</v>
      </c>
      <c r="F25" s="176">
        <f t="shared" si="13"/>
        <v>3.75</v>
      </c>
      <c r="G25" s="176">
        <f t="shared" si="13"/>
        <v>3.95</v>
      </c>
      <c r="H25" s="122">
        <f>AVERAGE(G24:H24)</f>
        <v>3.75</v>
      </c>
      <c r="I25" s="123">
        <f t="shared" ref="I25:AZ25" si="14">AVERAGE(H24:I24)</f>
        <v>3.75</v>
      </c>
      <c r="J25" s="122">
        <f t="shared" si="14"/>
        <v>4.3499999999999996</v>
      </c>
      <c r="K25" s="123">
        <f t="shared" si="14"/>
        <v>4.0251020408163267</v>
      </c>
      <c r="L25" s="122">
        <f t="shared" si="14"/>
        <v>3.6727306867731677</v>
      </c>
      <c r="M25" s="123">
        <f t="shared" si="14"/>
        <v>3.3636240914225257</v>
      </c>
      <c r="N25" s="122">
        <f t="shared" si="14"/>
        <v>2.5852278278921217</v>
      </c>
      <c r="O25" s="123">
        <f t="shared" si="14"/>
        <v>2.369232382426437</v>
      </c>
      <c r="P25" s="122">
        <f t="shared" si="14"/>
        <v>2.2833333333333332</v>
      </c>
      <c r="Q25" s="123">
        <f t="shared" si="14"/>
        <v>2.5</v>
      </c>
      <c r="R25" s="122">
        <f t="shared" si="14"/>
        <v>2.7</v>
      </c>
      <c r="S25" s="123">
        <f t="shared" si="14"/>
        <v>2.7166666666666668</v>
      </c>
      <c r="T25" s="122">
        <f t="shared" si="14"/>
        <v>2.833333333333333</v>
      </c>
      <c r="U25" s="123">
        <f t="shared" si="14"/>
        <v>2.8166666666666664</v>
      </c>
      <c r="V25" s="122">
        <f t="shared" si="14"/>
        <v>2.7833333333333332</v>
      </c>
      <c r="W25" s="123">
        <f t="shared" si="14"/>
        <v>2.7666666666666666</v>
      </c>
      <c r="X25" s="122">
        <f t="shared" si="14"/>
        <v>2.75</v>
      </c>
      <c r="Y25" s="123">
        <f t="shared" si="14"/>
        <v>2.8</v>
      </c>
      <c r="Z25" s="122">
        <f t="shared" si="14"/>
        <v>2.75</v>
      </c>
      <c r="AA25" s="123">
        <f t="shared" si="14"/>
        <v>2.6333333333333337</v>
      </c>
      <c r="AB25" s="122">
        <f t="shared" si="14"/>
        <v>2.7833333333333332</v>
      </c>
      <c r="AC25" s="123">
        <f t="shared" si="14"/>
        <v>2.9285714285714288</v>
      </c>
      <c r="AD25" s="122">
        <f t="shared" si="14"/>
        <v>2.7678571428571428</v>
      </c>
      <c r="AE25" s="123">
        <f t="shared" si="14"/>
        <v>2.7678571428571428</v>
      </c>
      <c r="AF25" s="122">
        <f t="shared" si="14"/>
        <v>3.0285714285714285</v>
      </c>
      <c r="AG25" s="123">
        <f t="shared" si="14"/>
        <v>3.52</v>
      </c>
      <c r="AH25" s="122">
        <f t="shared" si="14"/>
        <v>3.9</v>
      </c>
      <c r="AI25" s="123">
        <f t="shared" si="14"/>
        <v>3.4424999999999999</v>
      </c>
      <c r="AJ25" s="122">
        <f t="shared" si="14"/>
        <v>2.8458333333333332</v>
      </c>
      <c r="AK25" s="123">
        <f t="shared" si="14"/>
        <v>2.7166666666666668</v>
      </c>
      <c r="AL25" s="122">
        <f t="shared" si="14"/>
        <v>2.7</v>
      </c>
      <c r="AM25" s="123">
        <f t="shared" si="14"/>
        <v>2.8833333333333333</v>
      </c>
      <c r="AN25" s="122">
        <f t="shared" si="14"/>
        <v>3.0999999999999996</v>
      </c>
      <c r="AO25" s="123">
        <f t="shared" si="14"/>
        <v>3.2666666666666666</v>
      </c>
      <c r="AP25" s="122">
        <f t="shared" si="14"/>
        <v>3.3</v>
      </c>
      <c r="AQ25" s="123">
        <f t="shared" si="14"/>
        <v>3.2833333333333332</v>
      </c>
      <c r="AR25" s="122">
        <f t="shared" si="14"/>
        <v>3.2333333333333334</v>
      </c>
      <c r="AS25" s="123">
        <f t="shared" si="14"/>
        <v>3.2666666666666666</v>
      </c>
      <c r="AT25" s="122">
        <f t="shared" si="14"/>
        <v>3.3666666666666667</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4" t="s">
        <v>39</v>
      </c>
      <c r="B26" s="194"/>
      <c r="C26" s="194"/>
      <c r="D26" s="194"/>
      <c r="E26" s="194"/>
      <c r="F26" s="25">
        <f>HLOOKUP(F19,'SDR Patient and Stations'!$B$6:$AT$14,5,FALSE)</f>
        <v>10</v>
      </c>
      <c r="G26" s="49">
        <f>IF((F26+E28+(IF(F16&gt;0,0,F16))&gt;'SDR Patient and Stations'!G8),'SDR Patient and Stations'!G8,(F26+E28+(IF(F16&gt;0,0,F16))))</f>
        <v>10</v>
      </c>
      <c r="H26" s="52">
        <f>IF((G26+F28+(IF(G16&gt;0,0,G16))&gt;'SDR Patient and Stations'!H8),'SDR Patient and Stations'!H8,(G26+F28+(IF(G16&gt;0,0,G16))))</f>
        <v>10</v>
      </c>
      <c r="I26" s="116">
        <f>IF((H26+G28+(IF(H16&gt;0,0,H16))&gt;'SDR Patient and Stations'!I8),'SDR Patient and Stations'!I8,(H26+G28+(IF(H16&gt;0,0,H16))))</f>
        <v>10</v>
      </c>
      <c r="J26" s="117">
        <f>IF((I26+H28+(IF(I16&gt;0,0,I16))&gt;'SDR Patient and Stations'!J8),'SDR Patient and Stations'!J8,(I26+H28+(IF(I16&gt;0,0,I16))))</f>
        <v>10</v>
      </c>
      <c r="K26" s="116">
        <f>IF((J26+I28+(IF(J16&gt;0,0,J16))&gt;'SDR Patient and Stations'!K8),'SDR Patient and Stations'!K8,(J26+I28+(IF(J16&gt;0,0,J16))))</f>
        <v>11.342592592592593</v>
      </c>
      <c r="L26" s="117">
        <f>IF((K26+J28+(IF(K16&gt;0,0,K16))&gt;'SDR Patient and Stations'!L8),'SDR Patient and Stations'!L8,(K26+J28+(IF(K16&gt;0,0,K16))))</f>
        <v>15.017806267806268</v>
      </c>
      <c r="M26" s="116">
        <f>IF((L26+K28+(IF(L16&gt;0,0,L16))&gt;'SDR Patient and Stations'!M8),'SDR Patient and Stations'!M8,(L26+K28+(IF(L16&gt;0,0,L16))))</f>
        <v>23.426139601139603</v>
      </c>
      <c r="N26" s="117">
        <f>IF((M26+L28+(IF(M16&gt;0,0,M16))&gt;'SDR Patient and Stations'!N8),'SDR Patient and Stations'!N8,(M26+L28+(IF(M16&gt;0,0,M16))))</f>
        <v>25.835927960927961</v>
      </c>
      <c r="O26" s="116">
        <f>IF((N26+M28+(IF(N16&gt;0,0,N16))&gt;'SDR Patient and Stations'!O8),'SDR Patient and Stations'!O8,(N26+M28+(IF(N16&gt;0,0,N16))))</f>
        <v>30</v>
      </c>
      <c r="P26" s="117">
        <f>IF((O26+N28+(IF(O16&gt;0,0,O16))&gt;'SDR Patient and Stations'!P8),'SDR Patient and Stations'!P8,(O26+N28+(IF(O16&gt;0,0,O16))))</f>
        <v>30</v>
      </c>
      <c r="Q26" s="116">
        <f>IF((P26+O28+(IF(P16&gt;0,0,P16))&gt;'SDR Patient and Stations'!Q8),'SDR Patient and Stations'!Q8,(P26+O28+(IF(P16&gt;0,0,P16))))</f>
        <v>30</v>
      </c>
      <c r="R26" s="117">
        <f>IF((Q26+P28+(IF(Q16&gt;0,0,Q16))&gt;'SDR Patient and Stations'!R8),'SDR Patient and Stations'!R8,(Q26+P28+(IF(Q16&gt;0,0,Q16))))</f>
        <v>30</v>
      </c>
      <c r="S26" s="116">
        <f>IF((R26+Q28+(IF(R16&gt;0,0,R16))&gt;'SDR Patient and Stations'!S8),'SDR Patient and Stations'!S8,(R26+Q28+(IF(R16&gt;0,0,R16))))</f>
        <v>30</v>
      </c>
      <c r="T26" s="117">
        <f>IF((S26+R28+(IF(S16&gt;0,0,S16))&gt;'SDR Patient and Stations'!T8),'SDR Patient and Stations'!T8,(S26+R28+(IF(S16&gt;0,0,S16))))</f>
        <v>30</v>
      </c>
      <c r="U26" s="116">
        <f>IF((T26+S28+(IF(T16&gt;0,0,T16))&gt;'SDR Patient and Stations'!U8),'SDR Patient and Stations'!U8,(T26+S28+(IF(T16&gt;0,0,T16))))</f>
        <v>30</v>
      </c>
      <c r="V26" s="117">
        <f>IF((U26+T28+(IF(U16&gt;0,0,U16))&gt;'SDR Patient and Stations'!V8),'SDR Patient and Stations'!V8,(U26+T28+(IF(U16&gt;0,0,U16))))</f>
        <v>30</v>
      </c>
      <c r="W26" s="116">
        <f>IF((V26+U28+(IF(V16&gt;0,0,V16))&gt;'SDR Patient and Stations'!W8),'SDR Patient and Stations'!W8,(V26+U28+(IF(V16&gt;0,0,V16))))</f>
        <v>30</v>
      </c>
      <c r="X26" s="117">
        <f>IF((W26+V28+(IF(W16&gt;0,0,W16))&gt;'SDR Patient and Stations'!X8),'SDR Patient and Stations'!X8,(W26+V28+(IF(W16&gt;0,0,W16))))</f>
        <v>30</v>
      </c>
      <c r="Y26" s="116">
        <f>IF((X26+W28+(IF(X16&gt;0,0,X16))&gt;'SDR Patient and Stations'!Y8),'SDR Patient and Stations'!Y8,(X26+W28+(IF(X16&gt;0,0,X16))))</f>
        <v>30</v>
      </c>
      <c r="Z26" s="117">
        <f>IF((Y26+X28+(IF(Y16&gt;0,0,Y16))&gt;'SDR Patient and Stations'!Z8),'SDR Patient and Stations'!Z8,(Y26+X28+(IF(Y16&gt;0,0,Y16))))</f>
        <v>30</v>
      </c>
      <c r="AA26" s="116">
        <f>IF((Z26+Y28+(IF(Z16&gt;0,0,Z16))&gt;'SDR Patient and Stations'!AA8),'SDR Patient and Stations'!AA8,(Z26+Y28+(IF(Z16&gt;0,0,Z16))))</f>
        <v>30</v>
      </c>
      <c r="AB26" s="117">
        <f>IF((AA26+Z28+(IF(AA16&gt;0,0,AA16))&gt;'SDR Patient and Stations'!AB8),'SDR Patient and Stations'!AB8,(AA26+Z28+(IF(AA16&gt;0,0,AA16))))</f>
        <v>28</v>
      </c>
      <c r="AC26" s="116">
        <f>IF((AB26+AA28+(IF(AB16&gt;0,0,AB16))&gt;'SDR Patient and Stations'!AC8),'SDR Patient and Stations'!AC8,(AB26+AA28+(IF(AB16&gt;0,0,AB16))))</f>
        <v>28</v>
      </c>
      <c r="AD26" s="117">
        <f>IF((AC26+AB28+(IF(AC16&gt;0,0,AC16))&gt;'SDR Patient and Stations'!AD8),'SDR Patient and Stations'!AD8,(AC26+AB28+(IF(AC16&gt;0,0,AC16))))</f>
        <v>28</v>
      </c>
      <c r="AE26" s="116">
        <f>IF((AD26+AC28+(IF(AD16&gt;0,0,AD16))&gt;'SDR Patient and Stations'!AE8),'SDR Patient and Stations'!AE8,(AD26+AC28+(IF(AD16&gt;0,0,AD16))))</f>
        <v>28</v>
      </c>
      <c r="AF26" s="117">
        <f>IF((AE26+AD28+(IF(AE16&gt;0,0,AE16))&gt;'SDR Patient and Stations'!AF8),'SDR Patient and Stations'!AF8,(AE26+AD28+(IF(AE16&gt;0,0,AE16))))</f>
        <v>25</v>
      </c>
      <c r="AG26" s="116">
        <f>IF((AF26+AE28+(IF(AF16&gt;0,0,AF16))&gt;'SDR Patient and Stations'!AG8),'SDR Patient and Stations'!AG8,(AF26+AE28+(IF(AF16&gt;0,0,AF16))))</f>
        <v>25</v>
      </c>
      <c r="AH26" s="117">
        <f>IF((AG26+AF28+(IF(AG16&gt;0,0,AG16))&gt;'SDR Patient and Stations'!AH8),'SDR Patient and Stations'!AH8,(AG26+AF28+(IF(AG16&gt;0,0,AG16))))</f>
        <v>25</v>
      </c>
      <c r="AI26" s="116">
        <f>IF((AH26+AG28+(IF(AH16&gt;0,0,AH16))&gt;'SDR Patient and Stations'!AI8),'SDR Patient and Stations'!AI8,(AH26+AG28+(IF(AH16&gt;0,0,AH16))))</f>
        <v>26.666666666666668</v>
      </c>
      <c r="AJ26" s="117">
        <f>IF((AI26+AH28+(IF(AI16&gt;0,0,AI16))&gt;'SDR Patient and Stations'!AJ8),'SDR Patient and Stations'!AJ8,(AI26+AH28+(IF(AI16&gt;0,0,AI16))))</f>
        <v>30</v>
      </c>
      <c r="AK26" s="116">
        <f>IF((AJ26+AI28+(IF(AJ16&gt;0,0,AJ16))&gt;'SDR Patient and Stations'!AK8),'SDR Patient and Stations'!AK8,(AJ26+AI28+(IF(AJ16&gt;0,0,AJ16))))</f>
        <v>30</v>
      </c>
      <c r="AL26" s="117">
        <f>IF((AK26+AJ28+(IF(AK16&gt;0,0,AK16))&gt;'SDR Patient and Stations'!AL8),'SDR Patient and Stations'!AL8,(AK26+AJ28+(IF(AK16&gt;0,0,AK16))))</f>
        <v>30</v>
      </c>
      <c r="AM26" s="116">
        <f>IF((AL26+AK28+(IF(AL16&gt;0,0,AL16))&gt;'SDR Patient and Stations'!AM8),'SDR Patient and Stations'!AM8,(AL26+AK28+(IF(AL16&gt;0,0,AL16))))</f>
        <v>30</v>
      </c>
      <c r="AN26" s="117">
        <f>IF((AM26+AL28+(IF(AM16&gt;0,0,AM16))&gt;'SDR Patient and Stations'!AN8),'SDR Patient and Stations'!AN8,(AM26+AL28+(IF(AM16&gt;0,0,AM16))))</f>
        <v>30</v>
      </c>
      <c r="AO26" s="116">
        <f>IF((AN26+AM28+(IF(AN16&gt;0,0,AN16))&gt;'SDR Patient and Stations'!AO8),'SDR Patient and Stations'!AO8,(AN26+AM28+(IF(AN16&gt;0,0,AN16))))</f>
        <v>30</v>
      </c>
      <c r="AP26" s="117">
        <f>IF((AO26+AN28+(IF(AO16&gt;0,0,AO16))&gt;'SDR Patient and Stations'!AP8),'SDR Patient and Stations'!AP8,(AO26+AN28+(IF(AO16&gt;0,0,AO16))))</f>
        <v>30</v>
      </c>
      <c r="AQ26" s="116">
        <f>IF((AP26+AO28+(IF(AP16&gt;0,0,AP16))&gt;'SDR Patient and Stations'!AQ8),'SDR Patient and Stations'!AQ8,(AP26+AO28+(IF(AP16&gt;0,0,AP16))))</f>
        <v>30</v>
      </c>
      <c r="AR26" s="117">
        <f>IF((AQ26+AP28+(IF(AQ16&gt;0,0,AQ16))&gt;'SDR Patient and Stations'!AR8),'SDR Patient and Stations'!AR8,(AQ26+AP28+(IF(AQ16&gt;0,0,AQ16))))</f>
        <v>30</v>
      </c>
      <c r="AS26" s="116">
        <f>IF((AR26+AQ28+(IF(AR16&gt;0,0,AR16))&gt;'SDR Patient and Stations'!AS8),'SDR Patient and Stations'!AS8,(AR26+AQ28+(IF(AR16&gt;0,0,AR16))))</f>
        <v>30</v>
      </c>
      <c r="AT26" s="117">
        <f>IF((AS26+AR28+(IF(AS16&gt;0,0,AS16))&gt;'SDR Patient and Stations'!AT8),'SDR Patient and Stations'!AT8,(AS26+AR28+(IF(AS16&gt;0,0,AS16))))</f>
        <v>30</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5" t="s">
        <v>59</v>
      </c>
      <c r="B27" s="195"/>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4" t="s">
        <v>58</v>
      </c>
      <c r="B28" s="194"/>
      <c r="F28" s="25"/>
      <c r="G28" s="116">
        <f>IF(F49&lt;0,0,F49)</f>
        <v>0</v>
      </c>
      <c r="H28" s="117">
        <f t="shared" ref="H28:AZ28" si="15">IF(G49&lt;0,0,G49)</f>
        <v>4.0350877192982466</v>
      </c>
      <c r="I28" s="116">
        <f t="shared" si="15"/>
        <v>1.3425925925925934</v>
      </c>
      <c r="J28" s="117">
        <f t="shared" si="15"/>
        <v>3.6752136752136746</v>
      </c>
      <c r="K28" s="116">
        <f t="shared" si="15"/>
        <v>8.408333333333335</v>
      </c>
      <c r="L28" s="117">
        <f t="shared" si="15"/>
        <v>2.4097883597883598</v>
      </c>
      <c r="M28" s="116">
        <f t="shared" si="15"/>
        <v>10</v>
      </c>
      <c r="N28" s="117">
        <f t="shared" si="15"/>
        <v>0</v>
      </c>
      <c r="O28" s="116">
        <f t="shared" si="15"/>
        <v>0</v>
      </c>
      <c r="P28" s="117">
        <f t="shared" si="15"/>
        <v>0</v>
      </c>
      <c r="Q28" s="116">
        <f t="shared" si="15"/>
        <v>0</v>
      </c>
      <c r="R28" s="117">
        <f t="shared" si="15"/>
        <v>0</v>
      </c>
      <c r="S28" s="116">
        <f t="shared" si="15"/>
        <v>0</v>
      </c>
      <c r="T28" s="117">
        <f t="shared" si="15"/>
        <v>0</v>
      </c>
      <c r="U28" s="116">
        <f t="shared" si="15"/>
        <v>0</v>
      </c>
      <c r="V28" s="117">
        <f t="shared" si="15"/>
        <v>0</v>
      </c>
      <c r="W28" s="116">
        <f t="shared" si="15"/>
        <v>0</v>
      </c>
      <c r="X28" s="117">
        <f t="shared" si="15"/>
        <v>0</v>
      </c>
      <c r="Y28" s="116">
        <f t="shared" si="15"/>
        <v>0</v>
      </c>
      <c r="Z28" s="117">
        <f t="shared" si="15"/>
        <v>0</v>
      </c>
      <c r="AA28" s="116">
        <f t="shared" si="15"/>
        <v>0</v>
      </c>
      <c r="AB28" s="117">
        <f t="shared" si="15"/>
        <v>0</v>
      </c>
      <c r="AC28" s="116">
        <f t="shared" si="15"/>
        <v>0</v>
      </c>
      <c r="AD28" s="117">
        <f t="shared" si="15"/>
        <v>0</v>
      </c>
      <c r="AE28" s="116">
        <f t="shared" si="15"/>
        <v>0</v>
      </c>
      <c r="AF28" s="117">
        <f t="shared" si="15"/>
        <v>0</v>
      </c>
      <c r="AG28" s="116">
        <f t="shared" si="15"/>
        <v>1.6666666666666679</v>
      </c>
      <c r="AH28" s="117">
        <f t="shared" si="15"/>
        <v>10</v>
      </c>
      <c r="AI28" s="116">
        <f t="shared" si="15"/>
        <v>10</v>
      </c>
      <c r="AJ28" s="117">
        <f t="shared" si="15"/>
        <v>0</v>
      </c>
      <c r="AK28" s="116">
        <f t="shared" si="15"/>
        <v>0</v>
      </c>
      <c r="AL28" s="117">
        <f t="shared" si="15"/>
        <v>0</v>
      </c>
      <c r="AM28" s="116">
        <f t="shared" si="15"/>
        <v>0</v>
      </c>
      <c r="AN28" s="117">
        <f t="shared" si="15"/>
        <v>3.2570281124497953</v>
      </c>
      <c r="AO28" s="116">
        <f t="shared" si="15"/>
        <v>7.6041666666666643</v>
      </c>
      <c r="AP28" s="117">
        <f t="shared" si="15"/>
        <v>10</v>
      </c>
      <c r="AQ28" s="116">
        <f t="shared" si="15"/>
        <v>4.4652014652014671</v>
      </c>
      <c r="AR28" s="117">
        <f t="shared" si="15"/>
        <v>5.0877192982456094</v>
      </c>
      <c r="AS28" s="116">
        <f t="shared" si="15"/>
        <v>0</v>
      </c>
      <c r="AT28" s="117">
        <f t="shared" si="15"/>
        <v>5.7525773195876297</v>
      </c>
      <c r="AU28" s="116">
        <f t="shared" si="15"/>
        <v>3.3333333333333357</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6" t="s">
        <v>60</v>
      </c>
      <c r="B29" s="197"/>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39</v>
      </c>
      <c r="G30" s="68">
        <f>HLOOKUP(G19,'SDR Patient and Stations'!$B$6:$AT$14,4,FALSE)</f>
        <v>40</v>
      </c>
      <c r="H30" s="60">
        <f>HLOOKUP(H19,'SDR Patient and Stations'!$B$6:$AT$14,4,FALSE)</f>
        <v>35</v>
      </c>
      <c r="I30" s="68">
        <f>HLOOKUP(I19,'SDR Patient and Stations'!$B$6:$AT$14,4,FALSE)</f>
        <v>40</v>
      </c>
      <c r="J30" s="60">
        <f>HLOOKUP(J19,'SDR Patient and Stations'!$B$6:$AT$14,4,FALSE)</f>
        <v>47</v>
      </c>
      <c r="K30" s="68">
        <f>HLOOKUP(K19,'SDR Patient and Stations'!$B$6:$AT$14,4,FALSE)</f>
        <v>38</v>
      </c>
      <c r="L30" s="60">
        <f>HLOOKUP(L19,'SDR Patient and Stations'!$B$6:$AT$14,4,FALSE)</f>
        <v>60</v>
      </c>
      <c r="M30" s="68">
        <f>HLOOKUP(M19,'SDR Patient and Stations'!$B$6:$AT$14,4,FALSE)</f>
        <v>64</v>
      </c>
      <c r="N30" s="60">
        <f>HLOOKUP(N19,'SDR Patient and Stations'!$B$6:$AT$14,4,FALSE)</f>
        <v>63</v>
      </c>
      <c r="O30" s="68">
        <f>HLOOKUP(O19,'SDR Patient and Stations'!$B$6:$AT$14,4,FALSE)</f>
        <v>69</v>
      </c>
      <c r="P30" s="60">
        <f>HLOOKUP(P19,'SDR Patient and Stations'!$B$6:$AT$14,4,FALSE)</f>
        <v>68</v>
      </c>
      <c r="Q30" s="68">
        <f>HLOOKUP(Q19,'SDR Patient and Stations'!$B$6:$AT$14,4,FALSE)</f>
        <v>82</v>
      </c>
      <c r="R30" s="60">
        <f>HLOOKUP(R19,'SDR Patient and Stations'!$B$6:$AT$14,4,FALSE)</f>
        <v>80</v>
      </c>
      <c r="S30" s="68">
        <f>HLOOKUP(S19,'SDR Patient and Stations'!$B$6:$AT$14,4,FALSE)</f>
        <v>83</v>
      </c>
      <c r="T30" s="60">
        <f>HLOOKUP(T19,'SDR Patient and Stations'!$B$6:$AT$14,4,FALSE)</f>
        <v>87</v>
      </c>
      <c r="U30" s="68">
        <f>HLOOKUP(U19,'SDR Patient and Stations'!$B$6:$AT$14,4,FALSE)</f>
        <v>82</v>
      </c>
      <c r="V30" s="60">
        <f>HLOOKUP(V19,'SDR Patient and Stations'!$B$6:$AT$14,4,FALSE)</f>
        <v>85</v>
      </c>
      <c r="W30" s="68">
        <f>HLOOKUP(W19,'SDR Patient and Stations'!$B$6:$AT$14,4,FALSE)</f>
        <v>81</v>
      </c>
      <c r="X30" s="60">
        <f>HLOOKUP(X19,'SDR Patient and Stations'!$B$6:$AT$14,4,FALSE)</f>
        <v>84</v>
      </c>
      <c r="Y30" s="68">
        <f>HLOOKUP(Y19,'SDR Patient and Stations'!$B$6:$AT$14,4,FALSE)</f>
        <v>84</v>
      </c>
      <c r="Z30" s="60">
        <f>HLOOKUP(Z19,'SDR Patient and Stations'!$B$6:$AT$14,4,FALSE)</f>
        <v>81</v>
      </c>
      <c r="AA30" s="68">
        <f>HLOOKUP(AA19,'SDR Patient and Stations'!$B$6:$AT$14,4,FALSE)</f>
        <v>77</v>
      </c>
      <c r="AB30" s="60">
        <f>HLOOKUP(AB19,'SDR Patient and Stations'!$B$6:$AT$14,4,FALSE)</f>
        <v>84</v>
      </c>
      <c r="AC30" s="68">
        <f>HLOOKUP(AC19,'SDR Patient and Stations'!$B$6:$AT$14,4,FALSE)</f>
        <v>80</v>
      </c>
      <c r="AD30" s="60">
        <f>HLOOKUP(AD19,'SDR Patient and Stations'!$B$6:$AT$14,4,FALSE)</f>
        <v>75</v>
      </c>
      <c r="AE30" s="68">
        <f>HLOOKUP(AE19,'SDR Patient and Stations'!$B$6:$AT$14,4,FALSE)</f>
        <v>80</v>
      </c>
      <c r="AF30" s="60">
        <f>HLOOKUP(AF19,'SDR Patient and Stations'!$B$6:$AT$14,4,FALSE)</f>
        <v>80</v>
      </c>
      <c r="AG30" s="68">
        <f>HLOOKUP(AG19,'SDR Patient and Stations'!$B$6:$AT$14,4,FALSE)</f>
        <v>96</v>
      </c>
      <c r="AH30" s="60">
        <f>HLOOKUP(AH19,'SDR Patient and Stations'!$B$6:$AT$14,4,FALSE)</f>
        <v>99</v>
      </c>
      <c r="AI30" s="68">
        <f>HLOOKUP(AI19,'SDR Patient and Stations'!$B$6:$AT$14,4,FALSE)</f>
        <v>78</v>
      </c>
      <c r="AJ30" s="60">
        <f>HLOOKUP(AJ19,'SDR Patient and Stations'!$B$6:$AT$14,4,FALSE)</f>
        <v>83</v>
      </c>
      <c r="AK30" s="68">
        <f>HLOOKUP(AK19,'SDR Patient and Stations'!$B$6:$AT$14,4,FALSE)</f>
        <v>80</v>
      </c>
      <c r="AL30" s="60">
        <f>HLOOKUP(AL19,'SDR Patient and Stations'!$B$6:$AT$14,4,FALSE)</f>
        <v>82</v>
      </c>
      <c r="AM30" s="68">
        <f>HLOOKUP(AM19,'SDR Patient and Stations'!$B$6:$AT$14,4,FALSE)</f>
        <v>91</v>
      </c>
      <c r="AN30" s="60">
        <f>HLOOKUP(AN19,'SDR Patient and Stations'!$B$6:$AT$14,4,FALSE)</f>
        <v>95</v>
      </c>
      <c r="AO30" s="68">
        <f>HLOOKUP(AO19,'SDR Patient and Stations'!$B$6:$AT$14,4,FALSE)</f>
        <v>101</v>
      </c>
      <c r="AP30" s="60">
        <f>HLOOKUP(AP19,'SDR Patient and Stations'!$B$6:$AT$14,4,FALSE)</f>
        <v>97</v>
      </c>
      <c r="AQ30" s="68">
        <f>HLOOKUP(AQ19,'SDR Patient and Stations'!$B$6:$AT$14,4,FALSE)</f>
        <v>100</v>
      </c>
      <c r="AR30" s="60">
        <f>HLOOKUP(AR19,'SDR Patient and Stations'!$B$6:$AT$14,4,FALSE)</f>
        <v>94</v>
      </c>
      <c r="AS30" s="68">
        <f>HLOOKUP(AS19,'SDR Patient and Stations'!$B$6:$AT$14,4,FALSE)</f>
        <v>102</v>
      </c>
      <c r="AT30" s="60">
        <f>HLOOKUP(AT19,'SDR Patient and Stations'!$B$6:$AT$14,4,FALSE)</f>
        <v>100</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38</v>
      </c>
      <c r="G32" s="68">
        <f>HLOOKUP(G20,'SDR Patient and Stations'!$B$6:$AT$14,4,FALSE)</f>
        <v>38</v>
      </c>
      <c r="H32" s="60">
        <f>HLOOKUP(H20,'SDR Patient and Stations'!$B$6:$AT$14,4,FALSE)</f>
        <v>36</v>
      </c>
      <c r="I32" s="68">
        <f>HLOOKUP(I20,'SDR Patient and Stations'!$B$6:$AT$14,4,FALSE)</f>
        <v>39</v>
      </c>
      <c r="J32" s="60">
        <f>HLOOKUP(J20,'SDR Patient and Stations'!$B$6:$AT$14,4,FALSE)</f>
        <v>40</v>
      </c>
      <c r="K32" s="68">
        <f>HLOOKUP(K20,'SDR Patient and Stations'!$B$6:$AT$14,4,FALSE)</f>
        <v>35</v>
      </c>
      <c r="L32" s="60">
        <f>HLOOKUP(L20,'SDR Patient and Stations'!$B$6:$AT$14,4,FALSE)</f>
        <v>40</v>
      </c>
      <c r="M32" s="68">
        <f>HLOOKUP(M20,'SDR Patient and Stations'!$B$6:$AT$14,4,FALSE)</f>
        <v>47</v>
      </c>
      <c r="N32" s="60">
        <f>HLOOKUP(N20,'SDR Patient and Stations'!$B$6:$AT$14,4,FALSE)</f>
        <v>38</v>
      </c>
      <c r="O32" s="68">
        <f>HLOOKUP(O20,'SDR Patient and Stations'!$B$6:$AT$14,4,FALSE)</f>
        <v>60</v>
      </c>
      <c r="P32" s="60">
        <f>HLOOKUP(P20,'SDR Patient and Stations'!$B$6:$AT$14,4,FALSE)</f>
        <v>64</v>
      </c>
      <c r="Q32" s="68">
        <f>HLOOKUP(Q20,'SDR Patient and Stations'!$B$6:$AT$14,4,FALSE)</f>
        <v>63</v>
      </c>
      <c r="R32" s="60">
        <f>HLOOKUP(R20,'SDR Patient and Stations'!$B$6:$AT$14,4,FALSE)</f>
        <v>69</v>
      </c>
      <c r="S32" s="68">
        <f>HLOOKUP(S20,'SDR Patient and Stations'!$B$6:$AT$14,4,FALSE)</f>
        <v>68</v>
      </c>
      <c r="T32" s="60">
        <f>HLOOKUP(T20,'SDR Patient and Stations'!$B$6:$AT$14,4,FALSE)</f>
        <v>82</v>
      </c>
      <c r="U32" s="68">
        <f>HLOOKUP(U20,'SDR Patient and Stations'!$B$6:$AT$14,4,FALSE)</f>
        <v>80</v>
      </c>
      <c r="V32" s="60">
        <f>HLOOKUP(V20,'SDR Patient and Stations'!$B$6:$AT$14,4,FALSE)</f>
        <v>83</v>
      </c>
      <c r="W32" s="68">
        <f>HLOOKUP(W20,'SDR Patient and Stations'!$B$6:$AT$14,4,FALSE)</f>
        <v>87</v>
      </c>
      <c r="X32" s="60">
        <f>HLOOKUP(X20,'SDR Patient and Stations'!$B$6:$AT$14,4,FALSE)</f>
        <v>82</v>
      </c>
      <c r="Y32" s="68">
        <f>HLOOKUP(Y20,'SDR Patient and Stations'!$B$6:$AT$14,4,FALSE)</f>
        <v>85</v>
      </c>
      <c r="Z32" s="60">
        <f>HLOOKUP(Z20,'SDR Patient and Stations'!$B$6:$AT$14,4,FALSE)</f>
        <v>81</v>
      </c>
      <c r="AA32" s="68">
        <f>HLOOKUP(AA20,'SDR Patient and Stations'!$B$6:$AT$14,4,FALSE)</f>
        <v>84</v>
      </c>
      <c r="AB32" s="60">
        <f>HLOOKUP(AB20,'SDR Patient and Stations'!$B$6:$AT$14,4,FALSE)</f>
        <v>84</v>
      </c>
      <c r="AC32" s="68">
        <f>HLOOKUP(AC20,'SDR Patient and Stations'!$B$6:$AT$14,4,FALSE)</f>
        <v>81</v>
      </c>
      <c r="AD32" s="60">
        <f>HLOOKUP(AD20,'SDR Patient and Stations'!$B$6:$AT$14,4,FALSE)</f>
        <v>77</v>
      </c>
      <c r="AE32" s="68">
        <f>HLOOKUP(AE20,'SDR Patient and Stations'!$B$6:$AT$14,4,FALSE)</f>
        <v>84</v>
      </c>
      <c r="AF32" s="60">
        <f>HLOOKUP(AF20,'SDR Patient and Stations'!$B$6:$AT$14,4,FALSE)</f>
        <v>80</v>
      </c>
      <c r="AG32" s="68">
        <f>HLOOKUP(AG20,'SDR Patient and Stations'!$B$6:$AT$14,4,FALSE)</f>
        <v>75</v>
      </c>
      <c r="AH32" s="60">
        <f>HLOOKUP(AH20,'SDR Patient and Stations'!$B$6:$AT$14,4,FALSE)</f>
        <v>80</v>
      </c>
      <c r="AI32" s="68">
        <f>HLOOKUP(AI20,'SDR Patient and Stations'!$B$6:$AT$14,4,FALSE)</f>
        <v>80</v>
      </c>
      <c r="AJ32" s="60">
        <f>HLOOKUP(AJ20,'SDR Patient and Stations'!$B$6:$AT$14,4,FALSE)</f>
        <v>96</v>
      </c>
      <c r="AK32" s="68">
        <f>HLOOKUP(AK20,'SDR Patient and Stations'!$B$6:$AT$14,4,FALSE)</f>
        <v>99</v>
      </c>
      <c r="AL32" s="60">
        <f>HLOOKUP(AL20,'SDR Patient and Stations'!$B$6:$AT$14,4,FALSE)</f>
        <v>78</v>
      </c>
      <c r="AM32" s="68">
        <f>HLOOKUP(AM20,'SDR Patient and Stations'!$B$6:$AT$14,4,FALSE)</f>
        <v>83</v>
      </c>
      <c r="AN32" s="60">
        <f>HLOOKUP(AN20,'SDR Patient and Stations'!$B$6:$AT$14,4,FALSE)</f>
        <v>80</v>
      </c>
      <c r="AO32" s="68">
        <f>HLOOKUP(AO20,'SDR Patient and Stations'!$B$6:$AT$14,4,FALSE)</f>
        <v>82</v>
      </c>
      <c r="AP32" s="60">
        <f>HLOOKUP(AP20,'SDR Patient and Stations'!$B$6:$AT$14,4,FALSE)</f>
        <v>91</v>
      </c>
      <c r="AQ32" s="68">
        <f>HLOOKUP(AQ20,'SDR Patient and Stations'!$B$6:$AT$14,4,FALSE)</f>
        <v>95</v>
      </c>
      <c r="AR32" s="60">
        <f>HLOOKUP(AR20,'SDR Patient and Stations'!$B$6:$AT$14,4,FALSE)</f>
        <v>101</v>
      </c>
      <c r="AS32" s="68">
        <f>HLOOKUP(AS20,'SDR Patient and Stations'!$B$6:$AT$14,4,FALSE)</f>
        <v>97</v>
      </c>
      <c r="AT32" s="60">
        <f>HLOOKUP(AT20,'SDR Patient and Stations'!$B$6:$AT$14,4,FALSE)</f>
        <v>100</v>
      </c>
      <c r="AU32" s="68">
        <f>HLOOKUP(AU20,'SDR Patient and Stations'!$B$6:$AT$14,4,FALSE)</f>
        <v>94</v>
      </c>
      <c r="AV32" s="60">
        <f>HLOOKUP(AV20,'SDR Patient and Stations'!$B$6:$AT$14,4,FALSE)</f>
        <v>102</v>
      </c>
      <c r="AW32" s="68">
        <f>HLOOKUP(AW20,'SDR Patient and Stations'!$B$6:$AT$14,4,FALSE)</f>
        <v>100</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1</v>
      </c>
      <c r="G34" s="69">
        <f t="shared" si="16"/>
        <v>2</v>
      </c>
      <c r="H34" s="61">
        <f t="shared" si="16"/>
        <v>-1</v>
      </c>
      <c r="I34" s="69">
        <f t="shared" si="16"/>
        <v>1</v>
      </c>
      <c r="J34" s="61">
        <f t="shared" si="16"/>
        <v>7</v>
      </c>
      <c r="K34" s="69">
        <f t="shared" si="16"/>
        <v>3</v>
      </c>
      <c r="L34" s="61">
        <f t="shared" si="16"/>
        <v>20</v>
      </c>
      <c r="M34" s="69">
        <f t="shared" si="16"/>
        <v>17</v>
      </c>
      <c r="N34" s="61">
        <f t="shared" si="16"/>
        <v>25</v>
      </c>
      <c r="O34" s="69">
        <f t="shared" si="16"/>
        <v>9</v>
      </c>
      <c r="P34" s="61">
        <f t="shared" si="16"/>
        <v>4</v>
      </c>
      <c r="Q34" s="69">
        <f t="shared" si="16"/>
        <v>19</v>
      </c>
      <c r="R34" s="61">
        <f t="shared" si="16"/>
        <v>11</v>
      </c>
      <c r="S34" s="69">
        <f t="shared" si="16"/>
        <v>15</v>
      </c>
      <c r="T34" s="61">
        <f t="shared" si="16"/>
        <v>5</v>
      </c>
      <c r="U34" s="69">
        <f t="shared" si="16"/>
        <v>2</v>
      </c>
      <c r="V34" s="61">
        <f t="shared" si="16"/>
        <v>2</v>
      </c>
      <c r="W34" s="69">
        <f t="shared" si="16"/>
        <v>-6</v>
      </c>
      <c r="X34" s="61">
        <f t="shared" si="16"/>
        <v>2</v>
      </c>
      <c r="Y34" s="69">
        <f t="shared" si="16"/>
        <v>-1</v>
      </c>
      <c r="Z34" s="61">
        <f t="shared" si="16"/>
        <v>0</v>
      </c>
      <c r="AA34" s="69">
        <f t="shared" si="16"/>
        <v>-7</v>
      </c>
      <c r="AB34" s="61">
        <f t="shared" si="16"/>
        <v>0</v>
      </c>
      <c r="AC34" s="69">
        <f t="shared" si="16"/>
        <v>-1</v>
      </c>
      <c r="AD34" s="61">
        <f t="shared" si="16"/>
        <v>-2</v>
      </c>
      <c r="AE34" s="69">
        <f t="shared" si="16"/>
        <v>-4</v>
      </c>
      <c r="AF34" s="61">
        <f t="shared" si="16"/>
        <v>0</v>
      </c>
      <c r="AG34" s="69">
        <f t="shared" si="16"/>
        <v>21</v>
      </c>
      <c r="AH34" s="61">
        <f t="shared" si="16"/>
        <v>19</v>
      </c>
      <c r="AI34" s="69">
        <f t="shared" si="16"/>
        <v>-2</v>
      </c>
      <c r="AJ34" s="61">
        <f t="shared" si="16"/>
        <v>-13</v>
      </c>
      <c r="AK34" s="69">
        <f t="shared" si="16"/>
        <v>-19</v>
      </c>
      <c r="AL34" s="61">
        <f t="shared" si="16"/>
        <v>4</v>
      </c>
      <c r="AM34" s="69">
        <f t="shared" si="16"/>
        <v>8</v>
      </c>
      <c r="AN34" s="61">
        <f t="shared" si="16"/>
        <v>15</v>
      </c>
      <c r="AO34" s="69">
        <f t="shared" si="16"/>
        <v>19</v>
      </c>
      <c r="AP34" s="61">
        <f t="shared" si="16"/>
        <v>6</v>
      </c>
      <c r="AQ34" s="69">
        <f t="shared" si="16"/>
        <v>5</v>
      </c>
      <c r="AR34" s="61">
        <f t="shared" si="16"/>
        <v>-7</v>
      </c>
      <c r="AS34" s="69">
        <f t="shared" si="16"/>
        <v>5</v>
      </c>
      <c r="AT34" s="61">
        <f t="shared" si="16"/>
        <v>0</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2.6315789473684209E-2</v>
      </c>
      <c r="G36" s="107">
        <f t="shared" ref="G36:AZ36" si="18">IFERROR(G34/G32,0)</f>
        <v>5.2631578947368418E-2</v>
      </c>
      <c r="H36" s="108">
        <f t="shared" si="18"/>
        <v>-2.7777777777777776E-2</v>
      </c>
      <c r="I36" s="107">
        <f t="shared" si="18"/>
        <v>2.564102564102564E-2</v>
      </c>
      <c r="J36" s="108">
        <f t="shared" si="18"/>
        <v>0.17499999999999999</v>
      </c>
      <c r="K36" s="107">
        <f t="shared" si="18"/>
        <v>8.5714285714285715E-2</v>
      </c>
      <c r="L36" s="108">
        <f t="shared" si="18"/>
        <v>0.5</v>
      </c>
      <c r="M36" s="107">
        <f t="shared" si="18"/>
        <v>0.36170212765957449</v>
      </c>
      <c r="N36" s="108">
        <f t="shared" si="18"/>
        <v>0.65789473684210531</v>
      </c>
      <c r="O36" s="107">
        <f t="shared" si="18"/>
        <v>0.15</v>
      </c>
      <c r="P36" s="108">
        <f t="shared" si="18"/>
        <v>6.25E-2</v>
      </c>
      <c r="Q36" s="107">
        <f t="shared" si="18"/>
        <v>0.30158730158730157</v>
      </c>
      <c r="R36" s="108">
        <f t="shared" si="18"/>
        <v>0.15942028985507245</v>
      </c>
      <c r="S36" s="107">
        <f t="shared" si="18"/>
        <v>0.22058823529411764</v>
      </c>
      <c r="T36" s="108">
        <f t="shared" si="18"/>
        <v>6.097560975609756E-2</v>
      </c>
      <c r="U36" s="107">
        <f t="shared" si="18"/>
        <v>2.5000000000000001E-2</v>
      </c>
      <c r="V36" s="108">
        <f t="shared" si="18"/>
        <v>2.4096385542168676E-2</v>
      </c>
      <c r="W36" s="107">
        <f t="shared" si="18"/>
        <v>-6.8965517241379309E-2</v>
      </c>
      <c r="X36" s="108">
        <f t="shared" si="18"/>
        <v>2.4390243902439025E-2</v>
      </c>
      <c r="Y36" s="107">
        <f t="shared" si="18"/>
        <v>-1.1764705882352941E-2</v>
      </c>
      <c r="Z36" s="108">
        <f t="shared" si="18"/>
        <v>0</v>
      </c>
      <c r="AA36" s="107">
        <f t="shared" si="18"/>
        <v>-8.3333333333333329E-2</v>
      </c>
      <c r="AB36" s="108">
        <f t="shared" si="18"/>
        <v>0</v>
      </c>
      <c r="AC36" s="107">
        <f t="shared" si="18"/>
        <v>-1.2345679012345678E-2</v>
      </c>
      <c r="AD36" s="108">
        <f t="shared" si="18"/>
        <v>-2.5974025974025976E-2</v>
      </c>
      <c r="AE36" s="107">
        <f t="shared" si="18"/>
        <v>-4.7619047619047616E-2</v>
      </c>
      <c r="AF36" s="108">
        <f t="shared" si="18"/>
        <v>0</v>
      </c>
      <c r="AG36" s="107">
        <f t="shared" si="18"/>
        <v>0.28000000000000003</v>
      </c>
      <c r="AH36" s="108">
        <f t="shared" si="18"/>
        <v>0.23749999999999999</v>
      </c>
      <c r="AI36" s="107">
        <f t="shared" si="18"/>
        <v>-2.5000000000000001E-2</v>
      </c>
      <c r="AJ36" s="108">
        <f t="shared" si="18"/>
        <v>-0.13541666666666666</v>
      </c>
      <c r="AK36" s="107">
        <f t="shared" si="18"/>
        <v>-0.19191919191919191</v>
      </c>
      <c r="AL36" s="108">
        <f t="shared" si="18"/>
        <v>5.128205128205128E-2</v>
      </c>
      <c r="AM36" s="107">
        <f t="shared" si="18"/>
        <v>9.6385542168674704E-2</v>
      </c>
      <c r="AN36" s="108">
        <f t="shared" si="18"/>
        <v>0.1875</v>
      </c>
      <c r="AO36" s="107">
        <f t="shared" si="18"/>
        <v>0.23170731707317074</v>
      </c>
      <c r="AP36" s="108">
        <f t="shared" si="18"/>
        <v>6.5934065934065936E-2</v>
      </c>
      <c r="AQ36" s="107">
        <f t="shared" si="18"/>
        <v>5.2631578947368418E-2</v>
      </c>
      <c r="AR36" s="108">
        <f t="shared" si="18"/>
        <v>-6.9306930693069313E-2</v>
      </c>
      <c r="AS36" s="107">
        <f t="shared" si="18"/>
        <v>5.1546391752577317E-2</v>
      </c>
      <c r="AT36" s="108">
        <f t="shared" si="18"/>
        <v>0</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1.4619883040935672E-3</v>
      </c>
      <c r="G38" s="107">
        <f t="shared" ref="G38:BD38" si="20">G36/18</f>
        <v>2.9239766081871343E-3</v>
      </c>
      <c r="H38" s="108">
        <f t="shared" si="20"/>
        <v>-1.5432098765432098E-3</v>
      </c>
      <c r="I38" s="107">
        <f t="shared" si="20"/>
        <v>1.4245014245014244E-3</v>
      </c>
      <c r="J38" s="108">
        <f t="shared" si="20"/>
        <v>9.7222222222222224E-3</v>
      </c>
      <c r="K38" s="107">
        <f t="shared" si="20"/>
        <v>4.7619047619047623E-3</v>
      </c>
      <c r="L38" s="108">
        <f t="shared" si="20"/>
        <v>2.7777777777777776E-2</v>
      </c>
      <c r="M38" s="107">
        <f t="shared" si="20"/>
        <v>2.0094562647754138E-2</v>
      </c>
      <c r="N38" s="108">
        <f t="shared" si="20"/>
        <v>3.6549707602339186E-2</v>
      </c>
      <c r="O38" s="107">
        <f t="shared" si="20"/>
        <v>8.3333333333333332E-3</v>
      </c>
      <c r="P38" s="108">
        <f t="shared" si="20"/>
        <v>3.472222222222222E-3</v>
      </c>
      <c r="Q38" s="107">
        <f t="shared" si="20"/>
        <v>1.6754850088183421E-2</v>
      </c>
      <c r="R38" s="108">
        <f t="shared" si="20"/>
        <v>8.8566827697262474E-3</v>
      </c>
      <c r="S38" s="107">
        <f t="shared" si="20"/>
        <v>1.2254901960784314E-2</v>
      </c>
      <c r="T38" s="108">
        <f t="shared" si="20"/>
        <v>3.3875338753387532E-3</v>
      </c>
      <c r="U38" s="107">
        <f t="shared" si="20"/>
        <v>1.3888888888888889E-3</v>
      </c>
      <c r="V38" s="108">
        <f t="shared" si="20"/>
        <v>1.3386880856760376E-3</v>
      </c>
      <c r="W38" s="107">
        <f t="shared" si="20"/>
        <v>-3.8314176245210726E-3</v>
      </c>
      <c r="X38" s="108">
        <f t="shared" si="20"/>
        <v>1.3550135501355014E-3</v>
      </c>
      <c r="Y38" s="107">
        <f t="shared" si="20"/>
        <v>-6.5359477124183002E-4</v>
      </c>
      <c r="Z38" s="108">
        <f t="shared" si="20"/>
        <v>0</v>
      </c>
      <c r="AA38" s="107">
        <f t="shared" si="20"/>
        <v>-4.6296296296296294E-3</v>
      </c>
      <c r="AB38" s="108">
        <f t="shared" si="20"/>
        <v>0</v>
      </c>
      <c r="AC38" s="107">
        <f t="shared" si="20"/>
        <v>-6.8587105624142656E-4</v>
      </c>
      <c r="AD38" s="108">
        <f t="shared" si="20"/>
        <v>-1.443001443001443E-3</v>
      </c>
      <c r="AE38" s="107">
        <f t="shared" si="20"/>
        <v>-2.6455026455026454E-3</v>
      </c>
      <c r="AF38" s="108">
        <f t="shared" si="20"/>
        <v>0</v>
      </c>
      <c r="AG38" s="107">
        <f t="shared" si="20"/>
        <v>1.5555555555555557E-2</v>
      </c>
      <c r="AH38" s="108">
        <f t="shared" si="20"/>
        <v>1.3194444444444444E-2</v>
      </c>
      <c r="AI38" s="107">
        <f t="shared" si="20"/>
        <v>-1.3888888888888889E-3</v>
      </c>
      <c r="AJ38" s="108">
        <f t="shared" si="20"/>
        <v>-7.5231481481481477E-3</v>
      </c>
      <c r="AK38" s="107">
        <f t="shared" si="20"/>
        <v>-1.0662177328843996E-2</v>
      </c>
      <c r="AL38" s="108">
        <f t="shared" si="20"/>
        <v>2.8490028490028487E-3</v>
      </c>
      <c r="AM38" s="107">
        <f t="shared" si="20"/>
        <v>5.3547523427041506E-3</v>
      </c>
      <c r="AN38" s="108">
        <f t="shared" si="20"/>
        <v>1.0416666666666666E-2</v>
      </c>
      <c r="AO38" s="107">
        <f t="shared" si="20"/>
        <v>1.2872628726287264E-2</v>
      </c>
      <c r="AP38" s="108">
        <f t="shared" si="20"/>
        <v>3.663003663003663E-3</v>
      </c>
      <c r="AQ38" s="107">
        <f t="shared" si="20"/>
        <v>2.9239766081871343E-3</v>
      </c>
      <c r="AR38" s="108">
        <f t="shared" si="20"/>
        <v>-3.8503850385038507E-3</v>
      </c>
      <c r="AS38" s="107">
        <f t="shared" si="20"/>
        <v>2.8636884306987398E-3</v>
      </c>
      <c r="AT38" s="108">
        <f t="shared" si="20"/>
        <v>0</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2.6315789473684209E-2</v>
      </c>
      <c r="G40" s="120">
        <f t="shared" ref="G40:BD40" si="21">G38*G41</f>
        <v>5.2631578947368418E-2</v>
      </c>
      <c r="H40" s="108">
        <f t="shared" si="21"/>
        <v>-2.7777777777777776E-2</v>
      </c>
      <c r="I40" s="107">
        <f t="shared" si="21"/>
        <v>2.564102564102564E-2</v>
      </c>
      <c r="J40" s="108">
        <f t="shared" si="21"/>
        <v>0.17499999999999999</v>
      </c>
      <c r="K40" s="107">
        <f t="shared" si="21"/>
        <v>8.5714285714285715E-2</v>
      </c>
      <c r="L40" s="108">
        <f t="shared" si="21"/>
        <v>0.5</v>
      </c>
      <c r="M40" s="107">
        <f t="shared" si="21"/>
        <v>0.36170212765957449</v>
      </c>
      <c r="N40" s="108">
        <f t="shared" si="21"/>
        <v>0.65789473684210531</v>
      </c>
      <c r="O40" s="107">
        <f t="shared" si="21"/>
        <v>0.15</v>
      </c>
      <c r="P40" s="108">
        <f t="shared" si="21"/>
        <v>6.25E-2</v>
      </c>
      <c r="Q40" s="107">
        <f t="shared" si="21"/>
        <v>0.30158730158730157</v>
      </c>
      <c r="R40" s="108">
        <f t="shared" si="21"/>
        <v>0.15942028985507245</v>
      </c>
      <c r="S40" s="107">
        <f t="shared" si="21"/>
        <v>0.22058823529411764</v>
      </c>
      <c r="T40" s="108">
        <f t="shared" si="21"/>
        <v>6.097560975609756E-2</v>
      </c>
      <c r="U40" s="107">
        <f t="shared" si="21"/>
        <v>2.5000000000000001E-2</v>
      </c>
      <c r="V40" s="108">
        <f t="shared" si="21"/>
        <v>2.4096385542168676E-2</v>
      </c>
      <c r="W40" s="107">
        <f t="shared" si="21"/>
        <v>-6.8965517241379309E-2</v>
      </c>
      <c r="X40" s="108">
        <f t="shared" si="21"/>
        <v>2.4390243902439025E-2</v>
      </c>
      <c r="Y40" s="107">
        <f t="shared" si="21"/>
        <v>-1.1764705882352941E-2</v>
      </c>
      <c r="Z40" s="108">
        <f t="shared" si="21"/>
        <v>0</v>
      </c>
      <c r="AA40" s="107">
        <f t="shared" si="21"/>
        <v>-8.3333333333333329E-2</v>
      </c>
      <c r="AB40" s="108">
        <f t="shared" si="21"/>
        <v>0</v>
      </c>
      <c r="AC40" s="107">
        <f t="shared" si="21"/>
        <v>-1.2345679012345678E-2</v>
      </c>
      <c r="AD40" s="108">
        <f t="shared" si="21"/>
        <v>-2.5974025974025976E-2</v>
      </c>
      <c r="AE40" s="107">
        <f t="shared" si="21"/>
        <v>-4.7619047619047616E-2</v>
      </c>
      <c r="AF40" s="108">
        <f t="shared" si="21"/>
        <v>0</v>
      </c>
      <c r="AG40" s="107">
        <f t="shared" si="21"/>
        <v>0.28000000000000003</v>
      </c>
      <c r="AH40" s="108">
        <f t="shared" si="21"/>
        <v>0.23749999999999999</v>
      </c>
      <c r="AI40" s="107">
        <f t="shared" si="21"/>
        <v>-2.5000000000000001E-2</v>
      </c>
      <c r="AJ40" s="108">
        <f t="shared" si="21"/>
        <v>-0.13541666666666666</v>
      </c>
      <c r="AK40" s="107">
        <f t="shared" si="21"/>
        <v>-0.19191919191919193</v>
      </c>
      <c r="AL40" s="108">
        <f t="shared" si="21"/>
        <v>5.128205128205128E-2</v>
      </c>
      <c r="AM40" s="107">
        <f t="shared" si="21"/>
        <v>9.6385542168674704E-2</v>
      </c>
      <c r="AN40" s="108">
        <f t="shared" si="21"/>
        <v>0.1875</v>
      </c>
      <c r="AO40" s="107">
        <f t="shared" si="21"/>
        <v>0.23170731707317074</v>
      </c>
      <c r="AP40" s="108">
        <f t="shared" si="21"/>
        <v>6.5934065934065936E-2</v>
      </c>
      <c r="AQ40" s="107">
        <f t="shared" si="21"/>
        <v>5.2631578947368418E-2</v>
      </c>
      <c r="AR40" s="108">
        <f t="shared" si="21"/>
        <v>-6.9306930693069313E-2</v>
      </c>
      <c r="AS40" s="107">
        <f t="shared" si="21"/>
        <v>5.1546391752577317E-2</v>
      </c>
      <c r="AT40" s="108">
        <f t="shared" si="21"/>
        <v>0</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40.026315789473685</v>
      </c>
      <c r="G43" s="109">
        <f t="shared" ref="G43:BD43" si="22">G30+(G30*G40)</f>
        <v>42.10526315789474</v>
      </c>
      <c r="H43" s="110">
        <f t="shared" si="22"/>
        <v>34.027777777777779</v>
      </c>
      <c r="I43" s="109">
        <f t="shared" si="22"/>
        <v>41.025641025641022</v>
      </c>
      <c r="J43" s="110">
        <f t="shared" si="22"/>
        <v>55.225000000000001</v>
      </c>
      <c r="K43" s="109">
        <f t="shared" si="22"/>
        <v>41.25714285714286</v>
      </c>
      <c r="L43" s="110">
        <f t="shared" si="22"/>
        <v>90</v>
      </c>
      <c r="M43" s="109">
        <f t="shared" si="22"/>
        <v>87.148936170212764</v>
      </c>
      <c r="N43" s="110">
        <f t="shared" si="22"/>
        <v>104.44736842105263</v>
      </c>
      <c r="O43" s="109">
        <f t="shared" si="22"/>
        <v>79.349999999999994</v>
      </c>
      <c r="P43" s="110">
        <f t="shared" si="22"/>
        <v>72.25</v>
      </c>
      <c r="Q43" s="109">
        <f t="shared" si="22"/>
        <v>106.73015873015873</v>
      </c>
      <c r="R43" s="110">
        <f t="shared" si="22"/>
        <v>92.753623188405797</v>
      </c>
      <c r="S43" s="109">
        <f t="shared" si="22"/>
        <v>101.30882352941177</v>
      </c>
      <c r="T43" s="110">
        <f t="shared" si="22"/>
        <v>92.304878048780495</v>
      </c>
      <c r="U43" s="109">
        <f t="shared" si="22"/>
        <v>84.05</v>
      </c>
      <c r="V43" s="110">
        <f t="shared" si="22"/>
        <v>87.048192771084331</v>
      </c>
      <c r="W43" s="109">
        <f t="shared" si="22"/>
        <v>75.41379310344827</v>
      </c>
      <c r="X43" s="110">
        <f t="shared" si="22"/>
        <v>86.048780487804876</v>
      </c>
      <c r="Y43" s="109">
        <f t="shared" si="22"/>
        <v>83.011764705882356</v>
      </c>
      <c r="Z43" s="110">
        <f t="shared" si="22"/>
        <v>81</v>
      </c>
      <c r="AA43" s="109">
        <f t="shared" si="22"/>
        <v>70.583333333333329</v>
      </c>
      <c r="AB43" s="110">
        <f t="shared" si="22"/>
        <v>84</v>
      </c>
      <c r="AC43" s="109">
        <f t="shared" si="22"/>
        <v>79.012345679012341</v>
      </c>
      <c r="AD43" s="110">
        <f t="shared" si="22"/>
        <v>73.051948051948045</v>
      </c>
      <c r="AE43" s="109">
        <f t="shared" si="22"/>
        <v>76.19047619047619</v>
      </c>
      <c r="AF43" s="110">
        <f t="shared" si="22"/>
        <v>80</v>
      </c>
      <c r="AG43" s="109">
        <f t="shared" si="22"/>
        <v>122.88</v>
      </c>
      <c r="AH43" s="110">
        <f t="shared" si="22"/>
        <v>122.5125</v>
      </c>
      <c r="AI43" s="109">
        <f t="shared" si="22"/>
        <v>76.05</v>
      </c>
      <c r="AJ43" s="110">
        <f t="shared" si="22"/>
        <v>71.760416666666671</v>
      </c>
      <c r="AK43" s="109">
        <f t="shared" si="22"/>
        <v>64.646464646464651</v>
      </c>
      <c r="AL43" s="110">
        <f t="shared" si="22"/>
        <v>86.205128205128204</v>
      </c>
      <c r="AM43" s="109">
        <f t="shared" si="22"/>
        <v>99.771084337349393</v>
      </c>
      <c r="AN43" s="110">
        <f t="shared" si="22"/>
        <v>112.8125</v>
      </c>
      <c r="AO43" s="109">
        <f t="shared" si="22"/>
        <v>124.40243902439025</v>
      </c>
      <c r="AP43" s="110">
        <f t="shared" si="22"/>
        <v>103.39560439560439</v>
      </c>
      <c r="AQ43" s="109">
        <f t="shared" si="22"/>
        <v>105.26315789473684</v>
      </c>
      <c r="AR43" s="110">
        <f t="shared" si="22"/>
        <v>87.485148514851488</v>
      </c>
      <c r="AS43" s="109">
        <f t="shared" si="22"/>
        <v>107.25773195876289</v>
      </c>
      <c r="AT43" s="110">
        <f t="shared" si="22"/>
        <v>100</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13.342105263157896</v>
      </c>
      <c r="G45" s="69">
        <f t="shared" ref="G45:AZ45" si="23">G43/$F$1</f>
        <v>14.035087719298247</v>
      </c>
      <c r="H45" s="61">
        <f t="shared" si="23"/>
        <v>11.342592592592593</v>
      </c>
      <c r="I45" s="69">
        <f t="shared" si="23"/>
        <v>13.675213675213675</v>
      </c>
      <c r="J45" s="61">
        <f t="shared" si="23"/>
        <v>18.408333333333335</v>
      </c>
      <c r="K45" s="69">
        <f t="shared" si="23"/>
        <v>13.752380952380953</v>
      </c>
      <c r="L45" s="61">
        <f t="shared" si="23"/>
        <v>30</v>
      </c>
      <c r="M45" s="69">
        <f t="shared" si="23"/>
        <v>29.049645390070921</v>
      </c>
      <c r="N45" s="61">
        <f t="shared" si="23"/>
        <v>34.815789473684212</v>
      </c>
      <c r="O45" s="69">
        <f t="shared" si="23"/>
        <v>26.45</v>
      </c>
      <c r="P45" s="61">
        <f t="shared" si="23"/>
        <v>24.083333333333332</v>
      </c>
      <c r="Q45" s="69">
        <f t="shared" si="23"/>
        <v>35.576719576719576</v>
      </c>
      <c r="R45" s="61">
        <f t="shared" si="23"/>
        <v>30.917874396135264</v>
      </c>
      <c r="S45" s="69">
        <f t="shared" si="23"/>
        <v>33.769607843137258</v>
      </c>
      <c r="T45" s="61">
        <f t="shared" si="23"/>
        <v>30.76829268292683</v>
      </c>
      <c r="U45" s="69">
        <f t="shared" si="23"/>
        <v>28.016666666666666</v>
      </c>
      <c r="V45" s="61">
        <f t="shared" si="23"/>
        <v>29.016064257028109</v>
      </c>
      <c r="W45" s="69">
        <f t="shared" si="23"/>
        <v>25.137931034482758</v>
      </c>
      <c r="X45" s="61">
        <f t="shared" si="23"/>
        <v>28.682926829268293</v>
      </c>
      <c r="Y45" s="69">
        <f t="shared" si="23"/>
        <v>27.670588235294119</v>
      </c>
      <c r="Z45" s="61">
        <f t="shared" si="23"/>
        <v>27</v>
      </c>
      <c r="AA45" s="69">
        <f t="shared" si="23"/>
        <v>23.527777777777775</v>
      </c>
      <c r="AB45" s="61">
        <f t="shared" si="23"/>
        <v>28</v>
      </c>
      <c r="AC45" s="69">
        <f t="shared" si="23"/>
        <v>26.337448559670779</v>
      </c>
      <c r="AD45" s="61">
        <f t="shared" si="23"/>
        <v>24.350649350649348</v>
      </c>
      <c r="AE45" s="69">
        <f t="shared" si="23"/>
        <v>25.396825396825395</v>
      </c>
      <c r="AF45" s="61">
        <f t="shared" si="23"/>
        <v>26.666666666666668</v>
      </c>
      <c r="AG45" s="69">
        <f t="shared" si="23"/>
        <v>40.96</v>
      </c>
      <c r="AH45" s="61">
        <f t="shared" si="23"/>
        <v>40.837499999999999</v>
      </c>
      <c r="AI45" s="69">
        <f t="shared" si="23"/>
        <v>25.349999999999998</v>
      </c>
      <c r="AJ45" s="61">
        <f t="shared" si="23"/>
        <v>23.920138888888889</v>
      </c>
      <c r="AK45" s="69">
        <f t="shared" si="23"/>
        <v>21.54882154882155</v>
      </c>
      <c r="AL45" s="61">
        <f t="shared" si="23"/>
        <v>28.735042735042736</v>
      </c>
      <c r="AM45" s="69">
        <f t="shared" si="23"/>
        <v>33.257028112449795</v>
      </c>
      <c r="AN45" s="61">
        <f t="shared" si="23"/>
        <v>37.604166666666664</v>
      </c>
      <c r="AO45" s="69">
        <f t="shared" si="23"/>
        <v>41.467479674796749</v>
      </c>
      <c r="AP45" s="61">
        <f t="shared" si="23"/>
        <v>34.465201465201467</v>
      </c>
      <c r="AQ45" s="69">
        <f t="shared" si="23"/>
        <v>35.087719298245609</v>
      </c>
      <c r="AR45" s="61">
        <f t="shared" si="23"/>
        <v>29.161716171617162</v>
      </c>
      <c r="AS45" s="69">
        <f t="shared" si="23"/>
        <v>35.75257731958763</v>
      </c>
      <c r="AT45" s="61">
        <f t="shared" si="23"/>
        <v>33.333333333333336</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10</v>
      </c>
      <c r="G47" s="172">
        <f>G45-G26</f>
        <v>4.0350877192982466</v>
      </c>
      <c r="H47" s="118">
        <f>H45-H26</f>
        <v>1.3425925925925934</v>
      </c>
      <c r="I47" s="119">
        <f t="shared" ref="I47:AZ47" si="24">I45-I26</f>
        <v>3.6752136752136746</v>
      </c>
      <c r="J47" s="118">
        <f t="shared" si="24"/>
        <v>8.408333333333335</v>
      </c>
      <c r="K47" s="119">
        <f t="shared" si="24"/>
        <v>2.4097883597883598</v>
      </c>
      <c r="L47" s="118">
        <f t="shared" si="24"/>
        <v>14.982193732193732</v>
      </c>
      <c r="M47" s="119">
        <f t="shared" si="24"/>
        <v>5.6235057889313182</v>
      </c>
      <c r="N47" s="118">
        <f t="shared" si="24"/>
        <v>8.9798615127562513</v>
      </c>
      <c r="O47" s="119">
        <f t="shared" si="24"/>
        <v>-3.5500000000000007</v>
      </c>
      <c r="P47" s="118">
        <f t="shared" si="24"/>
        <v>-5.9166666666666679</v>
      </c>
      <c r="Q47" s="119">
        <f t="shared" si="24"/>
        <v>5.5767195767195759</v>
      </c>
      <c r="R47" s="118">
        <f t="shared" si="24"/>
        <v>0.91787439613526445</v>
      </c>
      <c r="S47" s="119">
        <f t="shared" si="24"/>
        <v>3.7696078431372584</v>
      </c>
      <c r="T47" s="118">
        <f t="shared" si="24"/>
        <v>0.76829268292683039</v>
      </c>
      <c r="U47" s="119">
        <f t="shared" si="24"/>
        <v>-1.9833333333333343</v>
      </c>
      <c r="V47" s="118">
        <f t="shared" si="24"/>
        <v>-0.9839357429718909</v>
      </c>
      <c r="W47" s="119">
        <f t="shared" si="24"/>
        <v>-4.862068965517242</v>
      </c>
      <c r="X47" s="118">
        <f t="shared" si="24"/>
        <v>-1.3170731707317067</v>
      </c>
      <c r="Y47" s="119">
        <f t="shared" si="24"/>
        <v>-2.3294117647058812</v>
      </c>
      <c r="Z47" s="118">
        <f t="shared" si="24"/>
        <v>-3</v>
      </c>
      <c r="AA47" s="119">
        <f t="shared" si="24"/>
        <v>-6.472222222222225</v>
      </c>
      <c r="AB47" s="118">
        <f t="shared" si="24"/>
        <v>0</v>
      </c>
      <c r="AC47" s="119">
        <f t="shared" si="24"/>
        <v>-1.6625514403292208</v>
      </c>
      <c r="AD47" s="118">
        <f t="shared" si="24"/>
        <v>-3.6493506493506516</v>
      </c>
      <c r="AE47" s="119">
        <f t="shared" si="24"/>
        <v>-2.6031746031746046</v>
      </c>
      <c r="AF47" s="118">
        <f t="shared" si="24"/>
        <v>1.6666666666666679</v>
      </c>
      <c r="AG47" s="119">
        <f t="shared" si="24"/>
        <v>15.96</v>
      </c>
      <c r="AH47" s="118">
        <f t="shared" si="24"/>
        <v>15.837499999999999</v>
      </c>
      <c r="AI47" s="119">
        <f t="shared" si="24"/>
        <v>-1.31666666666667</v>
      </c>
      <c r="AJ47" s="118">
        <f t="shared" si="24"/>
        <v>-6.0798611111111107</v>
      </c>
      <c r="AK47" s="119">
        <f t="shared" si="24"/>
        <v>-8.4511784511784498</v>
      </c>
      <c r="AL47" s="118">
        <f t="shared" si="24"/>
        <v>-1.264957264957264</v>
      </c>
      <c r="AM47" s="119">
        <f t="shared" si="24"/>
        <v>3.2570281124497953</v>
      </c>
      <c r="AN47" s="118">
        <f t="shared" si="24"/>
        <v>7.6041666666666643</v>
      </c>
      <c r="AO47" s="119">
        <f t="shared" si="24"/>
        <v>11.467479674796749</v>
      </c>
      <c r="AP47" s="118">
        <f t="shared" si="24"/>
        <v>4.4652014652014671</v>
      </c>
      <c r="AQ47" s="119">
        <f t="shared" si="24"/>
        <v>5.0877192982456094</v>
      </c>
      <c r="AR47" s="118">
        <f t="shared" si="24"/>
        <v>-0.83828382838283844</v>
      </c>
      <c r="AS47" s="119">
        <f t="shared" si="24"/>
        <v>5.7525773195876297</v>
      </c>
      <c r="AT47" s="118">
        <f t="shared" si="24"/>
        <v>3.3333333333333357</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4.0350877192982466</v>
      </c>
      <c r="H49" s="63">
        <f>IF((((IF(AND(H24&gt;($F$1-0.00001),((H45-H26)&gt;0)),(H45-H26),0)))&gt;=10),10,(IF(AND(H24&gt;($F$1-0.00001),((H45-H26)&gt;0)),(H45-H26),0)))</f>
        <v>1.3425925925925934</v>
      </c>
      <c r="I49" s="71">
        <f t="shared" ref="I49:AZ49" si="25">IF((((IF(AND(I24&gt;($F$1-0.00001),((I45-I26)&gt;0)),(I45-I26),0)))&gt;=10),10,(IF(AND(I24&gt;($F$1-0.00001),((I45-I26)&gt;0)),(I45-I26),0)))</f>
        <v>3.6752136752136746</v>
      </c>
      <c r="J49" s="63">
        <f t="shared" si="25"/>
        <v>8.408333333333335</v>
      </c>
      <c r="K49" s="71">
        <f t="shared" si="25"/>
        <v>2.4097883597883598</v>
      </c>
      <c r="L49" s="63">
        <f t="shared" si="25"/>
        <v>10</v>
      </c>
      <c r="M49" s="71">
        <f t="shared" si="25"/>
        <v>0</v>
      </c>
      <c r="N49" s="63">
        <f t="shared" si="25"/>
        <v>0</v>
      </c>
      <c r="O49" s="71">
        <f t="shared" si="25"/>
        <v>0</v>
      </c>
      <c r="P49" s="63">
        <f t="shared" si="25"/>
        <v>0</v>
      </c>
      <c r="Q49" s="71">
        <f t="shared" si="25"/>
        <v>0</v>
      </c>
      <c r="R49" s="63">
        <f t="shared" si="25"/>
        <v>0</v>
      </c>
      <c r="S49" s="71">
        <f t="shared" si="25"/>
        <v>0</v>
      </c>
      <c r="T49" s="63">
        <f t="shared" si="25"/>
        <v>0</v>
      </c>
      <c r="U49" s="71">
        <f t="shared" si="25"/>
        <v>0</v>
      </c>
      <c r="V49" s="63">
        <f t="shared" si="25"/>
        <v>0</v>
      </c>
      <c r="W49" s="71">
        <f t="shared" si="25"/>
        <v>0</v>
      </c>
      <c r="X49" s="63">
        <f t="shared" si="25"/>
        <v>0</v>
      </c>
      <c r="Y49" s="71">
        <f t="shared" si="25"/>
        <v>0</v>
      </c>
      <c r="Z49" s="63">
        <f t="shared" si="25"/>
        <v>0</v>
      </c>
      <c r="AA49" s="71">
        <f t="shared" si="25"/>
        <v>0</v>
      </c>
      <c r="AB49" s="63">
        <f t="shared" si="25"/>
        <v>0</v>
      </c>
      <c r="AC49" s="71">
        <f t="shared" si="25"/>
        <v>0</v>
      </c>
      <c r="AD49" s="63">
        <f t="shared" si="25"/>
        <v>0</v>
      </c>
      <c r="AE49" s="71">
        <f t="shared" si="25"/>
        <v>0</v>
      </c>
      <c r="AF49" s="63">
        <f t="shared" si="25"/>
        <v>1.6666666666666679</v>
      </c>
      <c r="AG49" s="71">
        <f t="shared" si="25"/>
        <v>10</v>
      </c>
      <c r="AH49" s="63">
        <f t="shared" si="25"/>
        <v>10</v>
      </c>
      <c r="AI49" s="71">
        <f t="shared" si="25"/>
        <v>0</v>
      </c>
      <c r="AJ49" s="63">
        <f t="shared" si="25"/>
        <v>0</v>
      </c>
      <c r="AK49" s="71">
        <f t="shared" si="25"/>
        <v>0</v>
      </c>
      <c r="AL49" s="63">
        <f t="shared" si="25"/>
        <v>0</v>
      </c>
      <c r="AM49" s="71">
        <f t="shared" si="25"/>
        <v>3.2570281124497953</v>
      </c>
      <c r="AN49" s="63">
        <f t="shared" si="25"/>
        <v>7.6041666666666643</v>
      </c>
      <c r="AO49" s="71">
        <f t="shared" si="25"/>
        <v>10</v>
      </c>
      <c r="AP49" s="63">
        <f t="shared" si="25"/>
        <v>4.4652014652014671</v>
      </c>
      <c r="AQ49" s="71">
        <f t="shared" si="25"/>
        <v>5.0877192982456094</v>
      </c>
      <c r="AR49" s="63">
        <f t="shared" si="25"/>
        <v>0</v>
      </c>
      <c r="AS49" s="71">
        <f t="shared" si="25"/>
        <v>5.7525773195876297</v>
      </c>
      <c r="AT49" s="63">
        <f t="shared" si="25"/>
        <v>3.3333333333333357</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29" priority="5" stopIfTrue="1">
      <formula>ISERROR</formula>
    </cfRule>
  </conditionalFormatting>
  <conditionalFormatting sqref="BB36:BD36 BB38:BD38 BB40:BD40 BB43:BD43 BB45:BD45 BB49:BD49">
    <cfRule type="expression" dxfId="28" priority="4" stopIfTrue="1">
      <formula>ISERROR</formula>
    </cfRule>
  </conditionalFormatting>
  <conditionalFormatting sqref="K36 K38 K40 K43 K45 K49">
    <cfRule type="expression" dxfId="27"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26"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25"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0.74</v>
      </c>
      <c r="D1" s="1"/>
      <c r="E1" s="1" t="s">
        <v>31</v>
      </c>
      <c r="F1" s="29">
        <v>2.96</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0.95</v>
      </c>
      <c r="E13" s="55">
        <f>'SDR Patient and Stations'!D12</f>
        <v>0.9</v>
      </c>
      <c r="F13" s="54">
        <f>'SDR Patient and Stations'!E12</f>
        <v>0.97499999999999998</v>
      </c>
      <c r="G13" s="55">
        <f>'SDR Patient and Stations'!F12</f>
        <v>1</v>
      </c>
      <c r="H13" s="54">
        <f>'SDR Patient and Stations'!G12</f>
        <v>0.875</v>
      </c>
      <c r="I13" s="55">
        <f>'SDR Patient and Stations'!H12</f>
        <v>1</v>
      </c>
      <c r="J13" s="54">
        <f>'SDR Patient and Stations'!I12</f>
        <v>1.175</v>
      </c>
      <c r="K13" s="55">
        <f>'SDR Patient and Stations'!J12</f>
        <v>0.95</v>
      </c>
      <c r="L13" s="54">
        <f>'SDR Patient and Stations'!K12</f>
        <v>0.83333333333333337</v>
      </c>
      <c r="M13" s="55">
        <f>'SDR Patient and Stations'!L12</f>
        <v>0.84210526315789469</v>
      </c>
      <c r="N13" s="54">
        <f>'SDR Patient and Stations'!M12</f>
        <v>0.82894736842105265</v>
      </c>
      <c r="O13" s="55">
        <f>'SDR Patient and Stations'!N12</f>
        <v>0.90789473684210531</v>
      </c>
      <c r="P13" s="54">
        <f>'SDR Patient and Stations'!O12</f>
        <v>0.89473684210526316</v>
      </c>
      <c r="Q13" s="55">
        <f>'SDR Patient and Stations'!P12</f>
        <v>0.7068965517241379</v>
      </c>
      <c r="R13" s="54">
        <f>'SDR Patient and Stations'!Q12</f>
        <v>0.68965517241379315</v>
      </c>
      <c r="S13" s="55">
        <f>'SDR Patient and Stations'!R12</f>
        <v>0.71551724137931039</v>
      </c>
      <c r="T13" s="54">
        <f>'SDR Patient and Stations'!S12</f>
        <v>0.75</v>
      </c>
      <c r="U13" s="55">
        <f>'SDR Patient and Stations'!T12</f>
        <v>0.7068965517241379</v>
      </c>
      <c r="V13" s="54">
        <f>'SDR Patient and Stations'!U12</f>
        <v>0.73275862068965514</v>
      </c>
      <c r="W13" s="55">
        <f>'SDR Patient and Stations'!V12</f>
        <v>0.69827586206896552</v>
      </c>
      <c r="X13" s="54">
        <f>'SDR Patient and Stations'!W12</f>
        <v>0.72413793103448276</v>
      </c>
      <c r="Y13" s="55">
        <f>'SDR Patient and Stations'!X12</f>
        <v>0.72413793103448276</v>
      </c>
      <c r="Z13" s="54">
        <f>'SDR Patient and Stations'!Y12</f>
        <v>0.69827586206896552</v>
      </c>
      <c r="AA13" s="55">
        <f>'SDR Patient and Stations'!Z12</f>
        <v>0.66379310344827591</v>
      </c>
      <c r="AB13" s="54">
        <f>'SDR Patient and Stations'!AA12</f>
        <v>0.72413793103448276</v>
      </c>
      <c r="AC13" s="55">
        <f>'SDR Patient and Stations'!AB12</f>
        <v>0.68965517241379315</v>
      </c>
      <c r="AD13" s="54">
        <f>'SDR Patient and Stations'!AC12</f>
        <v>0.64655172413793105</v>
      </c>
      <c r="AE13" s="55">
        <f>'SDR Patient and Stations'!AD12</f>
        <v>0.68965517241379315</v>
      </c>
      <c r="AF13" s="54">
        <f>'SDR Patient and Stations'!AE12</f>
        <v>0.7407407407407407</v>
      </c>
      <c r="AG13" s="55">
        <f>'SDR Patient and Stations'!AF12</f>
        <v>0.88888888888888884</v>
      </c>
      <c r="AH13" s="54">
        <f>'SDR Patient and Stations'!AG12</f>
        <v>0.91666666666666663</v>
      </c>
      <c r="AI13" s="55">
        <f>'SDR Patient and Stations'!AH12</f>
        <v>0.72222222222222221</v>
      </c>
      <c r="AJ13" s="54">
        <f>'SDR Patient and Stations'!AI12</f>
        <v>0.71551724137931039</v>
      </c>
      <c r="AK13" s="55">
        <f>'SDR Patient and Stations'!AJ12</f>
        <v>0.68965517241379315</v>
      </c>
      <c r="AL13" s="54">
        <f>'SDR Patient and Stations'!AK12</f>
        <v>0.7068965517241379</v>
      </c>
      <c r="AM13" s="55">
        <f>'SDR Patient and Stations'!AL12</f>
        <v>0.78448275862068961</v>
      </c>
      <c r="AN13" s="54">
        <f>'SDR Patient and Stations'!AM12</f>
        <v>0.81896551724137934</v>
      </c>
      <c r="AO13" s="55">
        <f>'SDR Patient and Stations'!AN12</f>
        <v>0.87068965517241381</v>
      </c>
      <c r="AP13" s="54">
        <f>'SDR Patient and Stations'!AO12</f>
        <v>0.83620689655172409</v>
      </c>
      <c r="AQ13" s="55">
        <f>'SDR Patient and Stations'!AP12</f>
        <v>0.86206896551724133</v>
      </c>
      <c r="AR13" s="54">
        <f>'SDR Patient and Stations'!AQ12</f>
        <v>0.81034482758620685</v>
      </c>
      <c r="AS13" s="55">
        <f>'SDR Patient and Stations'!AR12</f>
        <v>0.87931034482758619</v>
      </c>
      <c r="AT13" s="54">
        <f>'SDR Patient and Stations'!AS12</f>
        <v>0.86206896551724133</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3" t="s">
        <v>74</v>
      </c>
      <c r="C14" s="45">
        <f>'SDR Patient and Stations'!B14</f>
        <v>0</v>
      </c>
      <c r="D14" s="166">
        <f>'SDR Patient and Stations'!C14</f>
        <v>0</v>
      </c>
      <c r="E14" s="167">
        <f>'SDR Patient and Stations'!D14</f>
        <v>0</v>
      </c>
      <c r="F14" s="166">
        <f>'SDR Patient and Stations'!E14</f>
        <v>0</v>
      </c>
      <c r="G14" s="167">
        <f>'SDR Patient and Stations'!F14</f>
        <v>3</v>
      </c>
      <c r="H14" s="166">
        <f>'SDR Patient and Stations'!G14</f>
        <v>0</v>
      </c>
      <c r="I14" s="167">
        <f>'SDR Patient and Stations'!H14</f>
        <v>6</v>
      </c>
      <c r="J14" s="166">
        <f>'SDR Patient and Stations'!I14</f>
        <v>0</v>
      </c>
      <c r="K14" s="167">
        <f>'SDR Patient and Stations'!J14</f>
        <v>0</v>
      </c>
      <c r="L14" s="166">
        <f>'SDR Patient and Stations'!K14</f>
        <v>0</v>
      </c>
      <c r="M14" s="167">
        <f>'SDR Patient and Stations'!L14</f>
        <v>10</v>
      </c>
      <c r="N14" s="166">
        <f>'SDR Patient and Stations'!M14</f>
        <v>0</v>
      </c>
      <c r="O14" s="167">
        <f>'SDR Patient and Stations'!N14</f>
        <v>0</v>
      </c>
      <c r="P14" s="166">
        <f>'SDR Patient and Stations'!O14</f>
        <v>0</v>
      </c>
      <c r="Q14" s="167">
        <f>'SDR Patient and Stations'!P14</f>
        <v>0</v>
      </c>
      <c r="R14" s="166">
        <f>'SDR Patient and Stations'!Q14</f>
        <v>0</v>
      </c>
      <c r="S14" s="167">
        <f>'SDR Patient and Stations'!R14</f>
        <v>0</v>
      </c>
      <c r="T14" s="166">
        <f>'SDR Patient and Stations'!S14</f>
        <v>0</v>
      </c>
      <c r="U14" s="167">
        <f>'SDR Patient and Stations'!T14</f>
        <v>0</v>
      </c>
      <c r="V14" s="166">
        <f>'SDR Patient and Stations'!U14</f>
        <v>0</v>
      </c>
      <c r="W14" s="167">
        <f>'SDR Patient and Stations'!V14</f>
        <v>-2</v>
      </c>
      <c r="X14" s="166">
        <f>'SDR Patient and Stations'!W14</f>
        <v>0</v>
      </c>
      <c r="Y14" s="167">
        <f>'SDR Patient and Stations'!X14</f>
        <v>0</v>
      </c>
      <c r="Z14" s="166">
        <f>'SDR Patient and Stations'!Y14</f>
        <v>0</v>
      </c>
      <c r="AA14" s="167">
        <f>'SDR Patient and Stations'!Z14</f>
        <v>-3</v>
      </c>
      <c r="AB14" s="166">
        <f>'SDR Patient and Stations'!AA14</f>
        <v>0</v>
      </c>
      <c r="AC14" s="167">
        <f>'SDR Patient and Stations'!AB14</f>
        <v>0</v>
      </c>
      <c r="AD14" s="166">
        <f>'SDR Patient and Stations'!AC14</f>
        <v>3</v>
      </c>
      <c r="AE14" s="167">
        <f>'SDR Patient and Stations'!AD14</f>
        <v>0</v>
      </c>
      <c r="AF14" s="166">
        <f>'SDR Patient and Stations'!AE14</f>
        <v>0</v>
      </c>
      <c r="AG14" s="167">
        <f>'SDR Patient and Stations'!AF14</f>
        <v>0</v>
      </c>
      <c r="AH14" s="166">
        <f>'SDR Patient and Stations'!AG14</f>
        <v>2</v>
      </c>
      <c r="AI14" s="167">
        <f>'SDR Patient and Stations'!AH14</f>
        <v>0</v>
      </c>
      <c r="AJ14" s="166">
        <f>'SDR Patient and Stations'!AI14</f>
        <v>0</v>
      </c>
      <c r="AK14" s="167">
        <f>'SDR Patient and Stations'!AJ14</f>
        <v>0</v>
      </c>
      <c r="AL14" s="166">
        <f>'SDR Patient and Stations'!AK14</f>
        <v>0</v>
      </c>
      <c r="AM14" s="167">
        <f>'SDR Patient and Stations'!AL14</f>
        <v>0</v>
      </c>
      <c r="AN14" s="166">
        <f>'SDR Patient and Stations'!AM14</f>
        <v>0</v>
      </c>
      <c r="AO14" s="167">
        <f>'SDR Patient and Stations'!AN14</f>
        <v>-2</v>
      </c>
      <c r="AP14" s="166">
        <f>'SDR Patient and Stations'!AO14</f>
        <v>0</v>
      </c>
      <c r="AQ14" s="167">
        <f>'SDR Patient and Stations'!AP14</f>
        <v>0</v>
      </c>
      <c r="AR14" s="166">
        <f>'SDR Patient and Stations'!AQ14</f>
        <v>2</v>
      </c>
      <c r="AS14" s="167">
        <f>'SDR Patient and Stations'!AR14</f>
        <v>0</v>
      </c>
      <c r="AT14" s="166">
        <f>'SDR Patient and Stations'!AS14</f>
        <v>0</v>
      </c>
      <c r="AU14" s="167">
        <f>'SDR Patient and Stations'!AT14</f>
        <v>0</v>
      </c>
      <c r="AV14" s="166">
        <f>'SDR Patient and Stations'!AU14</f>
        <v>0</v>
      </c>
      <c r="AW14" s="167">
        <f>'SDR Patient and Stations'!AV14</f>
        <v>0</v>
      </c>
      <c r="AX14" s="166">
        <f>'SDR Patient and Stations'!AW14</f>
        <v>0</v>
      </c>
      <c r="AY14" s="167">
        <f>'SDR Patient and Stations'!AX14</f>
        <v>0</v>
      </c>
      <c r="AZ14" s="166">
        <f>'SDR Patient and Stations'!AY14</f>
        <v>0</v>
      </c>
      <c r="BA14" s="167">
        <f>'SDR Patient and Stations'!AZ14</f>
        <v>0</v>
      </c>
      <c r="BB14" s="51"/>
      <c r="BC14" s="48"/>
      <c r="BD14" s="51"/>
    </row>
    <row r="15" spans="1:56" s="44" customFormat="1" ht="25.5" x14ac:dyDescent="0.6">
      <c r="B15" s="43" t="s">
        <v>72</v>
      </c>
      <c r="C15" s="43"/>
      <c r="D15" s="168">
        <f>'SDR Patient and Stations'!C15</f>
        <v>0</v>
      </c>
      <c r="E15" s="166">
        <f>'SDR Patient and Stations'!D15</f>
        <v>0</v>
      </c>
      <c r="F15" s="167">
        <f>'SDR Patient and Stations'!E15</f>
        <v>0</v>
      </c>
      <c r="G15" s="166">
        <f>'SDR Patient and Stations'!F15</f>
        <v>0</v>
      </c>
      <c r="H15" s="167">
        <f>'SDR Patient and Stations'!G15</f>
        <v>0</v>
      </c>
      <c r="I15" s="166">
        <f>'SDR Patient and Stations'!H15</f>
        <v>0</v>
      </c>
      <c r="J15" s="167">
        <f>'SDR Patient and Stations'!I15</f>
        <v>3</v>
      </c>
      <c r="K15" s="166">
        <f>'SDR Patient and Stations'!J15</f>
        <v>0</v>
      </c>
      <c r="L15" s="167">
        <f>'SDR Patient and Stations'!K15</f>
        <v>6</v>
      </c>
      <c r="M15" s="166">
        <f>'SDR Patient and Stations'!L15</f>
        <v>0</v>
      </c>
      <c r="N15" s="167">
        <f>'SDR Patient and Stations'!M15</f>
        <v>0</v>
      </c>
      <c r="O15" s="166">
        <f>'SDR Patient and Stations'!N15</f>
        <v>0</v>
      </c>
      <c r="P15" s="167">
        <f>'SDR Patient and Stations'!O15</f>
        <v>10</v>
      </c>
      <c r="Q15" s="166">
        <f>'SDR Patient and Stations'!P15</f>
        <v>0</v>
      </c>
      <c r="R15" s="167">
        <f>'SDR Patient and Stations'!Q15</f>
        <v>0</v>
      </c>
      <c r="S15" s="166">
        <f>'SDR Patient and Stations'!R15</f>
        <v>0</v>
      </c>
      <c r="T15" s="167">
        <f>'SDR Patient and Stations'!S15</f>
        <v>0</v>
      </c>
      <c r="U15" s="166">
        <f>'SDR Patient and Stations'!T15</f>
        <v>0</v>
      </c>
      <c r="V15" s="167">
        <f>'SDR Patient and Stations'!U15</f>
        <v>0</v>
      </c>
      <c r="W15" s="166">
        <f>'SDR Patient and Stations'!V15</f>
        <v>0</v>
      </c>
      <c r="X15" s="167">
        <f>'SDR Patient and Stations'!W15</f>
        <v>0</v>
      </c>
      <c r="Y15" s="166">
        <f>'SDR Patient and Stations'!X15</f>
        <v>0</v>
      </c>
      <c r="Z15" s="167">
        <f>'SDR Patient and Stations'!Y15</f>
        <v>-2</v>
      </c>
      <c r="AA15" s="166">
        <f>'SDR Patient and Stations'!Z15</f>
        <v>0</v>
      </c>
      <c r="AB15" s="167">
        <f>'SDR Patient and Stations'!AA15</f>
        <v>0</v>
      </c>
      <c r="AC15" s="166">
        <f>'SDR Patient and Stations'!AB15</f>
        <v>0</v>
      </c>
      <c r="AD15" s="167">
        <f>'SDR Patient and Stations'!AC15</f>
        <v>-3</v>
      </c>
      <c r="AE15" s="166">
        <f>'SDR Patient and Stations'!AD15</f>
        <v>0</v>
      </c>
      <c r="AF15" s="167">
        <f>'SDR Patient and Stations'!AE15</f>
        <v>0</v>
      </c>
      <c r="AG15" s="166">
        <f>'SDR Patient and Stations'!AF15</f>
        <v>3</v>
      </c>
      <c r="AH15" s="167">
        <f>'SDR Patient and Stations'!AG15</f>
        <v>0</v>
      </c>
      <c r="AI15" s="166">
        <f>'SDR Patient and Stations'!AH15</f>
        <v>0</v>
      </c>
      <c r="AJ15" s="167">
        <f>'SDR Patient and Stations'!AI15</f>
        <v>0</v>
      </c>
      <c r="AK15" s="166">
        <f>'SDR Patient and Stations'!AJ15</f>
        <v>2</v>
      </c>
      <c r="AL15" s="167">
        <f>'SDR Patient and Stations'!AK15</f>
        <v>0</v>
      </c>
      <c r="AM15" s="166">
        <f>'SDR Patient and Stations'!AL15</f>
        <v>0</v>
      </c>
      <c r="AN15" s="167">
        <f>'SDR Patient and Stations'!AM15</f>
        <v>0</v>
      </c>
      <c r="AO15" s="166">
        <f>'SDR Patient and Stations'!AN15</f>
        <v>0</v>
      </c>
      <c r="AP15" s="167">
        <f>'SDR Patient and Stations'!AO15</f>
        <v>0</v>
      </c>
      <c r="AQ15" s="166">
        <f>'SDR Patient and Stations'!AP15</f>
        <v>0</v>
      </c>
      <c r="AR15" s="167">
        <f>'SDR Patient and Stations'!AQ15</f>
        <v>-2</v>
      </c>
      <c r="AS15" s="166">
        <f>'SDR Patient and Stations'!AR15</f>
        <v>0</v>
      </c>
      <c r="AT15" s="167">
        <f>'SDR Patient and Stations'!AS15</f>
        <v>0</v>
      </c>
      <c r="AU15" s="166">
        <f>'SDR Patient and Stations'!AT15</f>
        <v>2</v>
      </c>
      <c r="AV15" s="167">
        <f>'SDR Patient and Stations'!AU15</f>
        <v>0</v>
      </c>
      <c r="AW15" s="166">
        <f>'SDR Patient and Stations'!AV15</f>
        <v>0</v>
      </c>
      <c r="AX15" s="167">
        <f>'SDR Patient and Stations'!AW15</f>
        <v>0</v>
      </c>
      <c r="AY15" s="166">
        <f>'SDR Patient and Stations'!AX15</f>
        <v>0</v>
      </c>
      <c r="AZ15" s="167">
        <f>'SDR Patient and Stations'!AY15</f>
        <v>0</v>
      </c>
      <c r="BA15" s="166">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0</v>
      </c>
      <c r="I16" s="52">
        <f>'SDR Patient and Stations'!H16</f>
        <v>0</v>
      </c>
      <c r="J16" s="49">
        <f>'SDR Patient and Stations'!I16</f>
        <v>0</v>
      </c>
      <c r="K16" s="52">
        <f>'SDR Patient and Stations'!J16</f>
        <v>3</v>
      </c>
      <c r="L16" s="49">
        <f>'SDR Patient and Stations'!K16</f>
        <v>0</v>
      </c>
      <c r="M16" s="52">
        <f>'SDR Patient and Stations'!L16</f>
        <v>6</v>
      </c>
      <c r="N16" s="49">
        <f>'SDR Patient and Stations'!M16</f>
        <v>0</v>
      </c>
      <c r="O16" s="52">
        <f>'SDR Patient and Stations'!N16</f>
        <v>0</v>
      </c>
      <c r="P16" s="49">
        <f>'SDR Patient and Stations'!O16</f>
        <v>0</v>
      </c>
      <c r="Q16" s="52">
        <f>'SDR Patient and Stations'!P16</f>
        <v>10</v>
      </c>
      <c r="R16" s="49">
        <f>'SDR Patient and Stations'!Q16</f>
        <v>0</v>
      </c>
      <c r="S16" s="52">
        <f>'SDR Patient and Stations'!R16</f>
        <v>0</v>
      </c>
      <c r="T16" s="49">
        <f>'SDR Patient and Stations'!S16</f>
        <v>0</v>
      </c>
      <c r="U16" s="52">
        <f>'SDR Patient and Stations'!T16</f>
        <v>0</v>
      </c>
      <c r="V16" s="49">
        <f>'SDR Patient and Stations'!U16</f>
        <v>0</v>
      </c>
      <c r="W16" s="52">
        <f>'SDR Patient and Stations'!V16</f>
        <v>0</v>
      </c>
      <c r="X16" s="49">
        <f>'SDR Patient and Stations'!W16</f>
        <v>0</v>
      </c>
      <c r="Y16" s="52">
        <f>'SDR Patient and Stations'!X16</f>
        <v>0</v>
      </c>
      <c r="Z16" s="49">
        <f>'SDR Patient and Stations'!Y16</f>
        <v>0</v>
      </c>
      <c r="AA16" s="52">
        <f>'SDR Patient and Stations'!Z16</f>
        <v>-2</v>
      </c>
      <c r="AB16" s="49">
        <f>'SDR Patient and Stations'!AA16</f>
        <v>0</v>
      </c>
      <c r="AC16" s="52">
        <f>'SDR Patient and Stations'!AB16</f>
        <v>0</v>
      </c>
      <c r="AD16" s="49">
        <f>'SDR Patient and Stations'!AC16</f>
        <v>0</v>
      </c>
      <c r="AE16" s="52">
        <f>'SDR Patient and Stations'!AD16</f>
        <v>-3</v>
      </c>
      <c r="AF16" s="49">
        <f>'SDR Patient and Stations'!AE16</f>
        <v>0</v>
      </c>
      <c r="AG16" s="52">
        <f>'SDR Patient and Stations'!AF16</f>
        <v>0</v>
      </c>
      <c r="AH16" s="49">
        <f>'SDR Patient and Stations'!AG16</f>
        <v>3</v>
      </c>
      <c r="AI16" s="52">
        <f>'SDR Patient and Stations'!AH16</f>
        <v>0</v>
      </c>
      <c r="AJ16" s="49">
        <f>'SDR Patient and Stations'!AI16</f>
        <v>0</v>
      </c>
      <c r="AK16" s="52">
        <f>'SDR Patient and Stations'!AJ16</f>
        <v>0</v>
      </c>
      <c r="AL16" s="49">
        <f>'SDR Patient and Stations'!AK16</f>
        <v>2</v>
      </c>
      <c r="AM16" s="52">
        <f>'SDR Patient and Stations'!AL16</f>
        <v>0</v>
      </c>
      <c r="AN16" s="49">
        <f>'SDR Patient and Stations'!AM16</f>
        <v>0</v>
      </c>
      <c r="AO16" s="52">
        <f>'SDR Patient and Stations'!AN16</f>
        <v>0</v>
      </c>
      <c r="AP16" s="49">
        <f>'SDR Patient and Stations'!AO16</f>
        <v>0</v>
      </c>
      <c r="AQ16" s="52">
        <f>'SDR Patient and Stations'!AP16</f>
        <v>0</v>
      </c>
      <c r="AR16" s="49">
        <f>'SDR Patient and Stations'!AQ16</f>
        <v>0</v>
      </c>
      <c r="AS16" s="52">
        <f>'SDR Patient and Stations'!AR16</f>
        <v>-2</v>
      </c>
      <c r="AT16" s="49">
        <f>'SDR Patient and Stations'!AS16</f>
        <v>0</v>
      </c>
      <c r="AU16" s="52">
        <f>'SDR Patient and Stations'!AT16</f>
        <v>0</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81" t="s">
        <v>37</v>
      </c>
      <c r="F20" s="182">
        <v>35430</v>
      </c>
      <c r="G20" s="183">
        <v>35611</v>
      </c>
      <c r="H20" s="184">
        <f>F20+365.25</f>
        <v>35795.25</v>
      </c>
      <c r="I20" s="183">
        <f>G20+365.25</f>
        <v>35976.25</v>
      </c>
      <c r="J20" s="184">
        <f>H20+365.25</f>
        <v>36160.5</v>
      </c>
      <c r="K20" s="183">
        <f>I20+365.5</f>
        <v>36341.75</v>
      </c>
      <c r="L20" s="184">
        <f t="shared" ref="L20:AZ20" si="7">J20+365.25</f>
        <v>36525.75</v>
      </c>
      <c r="M20" s="183">
        <f t="shared" si="7"/>
        <v>36707</v>
      </c>
      <c r="N20" s="184">
        <f t="shared" si="7"/>
        <v>36891</v>
      </c>
      <c r="O20" s="183">
        <f t="shared" si="7"/>
        <v>37072.25</v>
      </c>
      <c r="P20" s="184">
        <f t="shared" si="7"/>
        <v>37256.25</v>
      </c>
      <c r="Q20" s="183">
        <f t="shared" si="7"/>
        <v>37437.5</v>
      </c>
      <c r="R20" s="184">
        <f t="shared" si="7"/>
        <v>37621.5</v>
      </c>
      <c r="S20" s="183">
        <f t="shared" si="7"/>
        <v>37802.75</v>
      </c>
      <c r="T20" s="184">
        <f t="shared" si="7"/>
        <v>37986.75</v>
      </c>
      <c r="U20" s="183">
        <f t="shared" si="7"/>
        <v>38168</v>
      </c>
      <c r="V20" s="184">
        <f t="shared" si="7"/>
        <v>38352</v>
      </c>
      <c r="W20" s="183">
        <f t="shared" si="7"/>
        <v>38533.25</v>
      </c>
      <c r="X20" s="184">
        <f t="shared" si="7"/>
        <v>38717.25</v>
      </c>
      <c r="Y20" s="183">
        <f t="shared" si="7"/>
        <v>38898.5</v>
      </c>
      <c r="Z20" s="184">
        <f t="shared" si="7"/>
        <v>39082.5</v>
      </c>
      <c r="AA20" s="183">
        <f t="shared" si="7"/>
        <v>39263.75</v>
      </c>
      <c r="AB20" s="184">
        <f t="shared" si="7"/>
        <v>39447.75</v>
      </c>
      <c r="AC20" s="183">
        <f t="shared" si="7"/>
        <v>39629</v>
      </c>
      <c r="AD20" s="184">
        <f t="shared" si="7"/>
        <v>39813</v>
      </c>
      <c r="AE20" s="183">
        <f t="shared" si="7"/>
        <v>39994.25</v>
      </c>
      <c r="AF20" s="184">
        <f t="shared" si="7"/>
        <v>40178.25</v>
      </c>
      <c r="AG20" s="183">
        <f t="shared" si="7"/>
        <v>40359.5</v>
      </c>
      <c r="AH20" s="184">
        <f t="shared" si="7"/>
        <v>40543.5</v>
      </c>
      <c r="AI20" s="183">
        <f t="shared" si="7"/>
        <v>40724.75</v>
      </c>
      <c r="AJ20" s="184">
        <f t="shared" si="7"/>
        <v>40908.75</v>
      </c>
      <c r="AK20" s="183">
        <f t="shared" si="7"/>
        <v>41090</v>
      </c>
      <c r="AL20" s="184">
        <f t="shared" si="7"/>
        <v>41274</v>
      </c>
      <c r="AM20" s="183">
        <f t="shared" si="7"/>
        <v>41455.25</v>
      </c>
      <c r="AN20" s="184">
        <f t="shared" si="7"/>
        <v>41639.25</v>
      </c>
      <c r="AO20" s="183">
        <f t="shared" si="7"/>
        <v>41820.5</v>
      </c>
      <c r="AP20" s="184">
        <f t="shared" si="7"/>
        <v>42004.5</v>
      </c>
      <c r="AQ20" s="183">
        <f t="shared" si="7"/>
        <v>42185.75</v>
      </c>
      <c r="AR20" s="184">
        <f t="shared" si="7"/>
        <v>42369.75</v>
      </c>
      <c r="AS20" s="183">
        <f t="shared" si="7"/>
        <v>42551</v>
      </c>
      <c r="AT20" s="184">
        <f t="shared" si="7"/>
        <v>42735</v>
      </c>
      <c r="AU20" s="183">
        <f t="shared" si="7"/>
        <v>42916.25</v>
      </c>
      <c r="AV20" s="184">
        <f t="shared" si="7"/>
        <v>43100.25</v>
      </c>
      <c r="AW20" s="183">
        <f t="shared" si="7"/>
        <v>43281.5</v>
      </c>
      <c r="AX20" s="184">
        <f t="shared" si="7"/>
        <v>43465.5</v>
      </c>
      <c r="AY20" s="183">
        <f t="shared" si="7"/>
        <v>43646.75</v>
      </c>
      <c r="AZ20" s="184">
        <f t="shared" si="7"/>
        <v>43830.75</v>
      </c>
      <c r="BB20" s="183">
        <f>AY20+365.25</f>
        <v>44012</v>
      </c>
      <c r="BC20" s="184">
        <f>AZ20+365.25</f>
        <v>44196</v>
      </c>
      <c r="BD20" s="183">
        <f t="shared" ref="BD20" si="8">BB20+365.25</f>
        <v>44377.25</v>
      </c>
    </row>
    <row r="21" spans="1:58" x14ac:dyDescent="0.55000000000000004">
      <c r="B21" s="3" t="s">
        <v>2</v>
      </c>
      <c r="F21" s="5">
        <f>$C$1</f>
        <v>0.74</v>
      </c>
      <c r="G21" s="66">
        <f t="shared" ref="G21:BD21" si="9">$C$1</f>
        <v>0.74</v>
      </c>
      <c r="H21" s="58">
        <f t="shared" si="9"/>
        <v>0.74</v>
      </c>
      <c r="I21" s="66">
        <f t="shared" si="9"/>
        <v>0.74</v>
      </c>
      <c r="J21" s="58">
        <f t="shared" si="9"/>
        <v>0.74</v>
      </c>
      <c r="K21" s="66">
        <f t="shared" si="9"/>
        <v>0.74</v>
      </c>
      <c r="L21" s="58">
        <f t="shared" si="9"/>
        <v>0.74</v>
      </c>
      <c r="M21" s="66">
        <f t="shared" si="9"/>
        <v>0.74</v>
      </c>
      <c r="N21" s="58">
        <f t="shared" si="9"/>
        <v>0.74</v>
      </c>
      <c r="O21" s="66">
        <f t="shared" si="9"/>
        <v>0.74</v>
      </c>
      <c r="P21" s="58">
        <f t="shared" si="9"/>
        <v>0.74</v>
      </c>
      <c r="Q21" s="66">
        <f t="shared" si="9"/>
        <v>0.74</v>
      </c>
      <c r="R21" s="58">
        <f t="shared" si="9"/>
        <v>0.74</v>
      </c>
      <c r="S21" s="66">
        <f t="shared" si="9"/>
        <v>0.74</v>
      </c>
      <c r="T21" s="58">
        <f t="shared" si="9"/>
        <v>0.74</v>
      </c>
      <c r="U21" s="66">
        <f t="shared" si="9"/>
        <v>0.74</v>
      </c>
      <c r="V21" s="58">
        <f t="shared" si="9"/>
        <v>0.74</v>
      </c>
      <c r="W21" s="66">
        <f t="shared" si="9"/>
        <v>0.74</v>
      </c>
      <c r="X21" s="58">
        <f t="shared" si="9"/>
        <v>0.74</v>
      </c>
      <c r="Y21" s="66">
        <f t="shared" si="9"/>
        <v>0.74</v>
      </c>
      <c r="Z21" s="58">
        <f t="shared" si="9"/>
        <v>0.74</v>
      </c>
      <c r="AA21" s="66">
        <f t="shared" si="9"/>
        <v>0.74</v>
      </c>
      <c r="AB21" s="58">
        <f t="shared" si="9"/>
        <v>0.74</v>
      </c>
      <c r="AC21" s="66">
        <f t="shared" si="9"/>
        <v>0.74</v>
      </c>
      <c r="AD21" s="58">
        <f t="shared" si="9"/>
        <v>0.74</v>
      </c>
      <c r="AE21" s="66">
        <f t="shared" si="9"/>
        <v>0.74</v>
      </c>
      <c r="AF21" s="58">
        <f t="shared" si="9"/>
        <v>0.74</v>
      </c>
      <c r="AG21" s="66">
        <f t="shared" si="9"/>
        <v>0.74</v>
      </c>
      <c r="AH21" s="58">
        <f t="shared" si="9"/>
        <v>0.74</v>
      </c>
      <c r="AI21" s="66">
        <f t="shared" si="9"/>
        <v>0.74</v>
      </c>
      <c r="AJ21" s="58">
        <f t="shared" si="9"/>
        <v>0.74</v>
      </c>
      <c r="AK21" s="66">
        <f t="shared" si="9"/>
        <v>0.74</v>
      </c>
      <c r="AL21" s="58">
        <f t="shared" si="9"/>
        <v>0.74</v>
      </c>
      <c r="AM21" s="66">
        <f t="shared" si="9"/>
        <v>0.74</v>
      </c>
      <c r="AN21" s="58">
        <f t="shared" si="9"/>
        <v>0.74</v>
      </c>
      <c r="AO21" s="66">
        <f t="shared" si="9"/>
        <v>0.74</v>
      </c>
      <c r="AP21" s="58">
        <f t="shared" si="9"/>
        <v>0.74</v>
      </c>
      <c r="AQ21" s="66">
        <f t="shared" si="9"/>
        <v>0.74</v>
      </c>
      <c r="AR21" s="58">
        <f t="shared" si="9"/>
        <v>0.74</v>
      </c>
      <c r="AS21" s="66">
        <f t="shared" si="9"/>
        <v>0.74</v>
      </c>
      <c r="AT21" s="58">
        <f t="shared" si="9"/>
        <v>0.74</v>
      </c>
      <c r="AU21" s="66">
        <f t="shared" si="9"/>
        <v>0.74</v>
      </c>
      <c r="AV21" s="58">
        <f t="shared" si="9"/>
        <v>0.74</v>
      </c>
      <c r="AW21" s="66">
        <f t="shared" si="9"/>
        <v>0.74</v>
      </c>
      <c r="AX21" s="58">
        <f t="shared" si="9"/>
        <v>0.74</v>
      </c>
      <c r="AY21" s="66">
        <f t="shared" si="9"/>
        <v>0.74</v>
      </c>
      <c r="AZ21" s="58">
        <f t="shared" si="9"/>
        <v>0.74</v>
      </c>
      <c r="BB21" s="66">
        <f t="shared" si="9"/>
        <v>0.74</v>
      </c>
      <c r="BC21" s="58">
        <f t="shared" si="9"/>
        <v>0.74</v>
      </c>
      <c r="BD21" s="66">
        <f t="shared" si="9"/>
        <v>0.74</v>
      </c>
    </row>
    <row r="22" spans="1:58" x14ac:dyDescent="0.55000000000000004">
      <c r="B22" s="3" t="s">
        <v>56</v>
      </c>
      <c r="C22">
        <f>'SDR Patient and Stations'!B12</f>
        <v>0.95</v>
      </c>
      <c r="D22">
        <f>'SDR Patient and Stations'!C12</f>
        <v>0.95</v>
      </c>
      <c r="E22">
        <f>'SDR Patient and Stations'!D12</f>
        <v>0.9</v>
      </c>
      <c r="F22" s="5">
        <f>'SDR Patient and Stations'!E12</f>
        <v>0.97499999999999998</v>
      </c>
      <c r="G22" s="66">
        <f>'SDR Patient and Stations'!F12</f>
        <v>1</v>
      </c>
      <c r="H22" s="58">
        <f>'SDR Patient and Stations'!G12</f>
        <v>0.875</v>
      </c>
      <c r="I22" s="66">
        <f>'SDR Patient and Stations'!H12</f>
        <v>1</v>
      </c>
      <c r="J22" s="58">
        <f>'SDR Patient and Stations'!I12</f>
        <v>1.175</v>
      </c>
      <c r="K22" s="66">
        <f>'SDR Patient and Stations'!J12</f>
        <v>0.95</v>
      </c>
      <c r="L22" s="58">
        <f>'SDR Patient and Stations'!K12</f>
        <v>0.83333333333333337</v>
      </c>
      <c r="M22" s="66">
        <f>'SDR Patient and Stations'!M12</f>
        <v>0.82894736842105265</v>
      </c>
      <c r="N22" s="58">
        <f>'SDR Patient and Stations'!N12</f>
        <v>0.90789473684210531</v>
      </c>
      <c r="O22" s="66">
        <f>'SDR Patient and Stations'!O12</f>
        <v>0.89473684210526316</v>
      </c>
      <c r="P22" s="58">
        <f>'SDR Patient and Stations'!P12</f>
        <v>0.7068965517241379</v>
      </c>
      <c r="Q22" s="66">
        <f>'SDR Patient and Stations'!Q12</f>
        <v>0.68965517241379315</v>
      </c>
      <c r="R22" s="58">
        <f>'SDR Patient and Stations'!R12</f>
        <v>0.71551724137931039</v>
      </c>
      <c r="S22" s="66">
        <f>'SDR Patient and Stations'!S12</f>
        <v>0.75</v>
      </c>
      <c r="T22" s="58">
        <f>'SDR Patient and Stations'!T12</f>
        <v>0.7068965517241379</v>
      </c>
      <c r="U22" s="66">
        <f>'SDR Patient and Stations'!U12</f>
        <v>0.73275862068965514</v>
      </c>
      <c r="V22" s="58">
        <f>'SDR Patient and Stations'!V12</f>
        <v>0.69827586206896552</v>
      </c>
      <c r="W22" s="66">
        <f>'SDR Patient and Stations'!W12</f>
        <v>0.72413793103448276</v>
      </c>
      <c r="X22" s="58">
        <f>'SDR Patient and Stations'!X12</f>
        <v>0.72413793103448276</v>
      </c>
      <c r="Y22" s="66">
        <f>'SDR Patient and Stations'!Y12</f>
        <v>0.69827586206896552</v>
      </c>
      <c r="Z22" s="58">
        <f>'SDR Patient and Stations'!Z12</f>
        <v>0.66379310344827591</v>
      </c>
      <c r="AA22" s="66">
        <f>'SDR Patient and Stations'!AA12</f>
        <v>0.72413793103448276</v>
      </c>
      <c r="AB22" s="58">
        <f>'SDR Patient and Stations'!AB12</f>
        <v>0.68965517241379315</v>
      </c>
      <c r="AC22" s="66">
        <f>'SDR Patient and Stations'!AC12</f>
        <v>0.64655172413793105</v>
      </c>
      <c r="AD22" s="58">
        <f>'SDR Patient and Stations'!AD12</f>
        <v>0.68965517241379315</v>
      </c>
      <c r="AE22" s="66">
        <f>'SDR Patient and Stations'!AE12</f>
        <v>0.7407407407407407</v>
      </c>
      <c r="AF22" s="58">
        <f>'SDR Patient and Stations'!AF12</f>
        <v>0.88888888888888884</v>
      </c>
      <c r="AG22" s="66">
        <f>'SDR Patient and Stations'!AG12</f>
        <v>0.91666666666666663</v>
      </c>
      <c r="AH22" s="58">
        <f>'SDR Patient and Stations'!AH12</f>
        <v>0.72222222222222221</v>
      </c>
      <c r="AI22" s="66">
        <f>'SDR Patient and Stations'!AI12</f>
        <v>0.71551724137931039</v>
      </c>
      <c r="AJ22" s="58">
        <f>'SDR Patient and Stations'!AJ12</f>
        <v>0.68965517241379315</v>
      </c>
      <c r="AK22" s="66">
        <f>'SDR Patient and Stations'!AK12</f>
        <v>0.7068965517241379</v>
      </c>
      <c r="AL22" s="58">
        <f>'SDR Patient and Stations'!AL12</f>
        <v>0.78448275862068961</v>
      </c>
      <c r="AM22" s="66">
        <f>'SDR Patient and Stations'!AM12</f>
        <v>0.81896551724137934</v>
      </c>
      <c r="AN22" s="58">
        <f>'SDR Patient and Stations'!AN12</f>
        <v>0.87068965517241381</v>
      </c>
      <c r="AO22" s="66">
        <f>'SDR Patient and Stations'!AO12</f>
        <v>0.83620689655172409</v>
      </c>
      <c r="AP22" s="58">
        <f>'SDR Patient and Stations'!AP12</f>
        <v>0.86206896551724133</v>
      </c>
      <c r="AQ22" s="66">
        <f>'SDR Patient and Stations'!AQ12</f>
        <v>0.81034482758620685</v>
      </c>
      <c r="AR22" s="58">
        <f>'SDR Patient and Stations'!AR12</f>
        <v>0.87931034482758619</v>
      </c>
      <c r="AS22" s="66">
        <f>'SDR Patient and Stations'!AS12</f>
        <v>0.86206896551724133</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2.96</v>
      </c>
      <c r="D23" s="31">
        <f t="shared" si="10"/>
        <v>2.96</v>
      </c>
      <c r="E23" s="31">
        <f t="shared" si="10"/>
        <v>2.96</v>
      </c>
      <c r="F23" s="31">
        <f>$F$1</f>
        <v>2.96</v>
      </c>
      <c r="G23" s="67">
        <f t="shared" ref="G23:BD23" si="11">$F$1</f>
        <v>2.96</v>
      </c>
      <c r="H23" s="59">
        <f t="shared" si="11"/>
        <v>2.96</v>
      </c>
      <c r="I23" s="67">
        <f t="shared" si="11"/>
        <v>2.96</v>
      </c>
      <c r="J23" s="59">
        <f t="shared" si="11"/>
        <v>2.96</v>
      </c>
      <c r="K23" s="67">
        <f t="shared" si="11"/>
        <v>2.96</v>
      </c>
      <c r="L23" s="59">
        <f t="shared" si="11"/>
        <v>2.96</v>
      </c>
      <c r="M23" s="67">
        <f t="shared" si="11"/>
        <v>2.96</v>
      </c>
      <c r="N23" s="59">
        <f t="shared" si="11"/>
        <v>2.96</v>
      </c>
      <c r="O23" s="67">
        <f t="shared" si="11"/>
        <v>2.96</v>
      </c>
      <c r="P23" s="59">
        <f t="shared" si="11"/>
        <v>2.96</v>
      </c>
      <c r="Q23" s="67">
        <f t="shared" si="11"/>
        <v>2.96</v>
      </c>
      <c r="R23" s="59">
        <f t="shared" si="11"/>
        <v>2.96</v>
      </c>
      <c r="S23" s="67">
        <f t="shared" si="11"/>
        <v>2.96</v>
      </c>
      <c r="T23" s="59">
        <f t="shared" si="11"/>
        <v>2.96</v>
      </c>
      <c r="U23" s="67">
        <f t="shared" si="11"/>
        <v>2.96</v>
      </c>
      <c r="V23" s="59">
        <f t="shared" si="11"/>
        <v>2.96</v>
      </c>
      <c r="W23" s="67">
        <f t="shared" si="11"/>
        <v>2.96</v>
      </c>
      <c r="X23" s="59">
        <f t="shared" si="11"/>
        <v>2.96</v>
      </c>
      <c r="Y23" s="67">
        <f t="shared" si="11"/>
        <v>2.96</v>
      </c>
      <c r="Z23" s="59">
        <f t="shared" si="11"/>
        <v>2.96</v>
      </c>
      <c r="AA23" s="67">
        <f t="shared" si="11"/>
        <v>2.96</v>
      </c>
      <c r="AB23" s="59">
        <f t="shared" si="11"/>
        <v>2.96</v>
      </c>
      <c r="AC23" s="67">
        <f t="shared" si="11"/>
        <v>2.96</v>
      </c>
      <c r="AD23" s="59">
        <f t="shared" si="11"/>
        <v>2.96</v>
      </c>
      <c r="AE23" s="67">
        <f t="shared" si="11"/>
        <v>2.96</v>
      </c>
      <c r="AF23" s="59">
        <f t="shared" si="11"/>
        <v>2.96</v>
      </c>
      <c r="AG23" s="67">
        <f t="shared" si="11"/>
        <v>2.96</v>
      </c>
      <c r="AH23" s="59">
        <f t="shared" si="11"/>
        <v>2.96</v>
      </c>
      <c r="AI23" s="67">
        <f t="shared" si="11"/>
        <v>2.96</v>
      </c>
      <c r="AJ23" s="59">
        <f t="shared" si="11"/>
        <v>2.96</v>
      </c>
      <c r="AK23" s="67">
        <f t="shared" si="11"/>
        <v>2.96</v>
      </c>
      <c r="AL23" s="59">
        <f t="shared" si="11"/>
        <v>2.96</v>
      </c>
      <c r="AM23" s="67">
        <f t="shared" si="11"/>
        <v>2.96</v>
      </c>
      <c r="AN23" s="59">
        <f t="shared" si="11"/>
        <v>2.96</v>
      </c>
      <c r="AO23" s="67">
        <f t="shared" si="11"/>
        <v>2.96</v>
      </c>
      <c r="AP23" s="59">
        <f t="shared" si="11"/>
        <v>2.96</v>
      </c>
      <c r="AQ23" s="67">
        <f t="shared" si="11"/>
        <v>2.96</v>
      </c>
      <c r="AR23" s="59">
        <f t="shared" si="11"/>
        <v>2.96</v>
      </c>
      <c r="AS23" s="67">
        <f t="shared" si="11"/>
        <v>2.96</v>
      </c>
      <c r="AT23" s="59">
        <f t="shared" si="11"/>
        <v>2.96</v>
      </c>
      <c r="AU23" s="67">
        <f t="shared" si="11"/>
        <v>2.96</v>
      </c>
      <c r="AV23" s="59">
        <f t="shared" si="11"/>
        <v>2.96</v>
      </c>
      <c r="AW23" s="67">
        <f t="shared" si="11"/>
        <v>2.96</v>
      </c>
      <c r="AX23" s="59">
        <f t="shared" si="11"/>
        <v>2.96</v>
      </c>
      <c r="AY23" s="67">
        <f t="shared" si="11"/>
        <v>2.96</v>
      </c>
      <c r="AZ23" s="59">
        <f t="shared" si="11"/>
        <v>2.96</v>
      </c>
      <c r="BB23" s="67">
        <f t="shared" si="11"/>
        <v>2.96</v>
      </c>
      <c r="BC23" s="59">
        <f t="shared" si="11"/>
        <v>2.96</v>
      </c>
      <c r="BD23" s="67">
        <f t="shared" si="11"/>
        <v>2.96</v>
      </c>
    </row>
    <row r="24" spans="1:58" x14ac:dyDescent="0.55000000000000004">
      <c r="B24" s="3" t="s">
        <v>57</v>
      </c>
      <c r="C24" s="105">
        <f>'SDR Patient and Stations'!B11</f>
        <v>3.8</v>
      </c>
      <c r="D24" s="105">
        <f>'SDR Patient and Stations'!C11</f>
        <v>3.8</v>
      </c>
      <c r="E24" s="105">
        <f>'SDR Patient and Stations'!D11</f>
        <v>3.6</v>
      </c>
      <c r="F24" s="115">
        <f>'SDR Patient and Stations'!E11</f>
        <v>3.9</v>
      </c>
      <c r="G24" s="114">
        <f t="shared" ref="G24:AZ24" si="12">J32/G26</f>
        <v>4</v>
      </c>
      <c r="H24" s="113">
        <f t="shared" si="12"/>
        <v>3.5</v>
      </c>
      <c r="I24" s="114">
        <f t="shared" si="12"/>
        <v>4</v>
      </c>
      <c r="J24" s="113">
        <f t="shared" si="12"/>
        <v>4.7</v>
      </c>
      <c r="K24" s="114">
        <f t="shared" si="12"/>
        <v>3.3055346938775512</v>
      </c>
      <c r="L24" s="113">
        <f t="shared" si="12"/>
        <v>3.9072968475286998</v>
      </c>
      <c r="M24" s="114">
        <f t="shared" si="12"/>
        <v>2.665225298890415</v>
      </c>
      <c r="N24" s="113">
        <f t="shared" si="12"/>
        <v>2.381372460739474</v>
      </c>
      <c r="O24" s="114">
        <f t="shared" si="12"/>
        <v>2.2999999999999998</v>
      </c>
      <c r="P24" s="113">
        <f t="shared" si="12"/>
        <v>2.2666666666666666</v>
      </c>
      <c r="Q24" s="114">
        <f t="shared" si="12"/>
        <v>2.7333333333333334</v>
      </c>
      <c r="R24" s="113">
        <f t="shared" si="12"/>
        <v>2.6666666666666665</v>
      </c>
      <c r="S24" s="114">
        <f t="shared" si="12"/>
        <v>2.7666666666666666</v>
      </c>
      <c r="T24" s="113">
        <f t="shared" si="12"/>
        <v>2.9</v>
      </c>
      <c r="U24" s="114">
        <f t="shared" si="12"/>
        <v>2.7333333333333334</v>
      </c>
      <c r="V24" s="113">
        <f t="shared" si="12"/>
        <v>2.8333333333333335</v>
      </c>
      <c r="W24" s="114">
        <f t="shared" si="12"/>
        <v>2.7</v>
      </c>
      <c r="X24" s="113">
        <f t="shared" si="12"/>
        <v>2.8</v>
      </c>
      <c r="Y24" s="114">
        <f t="shared" si="12"/>
        <v>2.8</v>
      </c>
      <c r="Z24" s="113">
        <f t="shared" si="12"/>
        <v>2.7</v>
      </c>
      <c r="AA24" s="114">
        <f t="shared" si="12"/>
        <v>2.5666666666666669</v>
      </c>
      <c r="AB24" s="113">
        <f t="shared" si="12"/>
        <v>3</v>
      </c>
      <c r="AC24" s="114">
        <f t="shared" si="12"/>
        <v>2.8571428571428572</v>
      </c>
      <c r="AD24" s="113">
        <f t="shared" si="12"/>
        <v>2.6785714285714284</v>
      </c>
      <c r="AE24" s="114">
        <f t="shared" si="12"/>
        <v>2.8190476190476188</v>
      </c>
      <c r="AF24" s="113">
        <f t="shared" si="12"/>
        <v>3.1522896698615548</v>
      </c>
      <c r="AG24" s="114">
        <f t="shared" si="12"/>
        <v>3.7827476038338657</v>
      </c>
      <c r="AH24" s="113">
        <f t="shared" si="12"/>
        <v>3.9009584664536741</v>
      </c>
      <c r="AI24" s="114">
        <f t="shared" si="12"/>
        <v>2.8859999999999997</v>
      </c>
      <c r="AJ24" s="113">
        <f t="shared" si="12"/>
        <v>2.7666666666666666</v>
      </c>
      <c r="AK24" s="114">
        <f t="shared" si="12"/>
        <v>2.6666666666666665</v>
      </c>
      <c r="AL24" s="113">
        <f t="shared" si="12"/>
        <v>2.7333333333333334</v>
      </c>
      <c r="AM24" s="114">
        <f t="shared" si="12"/>
        <v>3.0333333333333332</v>
      </c>
      <c r="AN24" s="113">
        <f t="shared" si="12"/>
        <v>3.1666666666666665</v>
      </c>
      <c r="AO24" s="114">
        <f t="shared" si="12"/>
        <v>3.3666666666666667</v>
      </c>
      <c r="AP24" s="113">
        <f t="shared" si="12"/>
        <v>3.2333333333333334</v>
      </c>
      <c r="AQ24" s="114">
        <f t="shared" si="12"/>
        <v>3.3333333333333335</v>
      </c>
      <c r="AR24" s="113">
        <f t="shared" si="12"/>
        <v>3.1333333333333333</v>
      </c>
      <c r="AS24" s="114">
        <f t="shared" si="12"/>
        <v>3.4</v>
      </c>
      <c r="AT24" s="113">
        <f t="shared" si="12"/>
        <v>3.3333333333333335</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5" t="s">
        <v>62</v>
      </c>
      <c r="C25" s="175"/>
      <c r="D25" s="176">
        <f>AVERAGE(C24:D24)</f>
        <v>3.8</v>
      </c>
      <c r="E25" s="176">
        <f t="shared" ref="E25:G25" si="13">AVERAGE(D24:E24)</f>
        <v>3.7</v>
      </c>
      <c r="F25" s="176">
        <f t="shared" si="13"/>
        <v>3.75</v>
      </c>
      <c r="G25" s="176">
        <f t="shared" si="13"/>
        <v>3.95</v>
      </c>
      <c r="H25" s="122">
        <f>AVERAGE(G24:H24)</f>
        <v>3.75</v>
      </c>
      <c r="I25" s="123">
        <f t="shared" ref="I25:AZ25" si="14">AVERAGE(H24:I24)</f>
        <v>3.75</v>
      </c>
      <c r="J25" s="122">
        <f t="shared" si="14"/>
        <v>4.3499999999999996</v>
      </c>
      <c r="K25" s="123">
        <f t="shared" si="14"/>
        <v>4.0027673469387759</v>
      </c>
      <c r="L25" s="122">
        <f t="shared" si="14"/>
        <v>3.6064157707031255</v>
      </c>
      <c r="M25" s="123">
        <f t="shared" si="14"/>
        <v>3.2862610732095572</v>
      </c>
      <c r="N25" s="122">
        <f t="shared" si="14"/>
        <v>2.5232988798149445</v>
      </c>
      <c r="O25" s="123">
        <f t="shared" si="14"/>
        <v>2.3406862303697369</v>
      </c>
      <c r="P25" s="122">
        <f t="shared" si="14"/>
        <v>2.2833333333333332</v>
      </c>
      <c r="Q25" s="123">
        <f t="shared" si="14"/>
        <v>2.5</v>
      </c>
      <c r="R25" s="122">
        <f t="shared" si="14"/>
        <v>2.7</v>
      </c>
      <c r="S25" s="123">
        <f t="shared" si="14"/>
        <v>2.7166666666666668</v>
      </c>
      <c r="T25" s="122">
        <f t="shared" si="14"/>
        <v>2.833333333333333</v>
      </c>
      <c r="U25" s="123">
        <f t="shared" si="14"/>
        <v>2.8166666666666664</v>
      </c>
      <c r="V25" s="122">
        <f t="shared" si="14"/>
        <v>2.7833333333333332</v>
      </c>
      <c r="W25" s="123">
        <f t="shared" si="14"/>
        <v>2.7666666666666666</v>
      </c>
      <c r="X25" s="122">
        <f t="shared" si="14"/>
        <v>2.75</v>
      </c>
      <c r="Y25" s="123">
        <f t="shared" si="14"/>
        <v>2.8</v>
      </c>
      <c r="Z25" s="122">
        <f t="shared" si="14"/>
        <v>2.75</v>
      </c>
      <c r="AA25" s="123">
        <f t="shared" si="14"/>
        <v>2.6333333333333337</v>
      </c>
      <c r="AB25" s="122">
        <f t="shared" si="14"/>
        <v>2.7833333333333332</v>
      </c>
      <c r="AC25" s="123">
        <f t="shared" si="14"/>
        <v>2.9285714285714288</v>
      </c>
      <c r="AD25" s="122">
        <f t="shared" si="14"/>
        <v>2.7678571428571428</v>
      </c>
      <c r="AE25" s="123">
        <f t="shared" si="14"/>
        <v>2.7488095238095234</v>
      </c>
      <c r="AF25" s="122">
        <f t="shared" si="14"/>
        <v>2.985668644454587</v>
      </c>
      <c r="AG25" s="123">
        <f t="shared" si="14"/>
        <v>3.4675186368477102</v>
      </c>
      <c r="AH25" s="122">
        <f t="shared" si="14"/>
        <v>3.8418530351437701</v>
      </c>
      <c r="AI25" s="123">
        <f t="shared" si="14"/>
        <v>3.3934792332268371</v>
      </c>
      <c r="AJ25" s="122">
        <f t="shared" si="14"/>
        <v>2.8263333333333334</v>
      </c>
      <c r="AK25" s="123">
        <f t="shared" si="14"/>
        <v>2.7166666666666668</v>
      </c>
      <c r="AL25" s="122">
        <f t="shared" si="14"/>
        <v>2.7</v>
      </c>
      <c r="AM25" s="123">
        <f t="shared" si="14"/>
        <v>2.8833333333333333</v>
      </c>
      <c r="AN25" s="122">
        <f t="shared" si="14"/>
        <v>3.0999999999999996</v>
      </c>
      <c r="AO25" s="123">
        <f t="shared" si="14"/>
        <v>3.2666666666666666</v>
      </c>
      <c r="AP25" s="122">
        <f t="shared" si="14"/>
        <v>3.3</v>
      </c>
      <c r="AQ25" s="123">
        <f t="shared" si="14"/>
        <v>3.2833333333333332</v>
      </c>
      <c r="AR25" s="122">
        <f t="shared" si="14"/>
        <v>3.2333333333333334</v>
      </c>
      <c r="AS25" s="123">
        <f t="shared" si="14"/>
        <v>3.2666666666666666</v>
      </c>
      <c r="AT25" s="122">
        <f t="shared" si="14"/>
        <v>3.3666666666666667</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4" t="s">
        <v>39</v>
      </c>
      <c r="B26" s="194"/>
      <c r="C26" s="194"/>
      <c r="D26" s="194"/>
      <c r="E26" s="194"/>
      <c r="F26" s="25">
        <f>HLOOKUP(F19,'SDR Patient and Stations'!$B$6:$AT$14,5,FALSE)</f>
        <v>10</v>
      </c>
      <c r="G26" s="49">
        <f>IF((F26+E28+(IF(F16&gt;0,0,F16))&gt;'SDR Patient and Stations'!G8),'SDR Patient and Stations'!G8,(F26+E28+(IF(F16&gt;0,0,F16))))</f>
        <v>10</v>
      </c>
      <c r="H26" s="52">
        <f>IF((G26+F28+(IF(G16&gt;0,0,G16))&gt;'SDR Patient and Stations'!H8),'SDR Patient and Stations'!H8,(G26+F28+(IF(G16&gt;0,0,G16))))</f>
        <v>10</v>
      </c>
      <c r="I26" s="116">
        <f>IF((H26+G28+(IF(H16&gt;0,0,H16))&gt;'SDR Patient and Stations'!I8),'SDR Patient and Stations'!I8,(H26+G28+(IF(H16&gt;0,0,H16))))</f>
        <v>10</v>
      </c>
      <c r="J26" s="117">
        <f>IF((I26+H28+(IF(I16&gt;0,0,I16))&gt;'SDR Patient and Stations'!J8),'SDR Patient and Stations'!J8,(I26+H28+(IF(I16&gt;0,0,I16))))</f>
        <v>10</v>
      </c>
      <c r="K26" s="116">
        <f>IF((J26+I28+(IF(J16&gt;0,0,J16))&gt;'SDR Patient and Stations'!K8),'SDR Patient and Stations'!K8,(J26+I28+(IF(J16&gt;0,0,J16))))</f>
        <v>11.495870870870871</v>
      </c>
      <c r="L26" s="117">
        <f>IF((K26+J28+(IF(K16&gt;0,0,K16))&gt;'SDR Patient and Stations'!L8),'SDR Patient and Stations'!L8,(K26+J28+(IF(K16&gt;0,0,K16))))</f>
        <v>15.35588473088473</v>
      </c>
      <c r="M26" s="116">
        <f>IF((L26+K28+(IF(L16&gt;0,0,L16))&gt;'SDR Patient and Stations'!M8),'SDR Patient and Stations'!M8,(L26+K28+(IF(L16&gt;0,0,L16))))</f>
        <v>24.012979325479328</v>
      </c>
      <c r="N26" s="117">
        <f>IF((M26+L28+(IF(M16&gt;0,0,M16))&gt;'SDR Patient and Stations'!N8),'SDR Patient and Stations'!N8,(M26+L28+(IF(M16&gt;0,0,M16))))</f>
        <v>26.455332392832396</v>
      </c>
      <c r="O26" s="116">
        <f>IF((N26+M28+(IF(N16&gt;0,0,N16))&gt;'SDR Patient and Stations'!O8),'SDR Patient and Stations'!O8,(N26+M28+(IF(N16&gt;0,0,N16))))</f>
        <v>30</v>
      </c>
      <c r="P26" s="117">
        <f>IF((O26+N28+(IF(O16&gt;0,0,O16))&gt;'SDR Patient and Stations'!P8),'SDR Patient and Stations'!P8,(O26+N28+(IF(O16&gt;0,0,O16))))</f>
        <v>30</v>
      </c>
      <c r="Q26" s="116">
        <f>IF((P26+O28+(IF(P16&gt;0,0,P16))&gt;'SDR Patient and Stations'!Q8),'SDR Patient and Stations'!Q8,(P26+O28+(IF(P16&gt;0,0,P16))))</f>
        <v>30</v>
      </c>
      <c r="R26" s="117">
        <f>IF((Q26+P28+(IF(Q16&gt;0,0,Q16))&gt;'SDR Patient and Stations'!R8),'SDR Patient and Stations'!R8,(Q26+P28+(IF(Q16&gt;0,0,Q16))))</f>
        <v>30</v>
      </c>
      <c r="S26" s="116">
        <f>IF((R26+Q28+(IF(R16&gt;0,0,R16))&gt;'SDR Patient and Stations'!S8),'SDR Patient and Stations'!S8,(R26+Q28+(IF(R16&gt;0,0,R16))))</f>
        <v>30</v>
      </c>
      <c r="T26" s="117">
        <f>IF((S26+R28+(IF(S16&gt;0,0,S16))&gt;'SDR Patient and Stations'!T8),'SDR Patient and Stations'!T8,(S26+R28+(IF(S16&gt;0,0,S16))))</f>
        <v>30</v>
      </c>
      <c r="U26" s="116">
        <f>IF((T26+S28+(IF(T16&gt;0,0,T16))&gt;'SDR Patient and Stations'!U8),'SDR Patient and Stations'!U8,(T26+S28+(IF(T16&gt;0,0,T16))))</f>
        <v>30</v>
      </c>
      <c r="V26" s="117">
        <f>IF((U26+T28+(IF(U16&gt;0,0,U16))&gt;'SDR Patient and Stations'!V8),'SDR Patient and Stations'!V8,(U26+T28+(IF(U16&gt;0,0,U16))))</f>
        <v>30</v>
      </c>
      <c r="W26" s="116">
        <f>IF((V26+U28+(IF(V16&gt;0,0,V16))&gt;'SDR Patient and Stations'!W8),'SDR Patient and Stations'!W8,(V26+U28+(IF(V16&gt;0,0,V16))))</f>
        <v>30</v>
      </c>
      <c r="X26" s="117">
        <f>IF((W26+V28+(IF(W16&gt;0,0,W16))&gt;'SDR Patient and Stations'!X8),'SDR Patient and Stations'!X8,(W26+V28+(IF(W16&gt;0,0,W16))))</f>
        <v>30</v>
      </c>
      <c r="Y26" s="116">
        <f>IF((X26+W28+(IF(X16&gt;0,0,X16))&gt;'SDR Patient and Stations'!Y8),'SDR Patient and Stations'!Y8,(X26+W28+(IF(X16&gt;0,0,X16))))</f>
        <v>30</v>
      </c>
      <c r="Z26" s="117">
        <f>IF((Y26+X28+(IF(Y16&gt;0,0,Y16))&gt;'SDR Patient and Stations'!Z8),'SDR Patient and Stations'!Z8,(Y26+X28+(IF(Y16&gt;0,0,Y16))))</f>
        <v>30</v>
      </c>
      <c r="AA26" s="116">
        <f>IF((Z26+Y28+(IF(Z16&gt;0,0,Z16))&gt;'SDR Patient and Stations'!AA8),'SDR Patient and Stations'!AA8,(Z26+Y28+(IF(Z16&gt;0,0,Z16))))</f>
        <v>30</v>
      </c>
      <c r="AB26" s="117">
        <f>IF((AA26+Z28+(IF(AA16&gt;0,0,AA16))&gt;'SDR Patient and Stations'!AB8),'SDR Patient and Stations'!AB8,(AA26+Z28+(IF(AA16&gt;0,0,AA16))))</f>
        <v>28</v>
      </c>
      <c r="AC26" s="116">
        <f>IF((AB26+AA28+(IF(AB16&gt;0,0,AB16))&gt;'SDR Patient and Stations'!AC8),'SDR Patient and Stations'!AC8,(AB26+AA28+(IF(AB16&gt;0,0,AB16))))</f>
        <v>28</v>
      </c>
      <c r="AD26" s="117">
        <f>IF((AC26+AB28+(IF(AC16&gt;0,0,AC16))&gt;'SDR Patient and Stations'!AD8),'SDR Patient and Stations'!AD8,(AC26+AB28+(IF(AC16&gt;0,0,AC16))))</f>
        <v>28</v>
      </c>
      <c r="AE26" s="116">
        <f>IF((AD26+AC28+(IF(AD16&gt;0,0,AD16))&gt;'SDR Patient and Stations'!AE8),'SDR Patient and Stations'!AE8,(AD26+AC28+(IF(AD16&gt;0,0,AD16))))</f>
        <v>28.378378378378379</v>
      </c>
      <c r="AF26" s="117">
        <f>IF((AE26+AD28+(IF(AE16&gt;0,0,AE16))&gt;'SDR Patient and Stations'!AF8),'SDR Patient and Stations'!AF8,(AE26+AD28+(IF(AE16&gt;0,0,AE16))))</f>
        <v>25.378378378378379</v>
      </c>
      <c r="AG26" s="116">
        <f>IF((AF26+AE28+(IF(AF16&gt;0,0,AF16))&gt;'SDR Patient and Stations'!AG8),'SDR Patient and Stations'!AG8,(AF26+AE28+(IF(AF16&gt;0,0,AF16))))</f>
        <v>25.378378378378379</v>
      </c>
      <c r="AH26" s="117">
        <f>IF((AG26+AF28+(IF(AG16&gt;0,0,AG16))&gt;'SDR Patient and Stations'!AH8),'SDR Patient and Stations'!AH8,(AG26+AF28+(IF(AG16&gt;0,0,AG16))))</f>
        <v>25.378378378378379</v>
      </c>
      <c r="AI26" s="116">
        <f>IF((AH26+AG28+(IF(AH16&gt;0,0,AH16))&gt;'SDR Patient and Stations'!AI8),'SDR Patient and Stations'!AI8,(AH26+AG28+(IF(AH16&gt;0,0,AH16))))</f>
        <v>27.027027027027028</v>
      </c>
      <c r="AJ26" s="117">
        <f>IF((AI26+AH28+(IF(AI16&gt;0,0,AI16))&gt;'SDR Patient and Stations'!AJ8),'SDR Patient and Stations'!AJ8,(AI26+AH28+(IF(AI16&gt;0,0,AI16))))</f>
        <v>30</v>
      </c>
      <c r="AK26" s="116">
        <f>IF((AJ26+AI28+(IF(AJ16&gt;0,0,AJ16))&gt;'SDR Patient and Stations'!AK8),'SDR Patient and Stations'!AK8,(AJ26+AI28+(IF(AJ16&gt;0,0,AJ16))))</f>
        <v>30</v>
      </c>
      <c r="AL26" s="117">
        <f>IF((AK26+AJ28+(IF(AK16&gt;0,0,AK16))&gt;'SDR Patient and Stations'!AL8),'SDR Patient and Stations'!AL8,(AK26+AJ28+(IF(AK16&gt;0,0,AK16))))</f>
        <v>30</v>
      </c>
      <c r="AM26" s="116">
        <f>IF((AL26+AK28+(IF(AL16&gt;0,0,AL16))&gt;'SDR Patient and Stations'!AM8),'SDR Patient and Stations'!AM8,(AL26+AK28+(IF(AL16&gt;0,0,AL16))))</f>
        <v>30</v>
      </c>
      <c r="AN26" s="117">
        <f>IF((AM26+AL28+(IF(AM16&gt;0,0,AM16))&gt;'SDR Patient and Stations'!AN8),'SDR Patient and Stations'!AN8,(AM26+AL28+(IF(AM16&gt;0,0,AM16))))</f>
        <v>30</v>
      </c>
      <c r="AO26" s="116">
        <f>IF((AN26+AM28+(IF(AN16&gt;0,0,AN16))&gt;'SDR Patient and Stations'!AO8),'SDR Patient and Stations'!AO8,(AN26+AM28+(IF(AN16&gt;0,0,AN16))))</f>
        <v>30</v>
      </c>
      <c r="AP26" s="117">
        <f>IF((AO26+AN28+(IF(AO16&gt;0,0,AO16))&gt;'SDR Patient and Stations'!AP8),'SDR Patient and Stations'!AP8,(AO26+AN28+(IF(AO16&gt;0,0,AO16))))</f>
        <v>30</v>
      </c>
      <c r="AQ26" s="116">
        <f>IF((AP26+AO28+(IF(AP16&gt;0,0,AP16))&gt;'SDR Patient and Stations'!AQ8),'SDR Patient and Stations'!AQ8,(AP26+AO28+(IF(AP16&gt;0,0,AP16))))</f>
        <v>30</v>
      </c>
      <c r="AR26" s="117">
        <f>IF((AQ26+AP28+(IF(AQ16&gt;0,0,AQ16))&gt;'SDR Patient and Stations'!AR8),'SDR Patient and Stations'!AR8,(AQ26+AP28+(IF(AQ16&gt;0,0,AQ16))))</f>
        <v>30</v>
      </c>
      <c r="AS26" s="116">
        <f>IF((AR26+AQ28+(IF(AR16&gt;0,0,AR16))&gt;'SDR Patient and Stations'!AS8),'SDR Patient and Stations'!AS8,(AR26+AQ28+(IF(AR16&gt;0,0,AR16))))</f>
        <v>30</v>
      </c>
      <c r="AT26" s="117">
        <f>IF((AS26+AR28+(IF(AS16&gt;0,0,AS16))&gt;'SDR Patient and Stations'!AT8),'SDR Patient and Stations'!AT8,(AS26+AR28+(IF(AS16&gt;0,0,AS16))))</f>
        <v>30</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5" t="s">
        <v>59</v>
      </c>
      <c r="B27" s="195"/>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4" t="s">
        <v>58</v>
      </c>
      <c r="B28" s="194"/>
      <c r="F28" s="25"/>
      <c r="G28" s="116">
        <f>IF(F49&lt;0,0,F49)</f>
        <v>0</v>
      </c>
      <c r="H28" s="117">
        <f t="shared" ref="H28:AZ28" si="15">IF(G49&lt;0,0,G49)</f>
        <v>4.2247510668563315</v>
      </c>
      <c r="I28" s="116">
        <f t="shared" si="15"/>
        <v>1.4958708708708706</v>
      </c>
      <c r="J28" s="117">
        <f t="shared" si="15"/>
        <v>3.8600138600138596</v>
      </c>
      <c r="K28" s="116">
        <f t="shared" si="15"/>
        <v>8.6570945945945965</v>
      </c>
      <c r="L28" s="117">
        <f t="shared" si="15"/>
        <v>2.4423530673530696</v>
      </c>
      <c r="M28" s="116">
        <f t="shared" si="15"/>
        <v>10</v>
      </c>
      <c r="N28" s="117">
        <f t="shared" si="15"/>
        <v>0</v>
      </c>
      <c r="O28" s="116">
        <f t="shared" si="15"/>
        <v>0</v>
      </c>
      <c r="P28" s="117">
        <f t="shared" si="15"/>
        <v>0</v>
      </c>
      <c r="Q28" s="116">
        <f t="shared" si="15"/>
        <v>0</v>
      </c>
      <c r="R28" s="117">
        <f t="shared" si="15"/>
        <v>0</v>
      </c>
      <c r="S28" s="116">
        <f t="shared" si="15"/>
        <v>0</v>
      </c>
      <c r="T28" s="117">
        <f t="shared" si="15"/>
        <v>0</v>
      </c>
      <c r="U28" s="116">
        <f t="shared" si="15"/>
        <v>0</v>
      </c>
      <c r="V28" s="117">
        <f t="shared" si="15"/>
        <v>0</v>
      </c>
      <c r="W28" s="116">
        <f t="shared" si="15"/>
        <v>0</v>
      </c>
      <c r="X28" s="117">
        <f t="shared" si="15"/>
        <v>0</v>
      </c>
      <c r="Y28" s="116">
        <f t="shared" si="15"/>
        <v>0</v>
      </c>
      <c r="Z28" s="117">
        <f t="shared" si="15"/>
        <v>0</v>
      </c>
      <c r="AA28" s="116">
        <f t="shared" si="15"/>
        <v>0</v>
      </c>
      <c r="AB28" s="117">
        <f t="shared" si="15"/>
        <v>0</v>
      </c>
      <c r="AC28" s="116">
        <f t="shared" si="15"/>
        <v>0.37837837837837895</v>
      </c>
      <c r="AD28" s="117">
        <f t="shared" si="15"/>
        <v>0</v>
      </c>
      <c r="AE28" s="116">
        <f t="shared" si="15"/>
        <v>0</v>
      </c>
      <c r="AF28" s="117">
        <f t="shared" si="15"/>
        <v>0</v>
      </c>
      <c r="AG28" s="116">
        <f t="shared" si="15"/>
        <v>1.6486486486486491</v>
      </c>
      <c r="AH28" s="117">
        <f t="shared" si="15"/>
        <v>10</v>
      </c>
      <c r="AI28" s="116">
        <f t="shared" si="15"/>
        <v>10</v>
      </c>
      <c r="AJ28" s="117">
        <f t="shared" si="15"/>
        <v>0</v>
      </c>
      <c r="AK28" s="116">
        <f t="shared" si="15"/>
        <v>0</v>
      </c>
      <c r="AL28" s="117">
        <f t="shared" si="15"/>
        <v>0</v>
      </c>
      <c r="AM28" s="116">
        <f t="shared" si="15"/>
        <v>0</v>
      </c>
      <c r="AN28" s="117">
        <f t="shared" si="15"/>
        <v>3.7064474112666872</v>
      </c>
      <c r="AO28" s="116">
        <f t="shared" si="15"/>
        <v>8.1123310810810807</v>
      </c>
      <c r="AP28" s="117">
        <f t="shared" si="15"/>
        <v>10</v>
      </c>
      <c r="AQ28" s="116">
        <f t="shared" si="15"/>
        <v>4.9309474309474339</v>
      </c>
      <c r="AR28" s="117">
        <f t="shared" si="15"/>
        <v>5.5618776671408199</v>
      </c>
      <c r="AS28" s="116">
        <f t="shared" si="15"/>
        <v>0</v>
      </c>
      <c r="AT28" s="117">
        <f t="shared" si="15"/>
        <v>6.2357202563388157</v>
      </c>
      <c r="AU28" s="116">
        <f t="shared" si="15"/>
        <v>3.7837837837837824</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6" t="s">
        <v>60</v>
      </c>
      <c r="B29" s="197"/>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39</v>
      </c>
      <c r="G30" s="68">
        <f>HLOOKUP(G19,'SDR Patient and Stations'!$B$6:$AT$14,4,FALSE)</f>
        <v>40</v>
      </c>
      <c r="H30" s="60">
        <f>HLOOKUP(H19,'SDR Patient and Stations'!$B$6:$AT$14,4,FALSE)</f>
        <v>35</v>
      </c>
      <c r="I30" s="68">
        <f>HLOOKUP(I19,'SDR Patient and Stations'!$B$6:$AT$14,4,FALSE)</f>
        <v>40</v>
      </c>
      <c r="J30" s="60">
        <f>HLOOKUP(J19,'SDR Patient and Stations'!$B$6:$AT$14,4,FALSE)</f>
        <v>47</v>
      </c>
      <c r="K30" s="68">
        <f>HLOOKUP(K19,'SDR Patient and Stations'!$B$6:$AT$14,4,FALSE)</f>
        <v>38</v>
      </c>
      <c r="L30" s="60">
        <f>HLOOKUP(L19,'SDR Patient and Stations'!$B$6:$AT$14,4,FALSE)</f>
        <v>60</v>
      </c>
      <c r="M30" s="68">
        <f>HLOOKUP(M19,'SDR Patient and Stations'!$B$6:$AT$14,4,FALSE)</f>
        <v>64</v>
      </c>
      <c r="N30" s="60">
        <f>HLOOKUP(N19,'SDR Patient and Stations'!$B$6:$AT$14,4,FALSE)</f>
        <v>63</v>
      </c>
      <c r="O30" s="68">
        <f>HLOOKUP(O19,'SDR Patient and Stations'!$B$6:$AT$14,4,FALSE)</f>
        <v>69</v>
      </c>
      <c r="P30" s="60">
        <f>HLOOKUP(P19,'SDR Patient and Stations'!$B$6:$AT$14,4,FALSE)</f>
        <v>68</v>
      </c>
      <c r="Q30" s="68">
        <f>HLOOKUP(Q19,'SDR Patient and Stations'!$B$6:$AT$14,4,FALSE)</f>
        <v>82</v>
      </c>
      <c r="R30" s="60">
        <f>HLOOKUP(R19,'SDR Patient and Stations'!$B$6:$AT$14,4,FALSE)</f>
        <v>80</v>
      </c>
      <c r="S30" s="68">
        <f>HLOOKUP(S19,'SDR Patient and Stations'!$B$6:$AT$14,4,FALSE)</f>
        <v>83</v>
      </c>
      <c r="T30" s="60">
        <f>HLOOKUP(T19,'SDR Patient and Stations'!$B$6:$AT$14,4,FALSE)</f>
        <v>87</v>
      </c>
      <c r="U30" s="68">
        <f>HLOOKUP(U19,'SDR Patient and Stations'!$B$6:$AT$14,4,FALSE)</f>
        <v>82</v>
      </c>
      <c r="V30" s="60">
        <f>HLOOKUP(V19,'SDR Patient and Stations'!$B$6:$AT$14,4,FALSE)</f>
        <v>85</v>
      </c>
      <c r="W30" s="68">
        <f>HLOOKUP(W19,'SDR Patient and Stations'!$B$6:$AT$14,4,FALSE)</f>
        <v>81</v>
      </c>
      <c r="X30" s="60">
        <f>HLOOKUP(X19,'SDR Patient and Stations'!$B$6:$AT$14,4,FALSE)</f>
        <v>84</v>
      </c>
      <c r="Y30" s="68">
        <f>HLOOKUP(Y19,'SDR Patient and Stations'!$B$6:$AT$14,4,FALSE)</f>
        <v>84</v>
      </c>
      <c r="Z30" s="60">
        <f>HLOOKUP(Z19,'SDR Patient and Stations'!$B$6:$AT$14,4,FALSE)</f>
        <v>81</v>
      </c>
      <c r="AA30" s="68">
        <f>HLOOKUP(AA19,'SDR Patient and Stations'!$B$6:$AT$14,4,FALSE)</f>
        <v>77</v>
      </c>
      <c r="AB30" s="60">
        <f>HLOOKUP(AB19,'SDR Patient and Stations'!$B$6:$AT$14,4,FALSE)</f>
        <v>84</v>
      </c>
      <c r="AC30" s="68">
        <f>HLOOKUP(AC19,'SDR Patient and Stations'!$B$6:$AT$14,4,FALSE)</f>
        <v>80</v>
      </c>
      <c r="AD30" s="60">
        <f>HLOOKUP(AD19,'SDR Patient and Stations'!$B$6:$AT$14,4,FALSE)</f>
        <v>75</v>
      </c>
      <c r="AE30" s="68">
        <f>HLOOKUP(AE19,'SDR Patient and Stations'!$B$6:$AT$14,4,FALSE)</f>
        <v>80</v>
      </c>
      <c r="AF30" s="60">
        <f>HLOOKUP(AF19,'SDR Patient and Stations'!$B$6:$AT$14,4,FALSE)</f>
        <v>80</v>
      </c>
      <c r="AG30" s="68">
        <f>HLOOKUP(AG19,'SDR Patient and Stations'!$B$6:$AT$14,4,FALSE)</f>
        <v>96</v>
      </c>
      <c r="AH30" s="60">
        <f>HLOOKUP(AH19,'SDR Patient and Stations'!$B$6:$AT$14,4,FALSE)</f>
        <v>99</v>
      </c>
      <c r="AI30" s="68">
        <f>HLOOKUP(AI19,'SDR Patient and Stations'!$B$6:$AT$14,4,FALSE)</f>
        <v>78</v>
      </c>
      <c r="AJ30" s="60">
        <f>HLOOKUP(AJ19,'SDR Patient and Stations'!$B$6:$AT$14,4,FALSE)</f>
        <v>83</v>
      </c>
      <c r="AK30" s="68">
        <f>HLOOKUP(AK19,'SDR Patient and Stations'!$B$6:$AT$14,4,FALSE)</f>
        <v>80</v>
      </c>
      <c r="AL30" s="60">
        <f>HLOOKUP(AL19,'SDR Patient and Stations'!$B$6:$AT$14,4,FALSE)</f>
        <v>82</v>
      </c>
      <c r="AM30" s="68">
        <f>HLOOKUP(AM19,'SDR Patient and Stations'!$B$6:$AT$14,4,FALSE)</f>
        <v>91</v>
      </c>
      <c r="AN30" s="60">
        <f>HLOOKUP(AN19,'SDR Patient and Stations'!$B$6:$AT$14,4,FALSE)</f>
        <v>95</v>
      </c>
      <c r="AO30" s="68">
        <f>HLOOKUP(AO19,'SDR Patient and Stations'!$B$6:$AT$14,4,FALSE)</f>
        <v>101</v>
      </c>
      <c r="AP30" s="60">
        <f>HLOOKUP(AP19,'SDR Patient and Stations'!$B$6:$AT$14,4,FALSE)</f>
        <v>97</v>
      </c>
      <c r="AQ30" s="68">
        <f>HLOOKUP(AQ19,'SDR Patient and Stations'!$B$6:$AT$14,4,FALSE)</f>
        <v>100</v>
      </c>
      <c r="AR30" s="60">
        <f>HLOOKUP(AR19,'SDR Patient and Stations'!$B$6:$AT$14,4,FALSE)</f>
        <v>94</v>
      </c>
      <c r="AS30" s="68">
        <f>HLOOKUP(AS19,'SDR Patient and Stations'!$B$6:$AT$14,4,FALSE)</f>
        <v>102</v>
      </c>
      <c r="AT30" s="60">
        <f>HLOOKUP(AT19,'SDR Patient and Stations'!$B$6:$AT$14,4,FALSE)</f>
        <v>100</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38</v>
      </c>
      <c r="G32" s="68">
        <f>HLOOKUP(G20,'SDR Patient and Stations'!$B$6:$AT$14,4,FALSE)</f>
        <v>38</v>
      </c>
      <c r="H32" s="60">
        <f>HLOOKUP(H20,'SDR Patient and Stations'!$B$6:$AT$14,4,FALSE)</f>
        <v>36</v>
      </c>
      <c r="I32" s="68">
        <f>HLOOKUP(I20,'SDR Patient and Stations'!$B$6:$AT$14,4,FALSE)</f>
        <v>39</v>
      </c>
      <c r="J32" s="60">
        <f>HLOOKUP(J20,'SDR Patient and Stations'!$B$6:$AT$14,4,FALSE)</f>
        <v>40</v>
      </c>
      <c r="K32" s="68">
        <f>HLOOKUP(K20,'SDR Patient and Stations'!$B$6:$AT$14,4,FALSE)</f>
        <v>35</v>
      </c>
      <c r="L32" s="60">
        <f>HLOOKUP(L20,'SDR Patient and Stations'!$B$6:$AT$14,4,FALSE)</f>
        <v>40</v>
      </c>
      <c r="M32" s="68">
        <f>HLOOKUP(M20,'SDR Patient and Stations'!$B$6:$AT$14,4,FALSE)</f>
        <v>47</v>
      </c>
      <c r="N32" s="60">
        <f>HLOOKUP(N20,'SDR Patient and Stations'!$B$6:$AT$14,4,FALSE)</f>
        <v>38</v>
      </c>
      <c r="O32" s="68">
        <f>HLOOKUP(O20,'SDR Patient and Stations'!$B$6:$AT$14,4,FALSE)</f>
        <v>60</v>
      </c>
      <c r="P32" s="60">
        <f>HLOOKUP(P20,'SDR Patient and Stations'!$B$6:$AT$14,4,FALSE)</f>
        <v>64</v>
      </c>
      <c r="Q32" s="68">
        <f>HLOOKUP(Q20,'SDR Patient and Stations'!$B$6:$AT$14,4,FALSE)</f>
        <v>63</v>
      </c>
      <c r="R32" s="60">
        <f>HLOOKUP(R20,'SDR Patient and Stations'!$B$6:$AT$14,4,FALSE)</f>
        <v>69</v>
      </c>
      <c r="S32" s="68">
        <f>HLOOKUP(S20,'SDR Patient and Stations'!$B$6:$AT$14,4,FALSE)</f>
        <v>68</v>
      </c>
      <c r="T32" s="60">
        <f>HLOOKUP(T20,'SDR Patient and Stations'!$B$6:$AT$14,4,FALSE)</f>
        <v>82</v>
      </c>
      <c r="U32" s="68">
        <f>HLOOKUP(U20,'SDR Patient and Stations'!$B$6:$AT$14,4,FALSE)</f>
        <v>80</v>
      </c>
      <c r="V32" s="60">
        <f>HLOOKUP(V20,'SDR Patient and Stations'!$B$6:$AT$14,4,FALSE)</f>
        <v>83</v>
      </c>
      <c r="W32" s="68">
        <f>HLOOKUP(W20,'SDR Patient and Stations'!$B$6:$AT$14,4,FALSE)</f>
        <v>87</v>
      </c>
      <c r="X32" s="60">
        <f>HLOOKUP(X20,'SDR Patient and Stations'!$B$6:$AT$14,4,FALSE)</f>
        <v>82</v>
      </c>
      <c r="Y32" s="68">
        <f>HLOOKUP(Y20,'SDR Patient and Stations'!$B$6:$AT$14,4,FALSE)</f>
        <v>85</v>
      </c>
      <c r="Z32" s="60">
        <f>HLOOKUP(Z20,'SDR Patient and Stations'!$B$6:$AT$14,4,FALSE)</f>
        <v>81</v>
      </c>
      <c r="AA32" s="68">
        <f>HLOOKUP(AA20,'SDR Patient and Stations'!$B$6:$AT$14,4,FALSE)</f>
        <v>84</v>
      </c>
      <c r="AB32" s="60">
        <f>HLOOKUP(AB20,'SDR Patient and Stations'!$B$6:$AT$14,4,FALSE)</f>
        <v>84</v>
      </c>
      <c r="AC32" s="68">
        <f>HLOOKUP(AC20,'SDR Patient and Stations'!$B$6:$AT$14,4,FALSE)</f>
        <v>81</v>
      </c>
      <c r="AD32" s="60">
        <f>HLOOKUP(AD20,'SDR Patient and Stations'!$B$6:$AT$14,4,FALSE)</f>
        <v>77</v>
      </c>
      <c r="AE32" s="68">
        <f>HLOOKUP(AE20,'SDR Patient and Stations'!$B$6:$AT$14,4,FALSE)</f>
        <v>84</v>
      </c>
      <c r="AF32" s="60">
        <f>HLOOKUP(AF20,'SDR Patient and Stations'!$B$6:$AT$14,4,FALSE)</f>
        <v>80</v>
      </c>
      <c r="AG32" s="68">
        <f>HLOOKUP(AG20,'SDR Patient and Stations'!$B$6:$AT$14,4,FALSE)</f>
        <v>75</v>
      </c>
      <c r="AH32" s="60">
        <f>HLOOKUP(AH20,'SDR Patient and Stations'!$B$6:$AT$14,4,FALSE)</f>
        <v>80</v>
      </c>
      <c r="AI32" s="68">
        <f>HLOOKUP(AI20,'SDR Patient and Stations'!$B$6:$AT$14,4,FALSE)</f>
        <v>80</v>
      </c>
      <c r="AJ32" s="60">
        <f>HLOOKUP(AJ20,'SDR Patient and Stations'!$B$6:$AT$14,4,FALSE)</f>
        <v>96</v>
      </c>
      <c r="AK32" s="68">
        <f>HLOOKUP(AK20,'SDR Patient and Stations'!$B$6:$AT$14,4,FALSE)</f>
        <v>99</v>
      </c>
      <c r="AL32" s="60">
        <f>HLOOKUP(AL20,'SDR Patient and Stations'!$B$6:$AT$14,4,FALSE)</f>
        <v>78</v>
      </c>
      <c r="AM32" s="68">
        <f>HLOOKUP(AM20,'SDR Patient and Stations'!$B$6:$AT$14,4,FALSE)</f>
        <v>83</v>
      </c>
      <c r="AN32" s="60">
        <f>HLOOKUP(AN20,'SDR Patient and Stations'!$B$6:$AT$14,4,FALSE)</f>
        <v>80</v>
      </c>
      <c r="AO32" s="68">
        <f>HLOOKUP(AO20,'SDR Patient and Stations'!$B$6:$AT$14,4,FALSE)</f>
        <v>82</v>
      </c>
      <c r="AP32" s="60">
        <f>HLOOKUP(AP20,'SDR Patient and Stations'!$B$6:$AT$14,4,FALSE)</f>
        <v>91</v>
      </c>
      <c r="AQ32" s="68">
        <f>HLOOKUP(AQ20,'SDR Patient and Stations'!$B$6:$AT$14,4,FALSE)</f>
        <v>95</v>
      </c>
      <c r="AR32" s="60">
        <f>HLOOKUP(AR20,'SDR Patient and Stations'!$B$6:$AT$14,4,FALSE)</f>
        <v>101</v>
      </c>
      <c r="AS32" s="68">
        <f>HLOOKUP(AS20,'SDR Patient and Stations'!$B$6:$AT$14,4,FALSE)</f>
        <v>97</v>
      </c>
      <c r="AT32" s="60">
        <f>HLOOKUP(AT20,'SDR Patient and Stations'!$B$6:$AT$14,4,FALSE)</f>
        <v>100</v>
      </c>
      <c r="AU32" s="68">
        <f>HLOOKUP(AU20,'SDR Patient and Stations'!$B$6:$AT$14,4,FALSE)</f>
        <v>94</v>
      </c>
      <c r="AV32" s="60">
        <f>HLOOKUP(AV20,'SDR Patient and Stations'!$B$6:$AT$14,4,FALSE)</f>
        <v>102</v>
      </c>
      <c r="AW32" s="68">
        <f>HLOOKUP(AW20,'SDR Patient and Stations'!$B$6:$AT$14,4,FALSE)</f>
        <v>100</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1</v>
      </c>
      <c r="G34" s="69">
        <f t="shared" si="16"/>
        <v>2</v>
      </c>
      <c r="H34" s="61">
        <f t="shared" si="16"/>
        <v>-1</v>
      </c>
      <c r="I34" s="69">
        <f t="shared" si="16"/>
        <v>1</v>
      </c>
      <c r="J34" s="61">
        <f t="shared" si="16"/>
        <v>7</v>
      </c>
      <c r="K34" s="69">
        <f t="shared" si="16"/>
        <v>3</v>
      </c>
      <c r="L34" s="61">
        <f t="shared" si="16"/>
        <v>20</v>
      </c>
      <c r="M34" s="69">
        <f t="shared" si="16"/>
        <v>17</v>
      </c>
      <c r="N34" s="61">
        <f t="shared" si="16"/>
        <v>25</v>
      </c>
      <c r="O34" s="69">
        <f t="shared" si="16"/>
        <v>9</v>
      </c>
      <c r="P34" s="61">
        <f t="shared" si="16"/>
        <v>4</v>
      </c>
      <c r="Q34" s="69">
        <f t="shared" si="16"/>
        <v>19</v>
      </c>
      <c r="R34" s="61">
        <f t="shared" si="16"/>
        <v>11</v>
      </c>
      <c r="S34" s="69">
        <f t="shared" si="16"/>
        <v>15</v>
      </c>
      <c r="T34" s="61">
        <f t="shared" si="16"/>
        <v>5</v>
      </c>
      <c r="U34" s="69">
        <f t="shared" si="16"/>
        <v>2</v>
      </c>
      <c r="V34" s="61">
        <f t="shared" si="16"/>
        <v>2</v>
      </c>
      <c r="W34" s="69">
        <f t="shared" si="16"/>
        <v>-6</v>
      </c>
      <c r="X34" s="61">
        <f t="shared" si="16"/>
        <v>2</v>
      </c>
      <c r="Y34" s="69">
        <f t="shared" si="16"/>
        <v>-1</v>
      </c>
      <c r="Z34" s="61">
        <f t="shared" si="16"/>
        <v>0</v>
      </c>
      <c r="AA34" s="69">
        <f t="shared" si="16"/>
        <v>-7</v>
      </c>
      <c r="AB34" s="61">
        <f t="shared" si="16"/>
        <v>0</v>
      </c>
      <c r="AC34" s="69">
        <f t="shared" si="16"/>
        <v>-1</v>
      </c>
      <c r="AD34" s="61">
        <f t="shared" si="16"/>
        <v>-2</v>
      </c>
      <c r="AE34" s="69">
        <f t="shared" si="16"/>
        <v>-4</v>
      </c>
      <c r="AF34" s="61">
        <f t="shared" si="16"/>
        <v>0</v>
      </c>
      <c r="AG34" s="69">
        <f t="shared" si="16"/>
        <v>21</v>
      </c>
      <c r="AH34" s="61">
        <f t="shared" si="16"/>
        <v>19</v>
      </c>
      <c r="AI34" s="69">
        <f t="shared" si="16"/>
        <v>-2</v>
      </c>
      <c r="AJ34" s="61">
        <f t="shared" si="16"/>
        <v>-13</v>
      </c>
      <c r="AK34" s="69">
        <f t="shared" si="16"/>
        <v>-19</v>
      </c>
      <c r="AL34" s="61">
        <f t="shared" si="16"/>
        <v>4</v>
      </c>
      <c r="AM34" s="69">
        <f t="shared" si="16"/>
        <v>8</v>
      </c>
      <c r="AN34" s="61">
        <f t="shared" si="16"/>
        <v>15</v>
      </c>
      <c r="AO34" s="69">
        <f t="shared" si="16"/>
        <v>19</v>
      </c>
      <c r="AP34" s="61">
        <f t="shared" si="16"/>
        <v>6</v>
      </c>
      <c r="AQ34" s="69">
        <f t="shared" si="16"/>
        <v>5</v>
      </c>
      <c r="AR34" s="61">
        <f t="shared" si="16"/>
        <v>-7</v>
      </c>
      <c r="AS34" s="69">
        <f t="shared" si="16"/>
        <v>5</v>
      </c>
      <c r="AT34" s="61">
        <f t="shared" si="16"/>
        <v>0</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2.6315789473684209E-2</v>
      </c>
      <c r="G36" s="107">
        <f t="shared" ref="G36:AZ36" si="18">IFERROR(G34/G32,0)</f>
        <v>5.2631578947368418E-2</v>
      </c>
      <c r="H36" s="108">
        <f t="shared" si="18"/>
        <v>-2.7777777777777776E-2</v>
      </c>
      <c r="I36" s="107">
        <f t="shared" si="18"/>
        <v>2.564102564102564E-2</v>
      </c>
      <c r="J36" s="108">
        <f t="shared" si="18"/>
        <v>0.17499999999999999</v>
      </c>
      <c r="K36" s="107">
        <f t="shared" si="18"/>
        <v>8.5714285714285715E-2</v>
      </c>
      <c r="L36" s="108">
        <f t="shared" si="18"/>
        <v>0.5</v>
      </c>
      <c r="M36" s="107">
        <f t="shared" si="18"/>
        <v>0.36170212765957449</v>
      </c>
      <c r="N36" s="108">
        <f t="shared" si="18"/>
        <v>0.65789473684210531</v>
      </c>
      <c r="O36" s="107">
        <f t="shared" si="18"/>
        <v>0.15</v>
      </c>
      <c r="P36" s="108">
        <f t="shared" si="18"/>
        <v>6.25E-2</v>
      </c>
      <c r="Q36" s="107">
        <f t="shared" si="18"/>
        <v>0.30158730158730157</v>
      </c>
      <c r="R36" s="108">
        <f t="shared" si="18"/>
        <v>0.15942028985507245</v>
      </c>
      <c r="S36" s="107">
        <f t="shared" si="18"/>
        <v>0.22058823529411764</v>
      </c>
      <c r="T36" s="108">
        <f t="shared" si="18"/>
        <v>6.097560975609756E-2</v>
      </c>
      <c r="U36" s="107">
        <f t="shared" si="18"/>
        <v>2.5000000000000001E-2</v>
      </c>
      <c r="V36" s="108">
        <f t="shared" si="18"/>
        <v>2.4096385542168676E-2</v>
      </c>
      <c r="W36" s="107">
        <f t="shared" si="18"/>
        <v>-6.8965517241379309E-2</v>
      </c>
      <c r="X36" s="108">
        <f t="shared" si="18"/>
        <v>2.4390243902439025E-2</v>
      </c>
      <c r="Y36" s="107">
        <f t="shared" si="18"/>
        <v>-1.1764705882352941E-2</v>
      </c>
      <c r="Z36" s="108">
        <f t="shared" si="18"/>
        <v>0</v>
      </c>
      <c r="AA36" s="107">
        <f t="shared" si="18"/>
        <v>-8.3333333333333329E-2</v>
      </c>
      <c r="AB36" s="108">
        <f t="shared" si="18"/>
        <v>0</v>
      </c>
      <c r="AC36" s="107">
        <f t="shared" si="18"/>
        <v>-1.2345679012345678E-2</v>
      </c>
      <c r="AD36" s="108">
        <f t="shared" si="18"/>
        <v>-2.5974025974025976E-2</v>
      </c>
      <c r="AE36" s="107">
        <f t="shared" si="18"/>
        <v>-4.7619047619047616E-2</v>
      </c>
      <c r="AF36" s="108">
        <f t="shared" si="18"/>
        <v>0</v>
      </c>
      <c r="AG36" s="107">
        <f t="shared" si="18"/>
        <v>0.28000000000000003</v>
      </c>
      <c r="AH36" s="108">
        <f t="shared" si="18"/>
        <v>0.23749999999999999</v>
      </c>
      <c r="AI36" s="107">
        <f t="shared" si="18"/>
        <v>-2.5000000000000001E-2</v>
      </c>
      <c r="AJ36" s="108">
        <f t="shared" si="18"/>
        <v>-0.13541666666666666</v>
      </c>
      <c r="AK36" s="107">
        <f t="shared" si="18"/>
        <v>-0.19191919191919191</v>
      </c>
      <c r="AL36" s="108">
        <f t="shared" si="18"/>
        <v>5.128205128205128E-2</v>
      </c>
      <c r="AM36" s="107">
        <f t="shared" si="18"/>
        <v>9.6385542168674704E-2</v>
      </c>
      <c r="AN36" s="108">
        <f t="shared" si="18"/>
        <v>0.1875</v>
      </c>
      <c r="AO36" s="107">
        <f t="shared" si="18"/>
        <v>0.23170731707317074</v>
      </c>
      <c r="AP36" s="108">
        <f t="shared" si="18"/>
        <v>6.5934065934065936E-2</v>
      </c>
      <c r="AQ36" s="107">
        <f t="shared" si="18"/>
        <v>5.2631578947368418E-2</v>
      </c>
      <c r="AR36" s="108">
        <f t="shared" si="18"/>
        <v>-6.9306930693069313E-2</v>
      </c>
      <c r="AS36" s="107">
        <f t="shared" si="18"/>
        <v>5.1546391752577317E-2</v>
      </c>
      <c r="AT36" s="108">
        <f t="shared" si="18"/>
        <v>0</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1.4619883040935672E-3</v>
      </c>
      <c r="G38" s="107">
        <f t="shared" ref="G38:BD38" si="20">G36/18</f>
        <v>2.9239766081871343E-3</v>
      </c>
      <c r="H38" s="108">
        <f t="shared" si="20"/>
        <v>-1.5432098765432098E-3</v>
      </c>
      <c r="I38" s="107">
        <f t="shared" si="20"/>
        <v>1.4245014245014244E-3</v>
      </c>
      <c r="J38" s="108">
        <f t="shared" si="20"/>
        <v>9.7222222222222224E-3</v>
      </c>
      <c r="K38" s="107">
        <f t="shared" si="20"/>
        <v>4.7619047619047623E-3</v>
      </c>
      <c r="L38" s="108">
        <f t="shared" si="20"/>
        <v>2.7777777777777776E-2</v>
      </c>
      <c r="M38" s="107">
        <f t="shared" si="20"/>
        <v>2.0094562647754138E-2</v>
      </c>
      <c r="N38" s="108">
        <f t="shared" si="20"/>
        <v>3.6549707602339186E-2</v>
      </c>
      <c r="O38" s="107">
        <f t="shared" si="20"/>
        <v>8.3333333333333332E-3</v>
      </c>
      <c r="P38" s="108">
        <f t="shared" si="20"/>
        <v>3.472222222222222E-3</v>
      </c>
      <c r="Q38" s="107">
        <f t="shared" si="20"/>
        <v>1.6754850088183421E-2</v>
      </c>
      <c r="R38" s="108">
        <f t="shared" si="20"/>
        <v>8.8566827697262474E-3</v>
      </c>
      <c r="S38" s="107">
        <f t="shared" si="20"/>
        <v>1.2254901960784314E-2</v>
      </c>
      <c r="T38" s="108">
        <f t="shared" si="20"/>
        <v>3.3875338753387532E-3</v>
      </c>
      <c r="U38" s="107">
        <f t="shared" si="20"/>
        <v>1.3888888888888889E-3</v>
      </c>
      <c r="V38" s="108">
        <f t="shared" si="20"/>
        <v>1.3386880856760376E-3</v>
      </c>
      <c r="W38" s="107">
        <f t="shared" si="20"/>
        <v>-3.8314176245210726E-3</v>
      </c>
      <c r="X38" s="108">
        <f t="shared" si="20"/>
        <v>1.3550135501355014E-3</v>
      </c>
      <c r="Y38" s="107">
        <f t="shared" si="20"/>
        <v>-6.5359477124183002E-4</v>
      </c>
      <c r="Z38" s="108">
        <f t="shared" si="20"/>
        <v>0</v>
      </c>
      <c r="AA38" s="107">
        <f t="shared" si="20"/>
        <v>-4.6296296296296294E-3</v>
      </c>
      <c r="AB38" s="108">
        <f t="shared" si="20"/>
        <v>0</v>
      </c>
      <c r="AC38" s="107">
        <f t="shared" si="20"/>
        <v>-6.8587105624142656E-4</v>
      </c>
      <c r="AD38" s="108">
        <f t="shared" si="20"/>
        <v>-1.443001443001443E-3</v>
      </c>
      <c r="AE38" s="107">
        <f t="shared" si="20"/>
        <v>-2.6455026455026454E-3</v>
      </c>
      <c r="AF38" s="108">
        <f t="shared" si="20"/>
        <v>0</v>
      </c>
      <c r="AG38" s="107">
        <f t="shared" si="20"/>
        <v>1.5555555555555557E-2</v>
      </c>
      <c r="AH38" s="108">
        <f t="shared" si="20"/>
        <v>1.3194444444444444E-2</v>
      </c>
      <c r="AI38" s="107">
        <f t="shared" si="20"/>
        <v>-1.3888888888888889E-3</v>
      </c>
      <c r="AJ38" s="108">
        <f t="shared" si="20"/>
        <v>-7.5231481481481477E-3</v>
      </c>
      <c r="AK38" s="107">
        <f t="shared" si="20"/>
        <v>-1.0662177328843996E-2</v>
      </c>
      <c r="AL38" s="108">
        <f t="shared" si="20"/>
        <v>2.8490028490028487E-3</v>
      </c>
      <c r="AM38" s="107">
        <f t="shared" si="20"/>
        <v>5.3547523427041506E-3</v>
      </c>
      <c r="AN38" s="108">
        <f t="shared" si="20"/>
        <v>1.0416666666666666E-2</v>
      </c>
      <c r="AO38" s="107">
        <f t="shared" si="20"/>
        <v>1.2872628726287264E-2</v>
      </c>
      <c r="AP38" s="108">
        <f t="shared" si="20"/>
        <v>3.663003663003663E-3</v>
      </c>
      <c r="AQ38" s="107">
        <f t="shared" si="20"/>
        <v>2.9239766081871343E-3</v>
      </c>
      <c r="AR38" s="108">
        <f t="shared" si="20"/>
        <v>-3.8503850385038507E-3</v>
      </c>
      <c r="AS38" s="107">
        <f t="shared" si="20"/>
        <v>2.8636884306987398E-3</v>
      </c>
      <c r="AT38" s="108">
        <f t="shared" si="20"/>
        <v>0</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2.6315789473684209E-2</v>
      </c>
      <c r="G40" s="120">
        <f t="shared" ref="G40:BD40" si="21">G38*G41</f>
        <v>5.2631578947368418E-2</v>
      </c>
      <c r="H40" s="108">
        <f t="shared" si="21"/>
        <v>-2.7777777777777776E-2</v>
      </c>
      <c r="I40" s="107">
        <f t="shared" si="21"/>
        <v>2.564102564102564E-2</v>
      </c>
      <c r="J40" s="108">
        <f t="shared" si="21"/>
        <v>0.17499999999999999</v>
      </c>
      <c r="K40" s="107">
        <f t="shared" si="21"/>
        <v>8.5714285714285715E-2</v>
      </c>
      <c r="L40" s="108">
        <f t="shared" si="21"/>
        <v>0.5</v>
      </c>
      <c r="M40" s="107">
        <f t="shared" si="21"/>
        <v>0.36170212765957449</v>
      </c>
      <c r="N40" s="108">
        <f t="shared" si="21"/>
        <v>0.65789473684210531</v>
      </c>
      <c r="O40" s="107">
        <f t="shared" si="21"/>
        <v>0.15</v>
      </c>
      <c r="P40" s="108">
        <f t="shared" si="21"/>
        <v>6.25E-2</v>
      </c>
      <c r="Q40" s="107">
        <f t="shared" si="21"/>
        <v>0.30158730158730157</v>
      </c>
      <c r="R40" s="108">
        <f t="shared" si="21"/>
        <v>0.15942028985507245</v>
      </c>
      <c r="S40" s="107">
        <f t="shared" si="21"/>
        <v>0.22058823529411764</v>
      </c>
      <c r="T40" s="108">
        <f t="shared" si="21"/>
        <v>6.097560975609756E-2</v>
      </c>
      <c r="U40" s="107">
        <f t="shared" si="21"/>
        <v>2.5000000000000001E-2</v>
      </c>
      <c r="V40" s="108">
        <f t="shared" si="21"/>
        <v>2.4096385542168676E-2</v>
      </c>
      <c r="W40" s="107">
        <f t="shared" si="21"/>
        <v>-6.8965517241379309E-2</v>
      </c>
      <c r="X40" s="108">
        <f t="shared" si="21"/>
        <v>2.4390243902439025E-2</v>
      </c>
      <c r="Y40" s="107">
        <f t="shared" si="21"/>
        <v>-1.1764705882352941E-2</v>
      </c>
      <c r="Z40" s="108">
        <f t="shared" si="21"/>
        <v>0</v>
      </c>
      <c r="AA40" s="107">
        <f t="shared" si="21"/>
        <v>-8.3333333333333329E-2</v>
      </c>
      <c r="AB40" s="108">
        <f t="shared" si="21"/>
        <v>0</v>
      </c>
      <c r="AC40" s="107">
        <f t="shared" si="21"/>
        <v>-1.2345679012345678E-2</v>
      </c>
      <c r="AD40" s="108">
        <f t="shared" si="21"/>
        <v>-2.5974025974025976E-2</v>
      </c>
      <c r="AE40" s="107">
        <f t="shared" si="21"/>
        <v>-4.7619047619047616E-2</v>
      </c>
      <c r="AF40" s="108">
        <f t="shared" si="21"/>
        <v>0</v>
      </c>
      <c r="AG40" s="107">
        <f t="shared" si="21"/>
        <v>0.28000000000000003</v>
      </c>
      <c r="AH40" s="108">
        <f t="shared" si="21"/>
        <v>0.23749999999999999</v>
      </c>
      <c r="AI40" s="107">
        <f t="shared" si="21"/>
        <v>-2.5000000000000001E-2</v>
      </c>
      <c r="AJ40" s="108">
        <f t="shared" si="21"/>
        <v>-0.13541666666666666</v>
      </c>
      <c r="AK40" s="107">
        <f t="shared" si="21"/>
        <v>-0.19191919191919193</v>
      </c>
      <c r="AL40" s="108">
        <f t="shared" si="21"/>
        <v>5.128205128205128E-2</v>
      </c>
      <c r="AM40" s="107">
        <f t="shared" si="21"/>
        <v>9.6385542168674704E-2</v>
      </c>
      <c r="AN40" s="108">
        <f t="shared" si="21"/>
        <v>0.1875</v>
      </c>
      <c r="AO40" s="107">
        <f t="shared" si="21"/>
        <v>0.23170731707317074</v>
      </c>
      <c r="AP40" s="108">
        <f t="shared" si="21"/>
        <v>6.5934065934065936E-2</v>
      </c>
      <c r="AQ40" s="107">
        <f t="shared" si="21"/>
        <v>5.2631578947368418E-2</v>
      </c>
      <c r="AR40" s="108">
        <f t="shared" si="21"/>
        <v>-6.9306930693069313E-2</v>
      </c>
      <c r="AS40" s="107">
        <f t="shared" si="21"/>
        <v>5.1546391752577317E-2</v>
      </c>
      <c r="AT40" s="108">
        <f t="shared" si="21"/>
        <v>0</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40.026315789473685</v>
      </c>
      <c r="G43" s="109">
        <f t="shared" ref="G43:BD43" si="22">G30+(G30*G40)</f>
        <v>42.10526315789474</v>
      </c>
      <c r="H43" s="110">
        <f t="shared" si="22"/>
        <v>34.027777777777779</v>
      </c>
      <c r="I43" s="109">
        <f t="shared" si="22"/>
        <v>41.025641025641022</v>
      </c>
      <c r="J43" s="110">
        <f t="shared" si="22"/>
        <v>55.225000000000001</v>
      </c>
      <c r="K43" s="109">
        <f t="shared" si="22"/>
        <v>41.25714285714286</v>
      </c>
      <c r="L43" s="110">
        <f t="shared" si="22"/>
        <v>90</v>
      </c>
      <c r="M43" s="109">
        <f t="shared" si="22"/>
        <v>87.148936170212764</v>
      </c>
      <c r="N43" s="110">
        <f t="shared" si="22"/>
        <v>104.44736842105263</v>
      </c>
      <c r="O43" s="109">
        <f t="shared" si="22"/>
        <v>79.349999999999994</v>
      </c>
      <c r="P43" s="110">
        <f t="shared" si="22"/>
        <v>72.25</v>
      </c>
      <c r="Q43" s="109">
        <f t="shared" si="22"/>
        <v>106.73015873015873</v>
      </c>
      <c r="R43" s="110">
        <f t="shared" si="22"/>
        <v>92.753623188405797</v>
      </c>
      <c r="S43" s="109">
        <f t="shared" si="22"/>
        <v>101.30882352941177</v>
      </c>
      <c r="T43" s="110">
        <f t="shared" si="22"/>
        <v>92.304878048780495</v>
      </c>
      <c r="U43" s="109">
        <f t="shared" si="22"/>
        <v>84.05</v>
      </c>
      <c r="V43" s="110">
        <f t="shared" si="22"/>
        <v>87.048192771084331</v>
      </c>
      <c r="W43" s="109">
        <f t="shared" si="22"/>
        <v>75.41379310344827</v>
      </c>
      <c r="X43" s="110">
        <f t="shared" si="22"/>
        <v>86.048780487804876</v>
      </c>
      <c r="Y43" s="109">
        <f t="shared" si="22"/>
        <v>83.011764705882356</v>
      </c>
      <c r="Z43" s="110">
        <f t="shared" si="22"/>
        <v>81</v>
      </c>
      <c r="AA43" s="109">
        <f t="shared" si="22"/>
        <v>70.583333333333329</v>
      </c>
      <c r="AB43" s="110">
        <f t="shared" si="22"/>
        <v>84</v>
      </c>
      <c r="AC43" s="109">
        <f t="shared" si="22"/>
        <v>79.012345679012341</v>
      </c>
      <c r="AD43" s="110">
        <f t="shared" si="22"/>
        <v>73.051948051948045</v>
      </c>
      <c r="AE43" s="109">
        <f t="shared" si="22"/>
        <v>76.19047619047619</v>
      </c>
      <c r="AF43" s="110">
        <f t="shared" si="22"/>
        <v>80</v>
      </c>
      <c r="AG43" s="109">
        <f t="shared" si="22"/>
        <v>122.88</v>
      </c>
      <c r="AH43" s="110">
        <f t="shared" si="22"/>
        <v>122.5125</v>
      </c>
      <c r="AI43" s="109">
        <f t="shared" si="22"/>
        <v>76.05</v>
      </c>
      <c r="AJ43" s="110">
        <f t="shared" si="22"/>
        <v>71.760416666666671</v>
      </c>
      <c r="AK43" s="109">
        <f t="shared" si="22"/>
        <v>64.646464646464651</v>
      </c>
      <c r="AL43" s="110">
        <f t="shared" si="22"/>
        <v>86.205128205128204</v>
      </c>
      <c r="AM43" s="109">
        <f t="shared" si="22"/>
        <v>99.771084337349393</v>
      </c>
      <c r="AN43" s="110">
        <f t="shared" si="22"/>
        <v>112.8125</v>
      </c>
      <c r="AO43" s="109">
        <f t="shared" si="22"/>
        <v>124.40243902439025</v>
      </c>
      <c r="AP43" s="110">
        <f t="shared" si="22"/>
        <v>103.39560439560439</v>
      </c>
      <c r="AQ43" s="109">
        <f t="shared" si="22"/>
        <v>105.26315789473684</v>
      </c>
      <c r="AR43" s="110">
        <f t="shared" si="22"/>
        <v>87.485148514851488</v>
      </c>
      <c r="AS43" s="109">
        <f t="shared" si="22"/>
        <v>107.25773195876289</v>
      </c>
      <c r="AT43" s="110">
        <f t="shared" si="22"/>
        <v>100</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13.5224039829303</v>
      </c>
      <c r="G45" s="69">
        <f t="shared" ref="G45:AZ45" si="23">G43/$F$1</f>
        <v>14.224751066856332</v>
      </c>
      <c r="H45" s="61">
        <f t="shared" si="23"/>
        <v>11.495870870870871</v>
      </c>
      <c r="I45" s="69">
        <f t="shared" si="23"/>
        <v>13.86001386001386</v>
      </c>
      <c r="J45" s="61">
        <f t="shared" si="23"/>
        <v>18.657094594594597</v>
      </c>
      <c r="K45" s="69">
        <f t="shared" si="23"/>
        <v>13.93822393822394</v>
      </c>
      <c r="L45" s="61">
        <f t="shared" si="23"/>
        <v>30.405405405405407</v>
      </c>
      <c r="M45" s="69">
        <f t="shared" si="23"/>
        <v>29.442208165612421</v>
      </c>
      <c r="N45" s="61">
        <f t="shared" si="23"/>
        <v>35.286273115220482</v>
      </c>
      <c r="O45" s="69">
        <f t="shared" si="23"/>
        <v>26.807432432432432</v>
      </c>
      <c r="P45" s="61">
        <f t="shared" si="23"/>
        <v>24.408783783783782</v>
      </c>
      <c r="Q45" s="69">
        <f t="shared" si="23"/>
        <v>36.057486057486059</v>
      </c>
      <c r="R45" s="61">
        <f t="shared" si="23"/>
        <v>31.335683509596553</v>
      </c>
      <c r="S45" s="69">
        <f t="shared" si="23"/>
        <v>34.225953895071541</v>
      </c>
      <c r="T45" s="61">
        <f t="shared" si="23"/>
        <v>31.184080421885302</v>
      </c>
      <c r="U45" s="69">
        <f t="shared" si="23"/>
        <v>28.39527027027027</v>
      </c>
      <c r="V45" s="61">
        <f t="shared" si="23"/>
        <v>29.408173233474436</v>
      </c>
      <c r="W45" s="69">
        <f t="shared" si="23"/>
        <v>25.47763280521901</v>
      </c>
      <c r="X45" s="61">
        <f t="shared" si="23"/>
        <v>29.070533948582728</v>
      </c>
      <c r="Y45" s="69">
        <f t="shared" si="23"/>
        <v>28.044515103338636</v>
      </c>
      <c r="Z45" s="61">
        <f t="shared" si="23"/>
        <v>27.364864864864867</v>
      </c>
      <c r="AA45" s="69">
        <f t="shared" si="23"/>
        <v>23.84572072072072</v>
      </c>
      <c r="AB45" s="61">
        <f t="shared" si="23"/>
        <v>28.378378378378379</v>
      </c>
      <c r="AC45" s="69">
        <f t="shared" si="23"/>
        <v>26.693360026693359</v>
      </c>
      <c r="AD45" s="61">
        <f t="shared" si="23"/>
        <v>24.679712179712176</v>
      </c>
      <c r="AE45" s="69">
        <f t="shared" si="23"/>
        <v>25.74002574002574</v>
      </c>
      <c r="AF45" s="61">
        <f t="shared" si="23"/>
        <v>27.027027027027028</v>
      </c>
      <c r="AG45" s="69">
        <f t="shared" si="23"/>
        <v>41.513513513513516</v>
      </c>
      <c r="AH45" s="61">
        <f t="shared" si="23"/>
        <v>41.389358108108112</v>
      </c>
      <c r="AI45" s="69">
        <f t="shared" si="23"/>
        <v>25.692567567567568</v>
      </c>
      <c r="AJ45" s="61">
        <f t="shared" si="23"/>
        <v>24.243384009009009</v>
      </c>
      <c r="AK45" s="69">
        <f t="shared" si="23"/>
        <v>21.840021840021841</v>
      </c>
      <c r="AL45" s="61">
        <f t="shared" si="23"/>
        <v>29.123354123354122</v>
      </c>
      <c r="AM45" s="69">
        <f t="shared" si="23"/>
        <v>33.706447411266687</v>
      </c>
      <c r="AN45" s="61">
        <f t="shared" si="23"/>
        <v>38.112331081081081</v>
      </c>
      <c r="AO45" s="69">
        <f t="shared" si="23"/>
        <v>42.027851021753463</v>
      </c>
      <c r="AP45" s="61">
        <f t="shared" si="23"/>
        <v>34.930947430947434</v>
      </c>
      <c r="AQ45" s="69">
        <f t="shared" si="23"/>
        <v>35.56187766714082</v>
      </c>
      <c r="AR45" s="61">
        <f t="shared" si="23"/>
        <v>29.555793417179558</v>
      </c>
      <c r="AS45" s="69">
        <f t="shared" si="23"/>
        <v>36.235720256338816</v>
      </c>
      <c r="AT45" s="61">
        <f t="shared" si="23"/>
        <v>33.783783783783782</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10</v>
      </c>
      <c r="G47" s="172">
        <f>G45-G26</f>
        <v>4.2247510668563315</v>
      </c>
      <c r="H47" s="118">
        <f>H45-H26</f>
        <v>1.4958708708708706</v>
      </c>
      <c r="I47" s="119">
        <f t="shared" ref="I47:AZ47" si="24">I45-I26</f>
        <v>3.8600138600138596</v>
      </c>
      <c r="J47" s="118">
        <f t="shared" si="24"/>
        <v>8.6570945945945965</v>
      </c>
      <c r="K47" s="119">
        <f t="shared" si="24"/>
        <v>2.4423530673530696</v>
      </c>
      <c r="L47" s="118">
        <f t="shared" si="24"/>
        <v>15.049520674520677</v>
      </c>
      <c r="M47" s="119">
        <f t="shared" si="24"/>
        <v>5.4292288401330921</v>
      </c>
      <c r="N47" s="118">
        <f t="shared" si="24"/>
        <v>8.8309407223880854</v>
      </c>
      <c r="O47" s="119">
        <f t="shared" si="24"/>
        <v>-3.1925675675675684</v>
      </c>
      <c r="P47" s="118">
        <f t="shared" si="24"/>
        <v>-5.5912162162162176</v>
      </c>
      <c r="Q47" s="119">
        <f t="shared" si="24"/>
        <v>6.0574860574860594</v>
      </c>
      <c r="R47" s="118">
        <f t="shared" si="24"/>
        <v>1.3356835095965529</v>
      </c>
      <c r="S47" s="119">
        <f t="shared" si="24"/>
        <v>4.225953895071541</v>
      </c>
      <c r="T47" s="118">
        <f t="shared" si="24"/>
        <v>1.1840804218853016</v>
      </c>
      <c r="U47" s="119">
        <f t="shared" si="24"/>
        <v>-1.6047297297297298</v>
      </c>
      <c r="V47" s="118">
        <f t="shared" si="24"/>
        <v>-0.5918267665255641</v>
      </c>
      <c r="W47" s="119">
        <f t="shared" si="24"/>
        <v>-4.5223671947809905</v>
      </c>
      <c r="X47" s="118">
        <f t="shared" si="24"/>
        <v>-0.9294660514172719</v>
      </c>
      <c r="Y47" s="119">
        <f t="shared" si="24"/>
        <v>-1.955484896661364</v>
      </c>
      <c r="Z47" s="118">
        <f t="shared" si="24"/>
        <v>-2.6351351351351333</v>
      </c>
      <c r="AA47" s="119">
        <f t="shared" si="24"/>
        <v>-6.1542792792792795</v>
      </c>
      <c r="AB47" s="118">
        <f t="shared" si="24"/>
        <v>0.37837837837837895</v>
      </c>
      <c r="AC47" s="119">
        <f t="shared" si="24"/>
        <v>-1.3066399733066412</v>
      </c>
      <c r="AD47" s="118">
        <f t="shared" si="24"/>
        <v>-3.3202878202878239</v>
      </c>
      <c r="AE47" s="119">
        <f t="shared" si="24"/>
        <v>-2.6383526383526394</v>
      </c>
      <c r="AF47" s="118">
        <f t="shared" si="24"/>
        <v>1.6486486486486491</v>
      </c>
      <c r="AG47" s="119">
        <f t="shared" si="24"/>
        <v>16.135135135135137</v>
      </c>
      <c r="AH47" s="118">
        <f t="shared" si="24"/>
        <v>16.010979729729733</v>
      </c>
      <c r="AI47" s="119">
        <f t="shared" si="24"/>
        <v>-1.3344594594594597</v>
      </c>
      <c r="AJ47" s="118">
        <f t="shared" si="24"/>
        <v>-5.7566159909909906</v>
      </c>
      <c r="AK47" s="119">
        <f t="shared" si="24"/>
        <v>-8.1599781599781593</v>
      </c>
      <c r="AL47" s="118">
        <f t="shared" si="24"/>
        <v>-0.87664587664587756</v>
      </c>
      <c r="AM47" s="119">
        <f t="shared" si="24"/>
        <v>3.7064474112666872</v>
      </c>
      <c r="AN47" s="118">
        <f t="shared" si="24"/>
        <v>8.1123310810810807</v>
      </c>
      <c r="AO47" s="119">
        <f t="shared" si="24"/>
        <v>12.027851021753463</v>
      </c>
      <c r="AP47" s="118">
        <f t="shared" si="24"/>
        <v>4.9309474309474339</v>
      </c>
      <c r="AQ47" s="119">
        <f t="shared" si="24"/>
        <v>5.5618776671408199</v>
      </c>
      <c r="AR47" s="118">
        <f t="shared" si="24"/>
        <v>-0.44420658282044201</v>
      </c>
      <c r="AS47" s="119">
        <f t="shared" si="24"/>
        <v>6.2357202563388157</v>
      </c>
      <c r="AT47" s="118">
        <f t="shared" si="24"/>
        <v>3.7837837837837824</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4.2247510668563315</v>
      </c>
      <c r="H49" s="63">
        <f>IF((((IF(AND(H24&gt;($F$1-0.00001),((H45-H26)&gt;0)),(H45-H26),0)))&gt;=10),10,(IF(AND(H24&gt;($F$1-0.00001),((H45-H26)&gt;0)),(H45-H26),0)))</f>
        <v>1.4958708708708706</v>
      </c>
      <c r="I49" s="71">
        <f t="shared" ref="I49:AZ49" si="25">IF((((IF(AND(I24&gt;($F$1-0.00001),((I45-I26)&gt;0)),(I45-I26),0)))&gt;=10),10,(IF(AND(I24&gt;($F$1-0.00001),((I45-I26)&gt;0)),(I45-I26),0)))</f>
        <v>3.8600138600138596</v>
      </c>
      <c r="J49" s="63">
        <f t="shared" si="25"/>
        <v>8.6570945945945965</v>
      </c>
      <c r="K49" s="71">
        <f t="shared" si="25"/>
        <v>2.4423530673530696</v>
      </c>
      <c r="L49" s="63">
        <f t="shared" si="25"/>
        <v>10</v>
      </c>
      <c r="M49" s="71">
        <f t="shared" si="25"/>
        <v>0</v>
      </c>
      <c r="N49" s="63">
        <f t="shared" si="25"/>
        <v>0</v>
      </c>
      <c r="O49" s="71">
        <f t="shared" si="25"/>
        <v>0</v>
      </c>
      <c r="P49" s="63">
        <f t="shared" si="25"/>
        <v>0</v>
      </c>
      <c r="Q49" s="71">
        <f t="shared" si="25"/>
        <v>0</v>
      </c>
      <c r="R49" s="63">
        <f t="shared" si="25"/>
        <v>0</v>
      </c>
      <c r="S49" s="71">
        <f t="shared" si="25"/>
        <v>0</v>
      </c>
      <c r="T49" s="63">
        <f t="shared" si="25"/>
        <v>0</v>
      </c>
      <c r="U49" s="71">
        <f t="shared" si="25"/>
        <v>0</v>
      </c>
      <c r="V49" s="63">
        <f t="shared" si="25"/>
        <v>0</v>
      </c>
      <c r="W49" s="71">
        <f t="shared" si="25"/>
        <v>0</v>
      </c>
      <c r="X49" s="63">
        <f t="shared" si="25"/>
        <v>0</v>
      </c>
      <c r="Y49" s="71">
        <f t="shared" si="25"/>
        <v>0</v>
      </c>
      <c r="Z49" s="63">
        <f t="shared" si="25"/>
        <v>0</v>
      </c>
      <c r="AA49" s="71">
        <f t="shared" si="25"/>
        <v>0</v>
      </c>
      <c r="AB49" s="63">
        <f t="shared" si="25"/>
        <v>0.37837837837837895</v>
      </c>
      <c r="AC49" s="71">
        <f t="shared" si="25"/>
        <v>0</v>
      </c>
      <c r="AD49" s="63">
        <f t="shared" si="25"/>
        <v>0</v>
      </c>
      <c r="AE49" s="71">
        <f t="shared" si="25"/>
        <v>0</v>
      </c>
      <c r="AF49" s="63">
        <f t="shared" si="25"/>
        <v>1.6486486486486491</v>
      </c>
      <c r="AG49" s="71">
        <f t="shared" si="25"/>
        <v>10</v>
      </c>
      <c r="AH49" s="63">
        <f t="shared" si="25"/>
        <v>10</v>
      </c>
      <c r="AI49" s="71">
        <f t="shared" si="25"/>
        <v>0</v>
      </c>
      <c r="AJ49" s="63">
        <f t="shared" si="25"/>
        <v>0</v>
      </c>
      <c r="AK49" s="71">
        <f t="shared" si="25"/>
        <v>0</v>
      </c>
      <c r="AL49" s="63">
        <f t="shared" si="25"/>
        <v>0</v>
      </c>
      <c r="AM49" s="71">
        <f t="shared" si="25"/>
        <v>3.7064474112666872</v>
      </c>
      <c r="AN49" s="63">
        <f t="shared" si="25"/>
        <v>8.1123310810810807</v>
      </c>
      <c r="AO49" s="71">
        <f t="shared" si="25"/>
        <v>10</v>
      </c>
      <c r="AP49" s="63">
        <f t="shared" si="25"/>
        <v>4.9309474309474339</v>
      </c>
      <c r="AQ49" s="71">
        <f t="shared" si="25"/>
        <v>5.5618776671408199</v>
      </c>
      <c r="AR49" s="63">
        <f t="shared" si="25"/>
        <v>0</v>
      </c>
      <c r="AS49" s="71">
        <f t="shared" si="25"/>
        <v>6.2357202563388157</v>
      </c>
      <c r="AT49" s="63">
        <f t="shared" si="25"/>
        <v>3.7837837837837824</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24" priority="5" stopIfTrue="1">
      <formula>ISERROR</formula>
    </cfRule>
  </conditionalFormatting>
  <conditionalFormatting sqref="BB36:BD36 BB38:BD38 BB40:BD40 BB43:BD43 BB45:BD45 BB49:BD49">
    <cfRule type="expression" dxfId="23" priority="4" stopIfTrue="1">
      <formula>ISERROR</formula>
    </cfRule>
  </conditionalFormatting>
  <conditionalFormatting sqref="K36 K38 K40 K43 K45 K49">
    <cfRule type="expression" dxfId="22"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21"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20"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topLeftCell="A25"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0.73</v>
      </c>
      <c r="D1" s="1"/>
      <c r="E1" s="1" t="s">
        <v>31</v>
      </c>
      <c r="F1" s="29">
        <v>2.92</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0.95</v>
      </c>
      <c r="E13" s="55">
        <f>'SDR Patient and Stations'!D12</f>
        <v>0.9</v>
      </c>
      <c r="F13" s="54">
        <f>'SDR Patient and Stations'!E12</f>
        <v>0.97499999999999998</v>
      </c>
      <c r="G13" s="55">
        <f>'SDR Patient and Stations'!F12</f>
        <v>1</v>
      </c>
      <c r="H13" s="54">
        <f>'SDR Patient and Stations'!G12</f>
        <v>0.875</v>
      </c>
      <c r="I13" s="55">
        <f>'SDR Patient and Stations'!H12</f>
        <v>1</v>
      </c>
      <c r="J13" s="54">
        <f>'SDR Patient and Stations'!I12</f>
        <v>1.175</v>
      </c>
      <c r="K13" s="55">
        <f>'SDR Patient and Stations'!J12</f>
        <v>0.95</v>
      </c>
      <c r="L13" s="54">
        <f>'SDR Patient and Stations'!K12</f>
        <v>0.83333333333333337</v>
      </c>
      <c r="M13" s="55">
        <f>'SDR Patient and Stations'!L12</f>
        <v>0.84210526315789469</v>
      </c>
      <c r="N13" s="54">
        <f>'SDR Patient and Stations'!M12</f>
        <v>0.82894736842105265</v>
      </c>
      <c r="O13" s="55">
        <f>'SDR Patient and Stations'!N12</f>
        <v>0.90789473684210531</v>
      </c>
      <c r="P13" s="54">
        <f>'SDR Patient and Stations'!O12</f>
        <v>0.89473684210526316</v>
      </c>
      <c r="Q13" s="55">
        <f>'SDR Patient and Stations'!P12</f>
        <v>0.7068965517241379</v>
      </c>
      <c r="R13" s="54">
        <f>'SDR Patient and Stations'!Q12</f>
        <v>0.68965517241379315</v>
      </c>
      <c r="S13" s="55">
        <f>'SDR Patient and Stations'!R12</f>
        <v>0.71551724137931039</v>
      </c>
      <c r="T13" s="54">
        <f>'SDR Patient and Stations'!S12</f>
        <v>0.75</v>
      </c>
      <c r="U13" s="55">
        <f>'SDR Patient and Stations'!T12</f>
        <v>0.7068965517241379</v>
      </c>
      <c r="V13" s="54">
        <f>'SDR Patient and Stations'!U12</f>
        <v>0.73275862068965514</v>
      </c>
      <c r="W13" s="55">
        <f>'SDR Patient and Stations'!V12</f>
        <v>0.69827586206896552</v>
      </c>
      <c r="X13" s="54">
        <f>'SDR Patient and Stations'!W12</f>
        <v>0.72413793103448276</v>
      </c>
      <c r="Y13" s="55">
        <f>'SDR Patient and Stations'!X12</f>
        <v>0.72413793103448276</v>
      </c>
      <c r="Z13" s="54">
        <f>'SDR Patient and Stations'!Y12</f>
        <v>0.69827586206896552</v>
      </c>
      <c r="AA13" s="55">
        <f>'SDR Patient and Stations'!Z12</f>
        <v>0.66379310344827591</v>
      </c>
      <c r="AB13" s="54">
        <f>'SDR Patient and Stations'!AA12</f>
        <v>0.72413793103448276</v>
      </c>
      <c r="AC13" s="55">
        <f>'SDR Patient and Stations'!AB12</f>
        <v>0.68965517241379315</v>
      </c>
      <c r="AD13" s="54">
        <f>'SDR Patient and Stations'!AC12</f>
        <v>0.64655172413793105</v>
      </c>
      <c r="AE13" s="55">
        <f>'SDR Patient and Stations'!AD12</f>
        <v>0.68965517241379315</v>
      </c>
      <c r="AF13" s="54">
        <f>'SDR Patient and Stations'!AE12</f>
        <v>0.7407407407407407</v>
      </c>
      <c r="AG13" s="55">
        <f>'SDR Patient and Stations'!AF12</f>
        <v>0.88888888888888884</v>
      </c>
      <c r="AH13" s="54">
        <f>'SDR Patient and Stations'!AG12</f>
        <v>0.91666666666666663</v>
      </c>
      <c r="AI13" s="55">
        <f>'SDR Patient and Stations'!AH12</f>
        <v>0.72222222222222221</v>
      </c>
      <c r="AJ13" s="54">
        <f>'SDR Patient and Stations'!AI12</f>
        <v>0.71551724137931039</v>
      </c>
      <c r="AK13" s="55">
        <f>'SDR Patient and Stations'!AJ12</f>
        <v>0.68965517241379315</v>
      </c>
      <c r="AL13" s="54">
        <f>'SDR Patient and Stations'!AK12</f>
        <v>0.7068965517241379</v>
      </c>
      <c r="AM13" s="55">
        <f>'SDR Patient and Stations'!AL12</f>
        <v>0.78448275862068961</v>
      </c>
      <c r="AN13" s="54">
        <f>'SDR Patient and Stations'!AM12</f>
        <v>0.81896551724137934</v>
      </c>
      <c r="AO13" s="55">
        <f>'SDR Patient and Stations'!AN12</f>
        <v>0.87068965517241381</v>
      </c>
      <c r="AP13" s="54">
        <f>'SDR Patient and Stations'!AO12</f>
        <v>0.83620689655172409</v>
      </c>
      <c r="AQ13" s="55">
        <f>'SDR Patient and Stations'!AP12</f>
        <v>0.86206896551724133</v>
      </c>
      <c r="AR13" s="54">
        <f>'SDR Patient and Stations'!AQ12</f>
        <v>0.81034482758620685</v>
      </c>
      <c r="AS13" s="55">
        <f>'SDR Patient and Stations'!AR12</f>
        <v>0.87931034482758619</v>
      </c>
      <c r="AT13" s="54">
        <f>'SDR Patient and Stations'!AS12</f>
        <v>0.86206896551724133</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3" t="s">
        <v>74</v>
      </c>
      <c r="C14" s="45">
        <f>'SDR Patient and Stations'!B14</f>
        <v>0</v>
      </c>
      <c r="D14" s="166">
        <f>'SDR Patient and Stations'!C14</f>
        <v>0</v>
      </c>
      <c r="E14" s="167">
        <f>'SDR Patient and Stations'!D14</f>
        <v>0</v>
      </c>
      <c r="F14" s="166">
        <f>'SDR Patient and Stations'!E14</f>
        <v>0</v>
      </c>
      <c r="G14" s="167">
        <f>'SDR Patient and Stations'!F14</f>
        <v>3</v>
      </c>
      <c r="H14" s="166">
        <f>'SDR Patient and Stations'!G14</f>
        <v>0</v>
      </c>
      <c r="I14" s="167">
        <f>'SDR Patient and Stations'!H14</f>
        <v>6</v>
      </c>
      <c r="J14" s="166">
        <f>'SDR Patient and Stations'!I14</f>
        <v>0</v>
      </c>
      <c r="K14" s="167">
        <f>'SDR Patient and Stations'!J14</f>
        <v>0</v>
      </c>
      <c r="L14" s="166">
        <f>'SDR Patient and Stations'!K14</f>
        <v>0</v>
      </c>
      <c r="M14" s="167">
        <f>'SDR Patient and Stations'!L14</f>
        <v>10</v>
      </c>
      <c r="N14" s="166">
        <f>'SDR Patient and Stations'!M14</f>
        <v>0</v>
      </c>
      <c r="O14" s="167">
        <f>'SDR Patient and Stations'!N14</f>
        <v>0</v>
      </c>
      <c r="P14" s="166">
        <f>'SDR Patient and Stations'!O14</f>
        <v>0</v>
      </c>
      <c r="Q14" s="167">
        <f>'SDR Patient and Stations'!P14</f>
        <v>0</v>
      </c>
      <c r="R14" s="166">
        <f>'SDR Patient and Stations'!Q14</f>
        <v>0</v>
      </c>
      <c r="S14" s="167">
        <f>'SDR Patient and Stations'!R14</f>
        <v>0</v>
      </c>
      <c r="T14" s="166">
        <f>'SDR Patient and Stations'!S14</f>
        <v>0</v>
      </c>
      <c r="U14" s="167">
        <f>'SDR Patient and Stations'!T14</f>
        <v>0</v>
      </c>
      <c r="V14" s="166">
        <f>'SDR Patient and Stations'!U14</f>
        <v>0</v>
      </c>
      <c r="W14" s="167">
        <f>'SDR Patient and Stations'!V14</f>
        <v>-2</v>
      </c>
      <c r="X14" s="166">
        <f>'SDR Patient and Stations'!W14</f>
        <v>0</v>
      </c>
      <c r="Y14" s="167">
        <f>'SDR Patient and Stations'!X14</f>
        <v>0</v>
      </c>
      <c r="Z14" s="166">
        <f>'SDR Patient and Stations'!Y14</f>
        <v>0</v>
      </c>
      <c r="AA14" s="167">
        <f>'SDR Patient and Stations'!Z14</f>
        <v>-3</v>
      </c>
      <c r="AB14" s="166">
        <f>'SDR Patient and Stations'!AA14</f>
        <v>0</v>
      </c>
      <c r="AC14" s="167">
        <f>'SDR Patient and Stations'!AB14</f>
        <v>0</v>
      </c>
      <c r="AD14" s="166">
        <f>'SDR Patient and Stations'!AC14</f>
        <v>3</v>
      </c>
      <c r="AE14" s="167">
        <f>'SDR Patient and Stations'!AD14</f>
        <v>0</v>
      </c>
      <c r="AF14" s="166">
        <f>'SDR Patient and Stations'!AE14</f>
        <v>0</v>
      </c>
      <c r="AG14" s="167">
        <f>'SDR Patient and Stations'!AF14</f>
        <v>0</v>
      </c>
      <c r="AH14" s="166">
        <f>'SDR Patient and Stations'!AG14</f>
        <v>2</v>
      </c>
      <c r="AI14" s="167">
        <f>'SDR Patient and Stations'!AH14</f>
        <v>0</v>
      </c>
      <c r="AJ14" s="166">
        <f>'SDR Patient and Stations'!AI14</f>
        <v>0</v>
      </c>
      <c r="AK14" s="167">
        <f>'SDR Patient and Stations'!AJ14</f>
        <v>0</v>
      </c>
      <c r="AL14" s="166">
        <f>'SDR Patient and Stations'!AK14</f>
        <v>0</v>
      </c>
      <c r="AM14" s="167">
        <f>'SDR Patient and Stations'!AL14</f>
        <v>0</v>
      </c>
      <c r="AN14" s="166">
        <f>'SDR Patient and Stations'!AM14</f>
        <v>0</v>
      </c>
      <c r="AO14" s="167">
        <f>'SDR Patient and Stations'!AN14</f>
        <v>-2</v>
      </c>
      <c r="AP14" s="166">
        <f>'SDR Patient and Stations'!AO14</f>
        <v>0</v>
      </c>
      <c r="AQ14" s="167">
        <f>'SDR Patient and Stations'!AP14</f>
        <v>0</v>
      </c>
      <c r="AR14" s="166">
        <f>'SDR Patient and Stations'!AQ14</f>
        <v>2</v>
      </c>
      <c r="AS14" s="167">
        <f>'SDR Patient and Stations'!AR14</f>
        <v>0</v>
      </c>
      <c r="AT14" s="166">
        <f>'SDR Patient and Stations'!AS14</f>
        <v>0</v>
      </c>
      <c r="AU14" s="167">
        <f>'SDR Patient and Stations'!AT14</f>
        <v>0</v>
      </c>
      <c r="AV14" s="166">
        <f>'SDR Patient and Stations'!AU14</f>
        <v>0</v>
      </c>
      <c r="AW14" s="167">
        <f>'SDR Patient and Stations'!AV14</f>
        <v>0</v>
      </c>
      <c r="AX14" s="166">
        <f>'SDR Patient and Stations'!AW14</f>
        <v>0</v>
      </c>
      <c r="AY14" s="167">
        <f>'SDR Patient and Stations'!AX14</f>
        <v>0</v>
      </c>
      <c r="AZ14" s="166">
        <f>'SDR Patient and Stations'!AY14</f>
        <v>0</v>
      </c>
      <c r="BA14" s="167">
        <f>'SDR Patient and Stations'!AZ14</f>
        <v>0</v>
      </c>
      <c r="BB14" s="51"/>
      <c r="BC14" s="48"/>
      <c r="BD14" s="51"/>
    </row>
    <row r="15" spans="1:56" s="44" customFormat="1" ht="25.5" x14ac:dyDescent="0.6">
      <c r="B15" s="43" t="s">
        <v>72</v>
      </c>
      <c r="C15" s="43"/>
      <c r="D15" s="168">
        <f>'SDR Patient and Stations'!C15</f>
        <v>0</v>
      </c>
      <c r="E15" s="166">
        <f>'SDR Patient and Stations'!D15</f>
        <v>0</v>
      </c>
      <c r="F15" s="167">
        <f>'SDR Patient and Stations'!E15</f>
        <v>0</v>
      </c>
      <c r="G15" s="166">
        <f>'SDR Patient and Stations'!F15</f>
        <v>0</v>
      </c>
      <c r="H15" s="167">
        <f>'SDR Patient and Stations'!G15</f>
        <v>0</v>
      </c>
      <c r="I15" s="166">
        <f>'SDR Patient and Stations'!H15</f>
        <v>0</v>
      </c>
      <c r="J15" s="167">
        <f>'SDR Patient and Stations'!I15</f>
        <v>3</v>
      </c>
      <c r="K15" s="166">
        <f>'SDR Patient and Stations'!J15</f>
        <v>0</v>
      </c>
      <c r="L15" s="167">
        <f>'SDR Patient and Stations'!K15</f>
        <v>6</v>
      </c>
      <c r="M15" s="166">
        <f>'SDR Patient and Stations'!L15</f>
        <v>0</v>
      </c>
      <c r="N15" s="167">
        <f>'SDR Patient and Stations'!M15</f>
        <v>0</v>
      </c>
      <c r="O15" s="166">
        <f>'SDR Patient and Stations'!N15</f>
        <v>0</v>
      </c>
      <c r="P15" s="167">
        <f>'SDR Patient and Stations'!O15</f>
        <v>10</v>
      </c>
      <c r="Q15" s="166">
        <f>'SDR Patient and Stations'!P15</f>
        <v>0</v>
      </c>
      <c r="R15" s="167">
        <f>'SDR Patient and Stations'!Q15</f>
        <v>0</v>
      </c>
      <c r="S15" s="166">
        <f>'SDR Patient and Stations'!R15</f>
        <v>0</v>
      </c>
      <c r="T15" s="167">
        <f>'SDR Patient and Stations'!S15</f>
        <v>0</v>
      </c>
      <c r="U15" s="166">
        <f>'SDR Patient and Stations'!T15</f>
        <v>0</v>
      </c>
      <c r="V15" s="167">
        <f>'SDR Patient and Stations'!U15</f>
        <v>0</v>
      </c>
      <c r="W15" s="166">
        <f>'SDR Patient and Stations'!V15</f>
        <v>0</v>
      </c>
      <c r="X15" s="167">
        <f>'SDR Patient and Stations'!W15</f>
        <v>0</v>
      </c>
      <c r="Y15" s="166">
        <f>'SDR Patient and Stations'!X15</f>
        <v>0</v>
      </c>
      <c r="Z15" s="167">
        <f>'SDR Patient and Stations'!Y15</f>
        <v>-2</v>
      </c>
      <c r="AA15" s="166">
        <f>'SDR Patient and Stations'!Z15</f>
        <v>0</v>
      </c>
      <c r="AB15" s="167">
        <f>'SDR Patient and Stations'!AA15</f>
        <v>0</v>
      </c>
      <c r="AC15" s="166">
        <f>'SDR Patient and Stations'!AB15</f>
        <v>0</v>
      </c>
      <c r="AD15" s="167">
        <f>'SDR Patient and Stations'!AC15</f>
        <v>-3</v>
      </c>
      <c r="AE15" s="166">
        <f>'SDR Patient and Stations'!AD15</f>
        <v>0</v>
      </c>
      <c r="AF15" s="167">
        <f>'SDR Patient and Stations'!AE15</f>
        <v>0</v>
      </c>
      <c r="AG15" s="166">
        <f>'SDR Patient and Stations'!AF15</f>
        <v>3</v>
      </c>
      <c r="AH15" s="167">
        <f>'SDR Patient and Stations'!AG15</f>
        <v>0</v>
      </c>
      <c r="AI15" s="166">
        <f>'SDR Patient and Stations'!AH15</f>
        <v>0</v>
      </c>
      <c r="AJ15" s="167">
        <f>'SDR Patient and Stations'!AI15</f>
        <v>0</v>
      </c>
      <c r="AK15" s="166">
        <f>'SDR Patient and Stations'!AJ15</f>
        <v>2</v>
      </c>
      <c r="AL15" s="167">
        <f>'SDR Patient and Stations'!AK15</f>
        <v>0</v>
      </c>
      <c r="AM15" s="166">
        <f>'SDR Patient and Stations'!AL15</f>
        <v>0</v>
      </c>
      <c r="AN15" s="167">
        <f>'SDR Patient and Stations'!AM15</f>
        <v>0</v>
      </c>
      <c r="AO15" s="166">
        <f>'SDR Patient and Stations'!AN15</f>
        <v>0</v>
      </c>
      <c r="AP15" s="167">
        <f>'SDR Patient and Stations'!AO15</f>
        <v>0</v>
      </c>
      <c r="AQ15" s="166">
        <f>'SDR Patient and Stations'!AP15</f>
        <v>0</v>
      </c>
      <c r="AR15" s="167">
        <f>'SDR Patient and Stations'!AQ15</f>
        <v>-2</v>
      </c>
      <c r="AS15" s="166">
        <f>'SDR Patient and Stations'!AR15</f>
        <v>0</v>
      </c>
      <c r="AT15" s="167">
        <f>'SDR Patient and Stations'!AS15</f>
        <v>0</v>
      </c>
      <c r="AU15" s="166">
        <f>'SDR Patient and Stations'!AT15</f>
        <v>2</v>
      </c>
      <c r="AV15" s="167">
        <f>'SDR Patient and Stations'!AU15</f>
        <v>0</v>
      </c>
      <c r="AW15" s="166">
        <f>'SDR Patient and Stations'!AV15</f>
        <v>0</v>
      </c>
      <c r="AX15" s="167">
        <f>'SDR Patient and Stations'!AW15</f>
        <v>0</v>
      </c>
      <c r="AY15" s="166">
        <f>'SDR Patient and Stations'!AX15</f>
        <v>0</v>
      </c>
      <c r="AZ15" s="167">
        <f>'SDR Patient and Stations'!AY15</f>
        <v>0</v>
      </c>
      <c r="BA15" s="166">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0</v>
      </c>
      <c r="I16" s="52">
        <f>'SDR Patient and Stations'!H16</f>
        <v>0</v>
      </c>
      <c r="J16" s="49">
        <f>'SDR Patient and Stations'!I16</f>
        <v>0</v>
      </c>
      <c r="K16" s="52">
        <f>'SDR Patient and Stations'!J16</f>
        <v>3</v>
      </c>
      <c r="L16" s="49">
        <f>'SDR Patient and Stations'!K16</f>
        <v>0</v>
      </c>
      <c r="M16" s="52">
        <f>'SDR Patient and Stations'!L16</f>
        <v>6</v>
      </c>
      <c r="N16" s="49">
        <f>'SDR Patient and Stations'!M16</f>
        <v>0</v>
      </c>
      <c r="O16" s="52">
        <f>'SDR Patient and Stations'!N16</f>
        <v>0</v>
      </c>
      <c r="P16" s="49">
        <f>'SDR Patient and Stations'!O16</f>
        <v>0</v>
      </c>
      <c r="Q16" s="52">
        <f>'SDR Patient and Stations'!P16</f>
        <v>10</v>
      </c>
      <c r="R16" s="49">
        <f>'SDR Patient and Stations'!Q16</f>
        <v>0</v>
      </c>
      <c r="S16" s="52">
        <f>'SDR Patient and Stations'!R16</f>
        <v>0</v>
      </c>
      <c r="T16" s="49">
        <f>'SDR Patient and Stations'!S16</f>
        <v>0</v>
      </c>
      <c r="U16" s="52">
        <f>'SDR Patient and Stations'!T16</f>
        <v>0</v>
      </c>
      <c r="V16" s="49">
        <f>'SDR Patient and Stations'!U16</f>
        <v>0</v>
      </c>
      <c r="W16" s="52">
        <f>'SDR Patient and Stations'!V16</f>
        <v>0</v>
      </c>
      <c r="X16" s="49">
        <f>'SDR Patient and Stations'!W16</f>
        <v>0</v>
      </c>
      <c r="Y16" s="52">
        <f>'SDR Patient and Stations'!X16</f>
        <v>0</v>
      </c>
      <c r="Z16" s="49">
        <f>'SDR Patient and Stations'!Y16</f>
        <v>0</v>
      </c>
      <c r="AA16" s="52">
        <f>'SDR Patient and Stations'!Z16</f>
        <v>-2</v>
      </c>
      <c r="AB16" s="49">
        <f>'SDR Patient and Stations'!AA16</f>
        <v>0</v>
      </c>
      <c r="AC16" s="52">
        <f>'SDR Patient and Stations'!AB16</f>
        <v>0</v>
      </c>
      <c r="AD16" s="49">
        <f>'SDR Patient and Stations'!AC16</f>
        <v>0</v>
      </c>
      <c r="AE16" s="52">
        <f>'SDR Patient and Stations'!AD16</f>
        <v>-3</v>
      </c>
      <c r="AF16" s="49">
        <f>'SDR Patient and Stations'!AE16</f>
        <v>0</v>
      </c>
      <c r="AG16" s="52">
        <f>'SDR Patient and Stations'!AF16</f>
        <v>0</v>
      </c>
      <c r="AH16" s="49">
        <f>'SDR Patient and Stations'!AG16</f>
        <v>3</v>
      </c>
      <c r="AI16" s="52">
        <f>'SDR Patient and Stations'!AH16</f>
        <v>0</v>
      </c>
      <c r="AJ16" s="49">
        <f>'SDR Patient and Stations'!AI16</f>
        <v>0</v>
      </c>
      <c r="AK16" s="52">
        <f>'SDR Patient and Stations'!AJ16</f>
        <v>0</v>
      </c>
      <c r="AL16" s="49">
        <f>'SDR Patient and Stations'!AK16</f>
        <v>2</v>
      </c>
      <c r="AM16" s="52">
        <f>'SDR Patient and Stations'!AL16</f>
        <v>0</v>
      </c>
      <c r="AN16" s="49">
        <f>'SDR Patient and Stations'!AM16</f>
        <v>0</v>
      </c>
      <c r="AO16" s="52">
        <f>'SDR Patient and Stations'!AN16</f>
        <v>0</v>
      </c>
      <c r="AP16" s="49">
        <f>'SDR Patient and Stations'!AO16</f>
        <v>0</v>
      </c>
      <c r="AQ16" s="52">
        <f>'SDR Patient and Stations'!AP16</f>
        <v>0</v>
      </c>
      <c r="AR16" s="49">
        <f>'SDR Patient and Stations'!AQ16</f>
        <v>0</v>
      </c>
      <c r="AS16" s="52">
        <f>'SDR Patient and Stations'!AR16</f>
        <v>-2</v>
      </c>
      <c r="AT16" s="49">
        <f>'SDR Patient and Stations'!AS16</f>
        <v>0</v>
      </c>
      <c r="AU16" s="52">
        <f>'SDR Patient and Stations'!AT16</f>
        <v>0</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81" t="s">
        <v>37</v>
      </c>
      <c r="F20" s="182">
        <v>35430</v>
      </c>
      <c r="G20" s="183">
        <v>35611</v>
      </c>
      <c r="H20" s="184">
        <f>F20+365.25</f>
        <v>35795.25</v>
      </c>
      <c r="I20" s="183">
        <f>G20+365.25</f>
        <v>35976.25</v>
      </c>
      <c r="J20" s="184">
        <f>H20+365.25</f>
        <v>36160.5</v>
      </c>
      <c r="K20" s="183">
        <f>I20+365.5</f>
        <v>36341.75</v>
      </c>
      <c r="L20" s="184">
        <f t="shared" ref="L20:AZ20" si="7">J20+365.25</f>
        <v>36525.75</v>
      </c>
      <c r="M20" s="183">
        <f t="shared" si="7"/>
        <v>36707</v>
      </c>
      <c r="N20" s="184">
        <f t="shared" si="7"/>
        <v>36891</v>
      </c>
      <c r="O20" s="183">
        <f t="shared" si="7"/>
        <v>37072.25</v>
      </c>
      <c r="P20" s="184">
        <f t="shared" si="7"/>
        <v>37256.25</v>
      </c>
      <c r="Q20" s="183">
        <f t="shared" si="7"/>
        <v>37437.5</v>
      </c>
      <c r="R20" s="184">
        <f t="shared" si="7"/>
        <v>37621.5</v>
      </c>
      <c r="S20" s="183">
        <f t="shared" si="7"/>
        <v>37802.75</v>
      </c>
      <c r="T20" s="184">
        <f t="shared" si="7"/>
        <v>37986.75</v>
      </c>
      <c r="U20" s="183">
        <f t="shared" si="7"/>
        <v>38168</v>
      </c>
      <c r="V20" s="184">
        <f t="shared" si="7"/>
        <v>38352</v>
      </c>
      <c r="W20" s="183">
        <f t="shared" si="7"/>
        <v>38533.25</v>
      </c>
      <c r="X20" s="184">
        <f t="shared" si="7"/>
        <v>38717.25</v>
      </c>
      <c r="Y20" s="183">
        <f t="shared" si="7"/>
        <v>38898.5</v>
      </c>
      <c r="Z20" s="184">
        <f t="shared" si="7"/>
        <v>39082.5</v>
      </c>
      <c r="AA20" s="183">
        <f t="shared" si="7"/>
        <v>39263.75</v>
      </c>
      <c r="AB20" s="184">
        <f t="shared" si="7"/>
        <v>39447.75</v>
      </c>
      <c r="AC20" s="183">
        <f t="shared" si="7"/>
        <v>39629</v>
      </c>
      <c r="AD20" s="184">
        <f t="shared" si="7"/>
        <v>39813</v>
      </c>
      <c r="AE20" s="183">
        <f t="shared" si="7"/>
        <v>39994.25</v>
      </c>
      <c r="AF20" s="184">
        <f t="shared" si="7"/>
        <v>40178.25</v>
      </c>
      <c r="AG20" s="183">
        <f t="shared" si="7"/>
        <v>40359.5</v>
      </c>
      <c r="AH20" s="184">
        <f t="shared" si="7"/>
        <v>40543.5</v>
      </c>
      <c r="AI20" s="183">
        <f t="shared" si="7"/>
        <v>40724.75</v>
      </c>
      <c r="AJ20" s="184">
        <f t="shared" si="7"/>
        <v>40908.75</v>
      </c>
      <c r="AK20" s="183">
        <f t="shared" si="7"/>
        <v>41090</v>
      </c>
      <c r="AL20" s="184">
        <f t="shared" si="7"/>
        <v>41274</v>
      </c>
      <c r="AM20" s="183">
        <f t="shared" si="7"/>
        <v>41455.25</v>
      </c>
      <c r="AN20" s="184">
        <f t="shared" si="7"/>
        <v>41639.25</v>
      </c>
      <c r="AO20" s="183">
        <f t="shared" si="7"/>
        <v>41820.5</v>
      </c>
      <c r="AP20" s="184">
        <f t="shared" si="7"/>
        <v>42004.5</v>
      </c>
      <c r="AQ20" s="183">
        <f t="shared" si="7"/>
        <v>42185.75</v>
      </c>
      <c r="AR20" s="184">
        <f t="shared" si="7"/>
        <v>42369.75</v>
      </c>
      <c r="AS20" s="183">
        <f t="shared" si="7"/>
        <v>42551</v>
      </c>
      <c r="AT20" s="184">
        <f t="shared" si="7"/>
        <v>42735</v>
      </c>
      <c r="AU20" s="183">
        <f t="shared" si="7"/>
        <v>42916.25</v>
      </c>
      <c r="AV20" s="184">
        <f t="shared" si="7"/>
        <v>43100.25</v>
      </c>
      <c r="AW20" s="183">
        <f t="shared" si="7"/>
        <v>43281.5</v>
      </c>
      <c r="AX20" s="184">
        <f t="shared" si="7"/>
        <v>43465.5</v>
      </c>
      <c r="AY20" s="183">
        <f t="shared" si="7"/>
        <v>43646.75</v>
      </c>
      <c r="AZ20" s="184">
        <f t="shared" si="7"/>
        <v>43830.75</v>
      </c>
      <c r="BB20" s="183">
        <f>AY20+365.25</f>
        <v>44012</v>
      </c>
      <c r="BC20" s="184">
        <f>AZ20+365.25</f>
        <v>44196</v>
      </c>
      <c r="BD20" s="183">
        <f t="shared" ref="BD20" si="8">BB20+365.25</f>
        <v>44377.25</v>
      </c>
    </row>
    <row r="21" spans="1:58" x14ac:dyDescent="0.55000000000000004">
      <c r="B21" s="3" t="s">
        <v>2</v>
      </c>
      <c r="F21" s="5">
        <f>$C$1</f>
        <v>0.73</v>
      </c>
      <c r="G21" s="66">
        <f t="shared" ref="G21:BD21" si="9">$C$1</f>
        <v>0.73</v>
      </c>
      <c r="H21" s="58">
        <f t="shared" si="9"/>
        <v>0.73</v>
      </c>
      <c r="I21" s="66">
        <f t="shared" si="9"/>
        <v>0.73</v>
      </c>
      <c r="J21" s="58">
        <f t="shared" si="9"/>
        <v>0.73</v>
      </c>
      <c r="K21" s="66">
        <f t="shared" si="9"/>
        <v>0.73</v>
      </c>
      <c r="L21" s="58">
        <f t="shared" si="9"/>
        <v>0.73</v>
      </c>
      <c r="M21" s="66">
        <f t="shared" si="9"/>
        <v>0.73</v>
      </c>
      <c r="N21" s="58">
        <f t="shared" si="9"/>
        <v>0.73</v>
      </c>
      <c r="O21" s="66">
        <f t="shared" si="9"/>
        <v>0.73</v>
      </c>
      <c r="P21" s="58">
        <f t="shared" si="9"/>
        <v>0.73</v>
      </c>
      <c r="Q21" s="66">
        <f t="shared" si="9"/>
        <v>0.73</v>
      </c>
      <c r="R21" s="58">
        <f t="shared" si="9"/>
        <v>0.73</v>
      </c>
      <c r="S21" s="66">
        <f t="shared" si="9"/>
        <v>0.73</v>
      </c>
      <c r="T21" s="58">
        <f t="shared" si="9"/>
        <v>0.73</v>
      </c>
      <c r="U21" s="66">
        <f t="shared" si="9"/>
        <v>0.73</v>
      </c>
      <c r="V21" s="58">
        <f t="shared" si="9"/>
        <v>0.73</v>
      </c>
      <c r="W21" s="66">
        <f t="shared" si="9"/>
        <v>0.73</v>
      </c>
      <c r="X21" s="58">
        <f t="shared" si="9"/>
        <v>0.73</v>
      </c>
      <c r="Y21" s="66">
        <f t="shared" si="9"/>
        <v>0.73</v>
      </c>
      <c r="Z21" s="58">
        <f t="shared" si="9"/>
        <v>0.73</v>
      </c>
      <c r="AA21" s="66">
        <f t="shared" si="9"/>
        <v>0.73</v>
      </c>
      <c r="AB21" s="58">
        <f t="shared" si="9"/>
        <v>0.73</v>
      </c>
      <c r="AC21" s="66">
        <f t="shared" si="9"/>
        <v>0.73</v>
      </c>
      <c r="AD21" s="58">
        <f t="shared" si="9"/>
        <v>0.73</v>
      </c>
      <c r="AE21" s="66">
        <f t="shared" si="9"/>
        <v>0.73</v>
      </c>
      <c r="AF21" s="58">
        <f t="shared" si="9"/>
        <v>0.73</v>
      </c>
      <c r="AG21" s="66">
        <f t="shared" si="9"/>
        <v>0.73</v>
      </c>
      <c r="AH21" s="58">
        <f t="shared" si="9"/>
        <v>0.73</v>
      </c>
      <c r="AI21" s="66">
        <f t="shared" si="9"/>
        <v>0.73</v>
      </c>
      <c r="AJ21" s="58">
        <f t="shared" si="9"/>
        <v>0.73</v>
      </c>
      <c r="AK21" s="66">
        <f t="shared" si="9"/>
        <v>0.73</v>
      </c>
      <c r="AL21" s="58">
        <f t="shared" si="9"/>
        <v>0.73</v>
      </c>
      <c r="AM21" s="66">
        <f t="shared" si="9"/>
        <v>0.73</v>
      </c>
      <c r="AN21" s="58">
        <f t="shared" si="9"/>
        <v>0.73</v>
      </c>
      <c r="AO21" s="66">
        <f t="shared" si="9"/>
        <v>0.73</v>
      </c>
      <c r="AP21" s="58">
        <f t="shared" si="9"/>
        <v>0.73</v>
      </c>
      <c r="AQ21" s="66">
        <f t="shared" si="9"/>
        <v>0.73</v>
      </c>
      <c r="AR21" s="58">
        <f t="shared" si="9"/>
        <v>0.73</v>
      </c>
      <c r="AS21" s="66">
        <f t="shared" si="9"/>
        <v>0.73</v>
      </c>
      <c r="AT21" s="58">
        <f t="shared" si="9"/>
        <v>0.73</v>
      </c>
      <c r="AU21" s="66">
        <f t="shared" si="9"/>
        <v>0.73</v>
      </c>
      <c r="AV21" s="58">
        <f t="shared" si="9"/>
        <v>0.73</v>
      </c>
      <c r="AW21" s="66">
        <f t="shared" si="9"/>
        <v>0.73</v>
      </c>
      <c r="AX21" s="58">
        <f t="shared" si="9"/>
        <v>0.73</v>
      </c>
      <c r="AY21" s="66">
        <f t="shared" si="9"/>
        <v>0.73</v>
      </c>
      <c r="AZ21" s="58">
        <f t="shared" si="9"/>
        <v>0.73</v>
      </c>
      <c r="BB21" s="66">
        <f t="shared" si="9"/>
        <v>0.73</v>
      </c>
      <c r="BC21" s="58">
        <f t="shared" si="9"/>
        <v>0.73</v>
      </c>
      <c r="BD21" s="66">
        <f t="shared" si="9"/>
        <v>0.73</v>
      </c>
    </row>
    <row r="22" spans="1:58" x14ac:dyDescent="0.55000000000000004">
      <c r="B22" s="3" t="s">
        <v>56</v>
      </c>
      <c r="C22">
        <f>'SDR Patient and Stations'!B12</f>
        <v>0.95</v>
      </c>
      <c r="D22">
        <f>'SDR Patient and Stations'!C12</f>
        <v>0.95</v>
      </c>
      <c r="E22">
        <f>'SDR Patient and Stations'!D12</f>
        <v>0.9</v>
      </c>
      <c r="F22" s="5">
        <f>'SDR Patient and Stations'!E12</f>
        <v>0.97499999999999998</v>
      </c>
      <c r="G22" s="66">
        <f>'SDR Patient and Stations'!F12</f>
        <v>1</v>
      </c>
      <c r="H22" s="58">
        <f>'SDR Patient and Stations'!G12</f>
        <v>0.875</v>
      </c>
      <c r="I22" s="66">
        <f>'SDR Patient and Stations'!H12</f>
        <v>1</v>
      </c>
      <c r="J22" s="58">
        <f>'SDR Patient and Stations'!I12</f>
        <v>1.175</v>
      </c>
      <c r="K22" s="66">
        <f>'SDR Patient and Stations'!J12</f>
        <v>0.95</v>
      </c>
      <c r="L22" s="58">
        <f>'SDR Patient and Stations'!K12</f>
        <v>0.83333333333333337</v>
      </c>
      <c r="M22" s="66">
        <f>'SDR Patient and Stations'!M12</f>
        <v>0.82894736842105265</v>
      </c>
      <c r="N22" s="58">
        <f>'SDR Patient and Stations'!N12</f>
        <v>0.90789473684210531</v>
      </c>
      <c r="O22" s="66">
        <f>'SDR Patient and Stations'!O12</f>
        <v>0.89473684210526316</v>
      </c>
      <c r="P22" s="58">
        <f>'SDR Patient and Stations'!P12</f>
        <v>0.7068965517241379</v>
      </c>
      <c r="Q22" s="66">
        <f>'SDR Patient and Stations'!Q12</f>
        <v>0.68965517241379315</v>
      </c>
      <c r="R22" s="58">
        <f>'SDR Patient and Stations'!R12</f>
        <v>0.71551724137931039</v>
      </c>
      <c r="S22" s="66">
        <f>'SDR Patient and Stations'!S12</f>
        <v>0.75</v>
      </c>
      <c r="T22" s="58">
        <f>'SDR Patient and Stations'!T12</f>
        <v>0.7068965517241379</v>
      </c>
      <c r="U22" s="66">
        <f>'SDR Patient and Stations'!U12</f>
        <v>0.73275862068965514</v>
      </c>
      <c r="V22" s="58">
        <f>'SDR Patient and Stations'!V12</f>
        <v>0.69827586206896552</v>
      </c>
      <c r="W22" s="66">
        <f>'SDR Patient and Stations'!W12</f>
        <v>0.72413793103448276</v>
      </c>
      <c r="X22" s="58">
        <f>'SDR Patient and Stations'!X12</f>
        <v>0.72413793103448276</v>
      </c>
      <c r="Y22" s="66">
        <f>'SDR Patient and Stations'!Y12</f>
        <v>0.69827586206896552</v>
      </c>
      <c r="Z22" s="58">
        <f>'SDR Patient and Stations'!Z12</f>
        <v>0.66379310344827591</v>
      </c>
      <c r="AA22" s="66">
        <f>'SDR Patient and Stations'!AA12</f>
        <v>0.72413793103448276</v>
      </c>
      <c r="AB22" s="58">
        <f>'SDR Patient and Stations'!AB12</f>
        <v>0.68965517241379315</v>
      </c>
      <c r="AC22" s="66">
        <f>'SDR Patient and Stations'!AC12</f>
        <v>0.64655172413793105</v>
      </c>
      <c r="AD22" s="58">
        <f>'SDR Patient and Stations'!AD12</f>
        <v>0.68965517241379315</v>
      </c>
      <c r="AE22" s="66">
        <f>'SDR Patient and Stations'!AE12</f>
        <v>0.7407407407407407</v>
      </c>
      <c r="AF22" s="58">
        <f>'SDR Patient and Stations'!AF12</f>
        <v>0.88888888888888884</v>
      </c>
      <c r="AG22" s="66">
        <f>'SDR Patient and Stations'!AG12</f>
        <v>0.91666666666666663</v>
      </c>
      <c r="AH22" s="58">
        <f>'SDR Patient and Stations'!AH12</f>
        <v>0.72222222222222221</v>
      </c>
      <c r="AI22" s="66">
        <f>'SDR Patient and Stations'!AI12</f>
        <v>0.71551724137931039</v>
      </c>
      <c r="AJ22" s="58">
        <f>'SDR Patient and Stations'!AJ12</f>
        <v>0.68965517241379315</v>
      </c>
      <c r="AK22" s="66">
        <f>'SDR Patient and Stations'!AK12</f>
        <v>0.7068965517241379</v>
      </c>
      <c r="AL22" s="58">
        <f>'SDR Patient and Stations'!AL12</f>
        <v>0.78448275862068961</v>
      </c>
      <c r="AM22" s="66">
        <f>'SDR Patient and Stations'!AM12</f>
        <v>0.81896551724137934</v>
      </c>
      <c r="AN22" s="58">
        <f>'SDR Patient and Stations'!AN12</f>
        <v>0.87068965517241381</v>
      </c>
      <c r="AO22" s="66">
        <f>'SDR Patient and Stations'!AO12</f>
        <v>0.83620689655172409</v>
      </c>
      <c r="AP22" s="58">
        <f>'SDR Patient and Stations'!AP12</f>
        <v>0.86206896551724133</v>
      </c>
      <c r="AQ22" s="66">
        <f>'SDR Patient and Stations'!AQ12</f>
        <v>0.81034482758620685</v>
      </c>
      <c r="AR22" s="58">
        <f>'SDR Patient and Stations'!AR12</f>
        <v>0.87931034482758619</v>
      </c>
      <c r="AS22" s="66">
        <f>'SDR Patient and Stations'!AS12</f>
        <v>0.86206896551724133</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2.92</v>
      </c>
      <c r="D23" s="31">
        <f t="shared" si="10"/>
        <v>2.92</v>
      </c>
      <c r="E23" s="31">
        <f t="shared" si="10"/>
        <v>2.92</v>
      </c>
      <c r="F23" s="31">
        <f>$F$1</f>
        <v>2.92</v>
      </c>
      <c r="G23" s="67">
        <f t="shared" ref="G23:BD23" si="11">$F$1</f>
        <v>2.92</v>
      </c>
      <c r="H23" s="59">
        <f t="shared" si="11"/>
        <v>2.92</v>
      </c>
      <c r="I23" s="67">
        <f t="shared" si="11"/>
        <v>2.92</v>
      </c>
      <c r="J23" s="59">
        <f t="shared" si="11"/>
        <v>2.92</v>
      </c>
      <c r="K23" s="67">
        <f t="shared" si="11"/>
        <v>2.92</v>
      </c>
      <c r="L23" s="59">
        <f t="shared" si="11"/>
        <v>2.92</v>
      </c>
      <c r="M23" s="67">
        <f t="shared" si="11"/>
        <v>2.92</v>
      </c>
      <c r="N23" s="59">
        <f t="shared" si="11"/>
        <v>2.92</v>
      </c>
      <c r="O23" s="67">
        <f t="shared" si="11"/>
        <v>2.92</v>
      </c>
      <c r="P23" s="59">
        <f t="shared" si="11"/>
        <v>2.92</v>
      </c>
      <c r="Q23" s="67">
        <f t="shared" si="11"/>
        <v>2.92</v>
      </c>
      <c r="R23" s="59">
        <f t="shared" si="11"/>
        <v>2.92</v>
      </c>
      <c r="S23" s="67">
        <f t="shared" si="11"/>
        <v>2.92</v>
      </c>
      <c r="T23" s="59">
        <f t="shared" si="11"/>
        <v>2.92</v>
      </c>
      <c r="U23" s="67">
        <f t="shared" si="11"/>
        <v>2.92</v>
      </c>
      <c r="V23" s="59">
        <f t="shared" si="11"/>
        <v>2.92</v>
      </c>
      <c r="W23" s="67">
        <f t="shared" si="11"/>
        <v>2.92</v>
      </c>
      <c r="X23" s="59">
        <f t="shared" si="11"/>
        <v>2.92</v>
      </c>
      <c r="Y23" s="67">
        <f t="shared" si="11"/>
        <v>2.92</v>
      </c>
      <c r="Z23" s="59">
        <f t="shared" si="11"/>
        <v>2.92</v>
      </c>
      <c r="AA23" s="67">
        <f t="shared" si="11"/>
        <v>2.92</v>
      </c>
      <c r="AB23" s="59">
        <f t="shared" si="11"/>
        <v>2.92</v>
      </c>
      <c r="AC23" s="67">
        <f t="shared" si="11"/>
        <v>2.92</v>
      </c>
      <c r="AD23" s="59">
        <f t="shared" si="11"/>
        <v>2.92</v>
      </c>
      <c r="AE23" s="67">
        <f t="shared" si="11"/>
        <v>2.92</v>
      </c>
      <c r="AF23" s="59">
        <f t="shared" si="11"/>
        <v>2.92</v>
      </c>
      <c r="AG23" s="67">
        <f t="shared" si="11"/>
        <v>2.92</v>
      </c>
      <c r="AH23" s="59">
        <f t="shared" si="11"/>
        <v>2.92</v>
      </c>
      <c r="AI23" s="67">
        <f t="shared" si="11"/>
        <v>2.92</v>
      </c>
      <c r="AJ23" s="59">
        <f t="shared" si="11"/>
        <v>2.92</v>
      </c>
      <c r="AK23" s="67">
        <f t="shared" si="11"/>
        <v>2.92</v>
      </c>
      <c r="AL23" s="59">
        <f t="shared" si="11"/>
        <v>2.92</v>
      </c>
      <c r="AM23" s="67">
        <f t="shared" si="11"/>
        <v>2.92</v>
      </c>
      <c r="AN23" s="59">
        <f t="shared" si="11"/>
        <v>2.92</v>
      </c>
      <c r="AO23" s="67">
        <f t="shared" si="11"/>
        <v>2.92</v>
      </c>
      <c r="AP23" s="59">
        <f t="shared" si="11"/>
        <v>2.92</v>
      </c>
      <c r="AQ23" s="67">
        <f t="shared" si="11"/>
        <v>2.92</v>
      </c>
      <c r="AR23" s="59">
        <f t="shared" si="11"/>
        <v>2.92</v>
      </c>
      <c r="AS23" s="67">
        <f t="shared" si="11"/>
        <v>2.92</v>
      </c>
      <c r="AT23" s="59">
        <f t="shared" si="11"/>
        <v>2.92</v>
      </c>
      <c r="AU23" s="67">
        <f t="shared" si="11"/>
        <v>2.92</v>
      </c>
      <c r="AV23" s="59">
        <f t="shared" si="11"/>
        <v>2.92</v>
      </c>
      <c r="AW23" s="67">
        <f t="shared" si="11"/>
        <v>2.92</v>
      </c>
      <c r="AX23" s="59">
        <f t="shared" si="11"/>
        <v>2.92</v>
      </c>
      <c r="AY23" s="67">
        <f t="shared" si="11"/>
        <v>2.92</v>
      </c>
      <c r="AZ23" s="59">
        <f t="shared" si="11"/>
        <v>2.92</v>
      </c>
      <c r="BB23" s="67">
        <f t="shared" si="11"/>
        <v>2.92</v>
      </c>
      <c r="BC23" s="59">
        <f t="shared" si="11"/>
        <v>2.92</v>
      </c>
      <c r="BD23" s="67">
        <f t="shared" si="11"/>
        <v>2.92</v>
      </c>
    </row>
    <row r="24" spans="1:58" x14ac:dyDescent="0.55000000000000004">
      <c r="B24" s="3" t="s">
        <v>57</v>
      </c>
      <c r="C24" s="105">
        <f>'SDR Patient and Stations'!B11</f>
        <v>3.8</v>
      </c>
      <c r="D24" s="105">
        <f>'SDR Patient and Stations'!C11</f>
        <v>3.8</v>
      </c>
      <c r="E24" s="105">
        <f>'SDR Patient and Stations'!D11</f>
        <v>3.6</v>
      </c>
      <c r="F24" s="115">
        <f>'SDR Patient and Stations'!E11</f>
        <v>3.9</v>
      </c>
      <c r="G24" s="114">
        <f t="shared" ref="G24:AZ24" si="12">J32/G26</f>
        <v>4</v>
      </c>
      <c r="H24" s="113">
        <f t="shared" si="12"/>
        <v>3.5</v>
      </c>
      <c r="I24" s="114">
        <f t="shared" si="12"/>
        <v>4</v>
      </c>
      <c r="J24" s="113">
        <f t="shared" si="12"/>
        <v>4.7</v>
      </c>
      <c r="K24" s="114">
        <f t="shared" si="12"/>
        <v>3.2608653061224486</v>
      </c>
      <c r="L24" s="113">
        <f t="shared" si="12"/>
        <v>3.8208710401968369</v>
      </c>
      <c r="M24" s="114">
        <f t="shared" si="12"/>
        <v>2.5999458962933009</v>
      </c>
      <c r="N24" s="113">
        <f t="shared" si="12"/>
        <v>2.3254348810046102</v>
      </c>
      <c r="O24" s="114">
        <f t="shared" si="12"/>
        <v>2.2999999999999998</v>
      </c>
      <c r="P24" s="113">
        <f t="shared" si="12"/>
        <v>2.2666666666666666</v>
      </c>
      <c r="Q24" s="114">
        <f t="shared" si="12"/>
        <v>2.7333333333333334</v>
      </c>
      <c r="R24" s="113">
        <f t="shared" si="12"/>
        <v>2.6666666666666665</v>
      </c>
      <c r="S24" s="114">
        <f t="shared" si="12"/>
        <v>2.7666666666666666</v>
      </c>
      <c r="T24" s="113">
        <f t="shared" si="12"/>
        <v>2.9</v>
      </c>
      <c r="U24" s="114">
        <f t="shared" si="12"/>
        <v>2.7333333333333334</v>
      </c>
      <c r="V24" s="113">
        <f t="shared" si="12"/>
        <v>2.8333333333333335</v>
      </c>
      <c r="W24" s="114">
        <f t="shared" si="12"/>
        <v>2.7</v>
      </c>
      <c r="X24" s="113">
        <f t="shared" si="12"/>
        <v>2.8</v>
      </c>
      <c r="Y24" s="114">
        <f t="shared" si="12"/>
        <v>2.8</v>
      </c>
      <c r="Z24" s="113">
        <f t="shared" si="12"/>
        <v>2.7</v>
      </c>
      <c r="AA24" s="114">
        <f t="shared" si="12"/>
        <v>2.5666666666666669</v>
      </c>
      <c r="AB24" s="113">
        <f t="shared" si="12"/>
        <v>3</v>
      </c>
      <c r="AC24" s="114">
        <f t="shared" si="12"/>
        <v>2.8571428571428572</v>
      </c>
      <c r="AD24" s="113">
        <f t="shared" si="12"/>
        <v>2.6785714285714284</v>
      </c>
      <c r="AE24" s="114">
        <f t="shared" si="12"/>
        <v>2.7809523809523808</v>
      </c>
      <c r="AF24" s="113">
        <f t="shared" si="12"/>
        <v>3.1047315257841572</v>
      </c>
      <c r="AG24" s="114">
        <f t="shared" si="12"/>
        <v>3.725677830940989</v>
      </c>
      <c r="AH24" s="113">
        <f t="shared" si="12"/>
        <v>3.8421052631578947</v>
      </c>
      <c r="AI24" s="114">
        <f t="shared" si="12"/>
        <v>2.847</v>
      </c>
      <c r="AJ24" s="113">
        <f t="shared" si="12"/>
        <v>2.7666666666666666</v>
      </c>
      <c r="AK24" s="114">
        <f t="shared" si="12"/>
        <v>2.6666666666666665</v>
      </c>
      <c r="AL24" s="113">
        <f t="shared" si="12"/>
        <v>2.7333333333333334</v>
      </c>
      <c r="AM24" s="114">
        <f t="shared" si="12"/>
        <v>3.0333333333333332</v>
      </c>
      <c r="AN24" s="113">
        <f t="shared" si="12"/>
        <v>3.1666666666666665</v>
      </c>
      <c r="AO24" s="114">
        <f t="shared" si="12"/>
        <v>3.3666666666666667</v>
      </c>
      <c r="AP24" s="113">
        <f t="shared" si="12"/>
        <v>3.2333333333333334</v>
      </c>
      <c r="AQ24" s="114">
        <f t="shared" si="12"/>
        <v>3.3333333333333335</v>
      </c>
      <c r="AR24" s="113">
        <f t="shared" si="12"/>
        <v>3.1333333333333333</v>
      </c>
      <c r="AS24" s="114">
        <f t="shared" si="12"/>
        <v>3.4</v>
      </c>
      <c r="AT24" s="113">
        <f t="shared" si="12"/>
        <v>3.3333333333333335</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5" t="s">
        <v>62</v>
      </c>
      <c r="C25" s="175"/>
      <c r="D25" s="176">
        <f>AVERAGE(C24:D24)</f>
        <v>3.8</v>
      </c>
      <c r="E25" s="176">
        <f t="shared" ref="E25:G25" si="13">AVERAGE(D24:E24)</f>
        <v>3.7</v>
      </c>
      <c r="F25" s="176">
        <f t="shared" si="13"/>
        <v>3.75</v>
      </c>
      <c r="G25" s="176">
        <f t="shared" si="13"/>
        <v>3.95</v>
      </c>
      <c r="H25" s="122">
        <f>AVERAGE(G24:H24)</f>
        <v>3.75</v>
      </c>
      <c r="I25" s="123">
        <f t="shared" ref="I25:AZ25" si="14">AVERAGE(H24:I24)</f>
        <v>3.75</v>
      </c>
      <c r="J25" s="122">
        <f t="shared" si="14"/>
        <v>4.3499999999999996</v>
      </c>
      <c r="K25" s="123">
        <f t="shared" si="14"/>
        <v>3.9804326530612242</v>
      </c>
      <c r="L25" s="122">
        <f t="shared" si="14"/>
        <v>3.5408681731596428</v>
      </c>
      <c r="M25" s="123">
        <f t="shared" si="14"/>
        <v>3.2104084682450686</v>
      </c>
      <c r="N25" s="122">
        <f t="shared" si="14"/>
        <v>2.4626903886489555</v>
      </c>
      <c r="O25" s="123">
        <f t="shared" si="14"/>
        <v>2.312717440502305</v>
      </c>
      <c r="P25" s="122">
        <f t="shared" si="14"/>
        <v>2.2833333333333332</v>
      </c>
      <c r="Q25" s="123">
        <f t="shared" si="14"/>
        <v>2.5</v>
      </c>
      <c r="R25" s="122">
        <f t="shared" si="14"/>
        <v>2.7</v>
      </c>
      <c r="S25" s="123">
        <f t="shared" si="14"/>
        <v>2.7166666666666668</v>
      </c>
      <c r="T25" s="122">
        <f t="shared" si="14"/>
        <v>2.833333333333333</v>
      </c>
      <c r="U25" s="123">
        <f t="shared" si="14"/>
        <v>2.8166666666666664</v>
      </c>
      <c r="V25" s="122">
        <f t="shared" si="14"/>
        <v>2.7833333333333332</v>
      </c>
      <c r="W25" s="123">
        <f t="shared" si="14"/>
        <v>2.7666666666666666</v>
      </c>
      <c r="X25" s="122">
        <f t="shared" si="14"/>
        <v>2.75</v>
      </c>
      <c r="Y25" s="123">
        <f t="shared" si="14"/>
        <v>2.8</v>
      </c>
      <c r="Z25" s="122">
        <f t="shared" si="14"/>
        <v>2.75</v>
      </c>
      <c r="AA25" s="123">
        <f t="shared" si="14"/>
        <v>2.6333333333333337</v>
      </c>
      <c r="AB25" s="122">
        <f t="shared" si="14"/>
        <v>2.7833333333333332</v>
      </c>
      <c r="AC25" s="123">
        <f t="shared" si="14"/>
        <v>2.9285714285714288</v>
      </c>
      <c r="AD25" s="122">
        <f t="shared" si="14"/>
        <v>2.7678571428571428</v>
      </c>
      <c r="AE25" s="123">
        <f t="shared" si="14"/>
        <v>2.7297619047619044</v>
      </c>
      <c r="AF25" s="122">
        <f t="shared" si="14"/>
        <v>2.9428419533682693</v>
      </c>
      <c r="AG25" s="123">
        <f t="shared" si="14"/>
        <v>3.4152046783625734</v>
      </c>
      <c r="AH25" s="122">
        <f t="shared" si="14"/>
        <v>3.7838915470494419</v>
      </c>
      <c r="AI25" s="123">
        <f t="shared" si="14"/>
        <v>3.3445526315789476</v>
      </c>
      <c r="AJ25" s="122">
        <f t="shared" si="14"/>
        <v>2.8068333333333335</v>
      </c>
      <c r="AK25" s="123">
        <f t="shared" si="14"/>
        <v>2.7166666666666668</v>
      </c>
      <c r="AL25" s="122">
        <f t="shared" si="14"/>
        <v>2.7</v>
      </c>
      <c r="AM25" s="123">
        <f t="shared" si="14"/>
        <v>2.8833333333333333</v>
      </c>
      <c r="AN25" s="122">
        <f t="shared" si="14"/>
        <v>3.0999999999999996</v>
      </c>
      <c r="AO25" s="123">
        <f t="shared" si="14"/>
        <v>3.2666666666666666</v>
      </c>
      <c r="AP25" s="122">
        <f t="shared" si="14"/>
        <v>3.3</v>
      </c>
      <c r="AQ25" s="123">
        <f t="shared" si="14"/>
        <v>3.2833333333333332</v>
      </c>
      <c r="AR25" s="122">
        <f t="shared" si="14"/>
        <v>3.2333333333333334</v>
      </c>
      <c r="AS25" s="123">
        <f t="shared" si="14"/>
        <v>3.2666666666666666</v>
      </c>
      <c r="AT25" s="122">
        <f t="shared" si="14"/>
        <v>3.3666666666666667</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4" t="s">
        <v>39</v>
      </c>
      <c r="B26" s="194"/>
      <c r="C26" s="194"/>
      <c r="D26" s="194"/>
      <c r="E26" s="194"/>
      <c r="F26" s="25">
        <f>HLOOKUP(F19,'SDR Patient and Stations'!$B$6:$AT$14,5,FALSE)</f>
        <v>10</v>
      </c>
      <c r="G26" s="49">
        <f>IF((F26+E28+(IF(F16&gt;0,0,F16))&gt;'SDR Patient and Stations'!G8),'SDR Patient and Stations'!G8,(F26+E28+(IF(F16&gt;0,0,F16))))</f>
        <v>10</v>
      </c>
      <c r="H26" s="52">
        <f>IF((G26+F28+(IF(G16&gt;0,0,G16))&gt;'SDR Patient and Stations'!H8),'SDR Patient and Stations'!H8,(G26+F28+(IF(G16&gt;0,0,G16))))</f>
        <v>10</v>
      </c>
      <c r="I26" s="116">
        <f>IF((H26+G28+(IF(H16&gt;0,0,H16))&gt;'SDR Patient and Stations'!I8),'SDR Patient and Stations'!I8,(H26+G28+(IF(H16&gt;0,0,H16))))</f>
        <v>10</v>
      </c>
      <c r="J26" s="117">
        <f>IF((I26+H28+(IF(I16&gt;0,0,I16))&gt;'SDR Patient and Stations'!J8),'SDR Patient and Stations'!J8,(I26+H28+(IF(I16&gt;0,0,I16))))</f>
        <v>10</v>
      </c>
      <c r="K26" s="116">
        <f>IF((J26+I28+(IF(J16&gt;0,0,J16))&gt;'SDR Patient and Stations'!K8),'SDR Patient and Stations'!K8,(J26+I28+(IF(J16&gt;0,0,J16))))</f>
        <v>11.653348554033487</v>
      </c>
      <c r="L26" s="117">
        <f>IF((K26+J28+(IF(K16&gt;0,0,K16))&gt;'SDR Patient and Stations'!L8),'SDR Patient and Stations'!L8,(K26+J28+(IF(K16&gt;0,0,K16))))</f>
        <v>15.70322561760918</v>
      </c>
      <c r="M26" s="116">
        <f>IF((L26+K28+(IF(L16&gt;0,0,L16))&gt;'SDR Patient and Stations'!M8),'SDR Patient and Stations'!M8,(L26+K28+(IF(L16&gt;0,0,L16))))</f>
        <v>24.615896850485896</v>
      </c>
      <c r="N26" s="117">
        <f>IF((M26+L28+(IF(M16&gt;0,0,M16))&gt;'SDR Patient and Stations'!N8),'SDR Patient and Stations'!N8,(M26+L28+(IF(M16&gt;0,0,M16))))</f>
        <v>27.091706809172567</v>
      </c>
      <c r="O26" s="116">
        <f>IF((N26+M28+(IF(N16&gt;0,0,N16))&gt;'SDR Patient and Stations'!O8),'SDR Patient and Stations'!O8,(N26+M28+(IF(N16&gt;0,0,N16))))</f>
        <v>30</v>
      </c>
      <c r="P26" s="117">
        <f>IF((O26+N28+(IF(O16&gt;0,0,O16))&gt;'SDR Patient and Stations'!P8),'SDR Patient and Stations'!P8,(O26+N28+(IF(O16&gt;0,0,O16))))</f>
        <v>30</v>
      </c>
      <c r="Q26" s="116">
        <f>IF((P26+O28+(IF(P16&gt;0,0,P16))&gt;'SDR Patient and Stations'!Q8),'SDR Patient and Stations'!Q8,(P26+O28+(IF(P16&gt;0,0,P16))))</f>
        <v>30</v>
      </c>
      <c r="R26" s="117">
        <f>IF((Q26+P28+(IF(Q16&gt;0,0,Q16))&gt;'SDR Patient and Stations'!R8),'SDR Patient and Stations'!R8,(Q26+P28+(IF(Q16&gt;0,0,Q16))))</f>
        <v>30</v>
      </c>
      <c r="S26" s="116">
        <f>IF((R26+Q28+(IF(R16&gt;0,0,R16))&gt;'SDR Patient and Stations'!S8),'SDR Patient and Stations'!S8,(R26+Q28+(IF(R16&gt;0,0,R16))))</f>
        <v>30</v>
      </c>
      <c r="T26" s="117">
        <f>IF((S26+R28+(IF(S16&gt;0,0,S16))&gt;'SDR Patient and Stations'!T8),'SDR Patient and Stations'!T8,(S26+R28+(IF(S16&gt;0,0,S16))))</f>
        <v>30</v>
      </c>
      <c r="U26" s="116">
        <f>IF((T26+S28+(IF(T16&gt;0,0,T16))&gt;'SDR Patient and Stations'!U8),'SDR Patient and Stations'!U8,(T26+S28+(IF(T16&gt;0,0,T16))))</f>
        <v>30</v>
      </c>
      <c r="V26" s="117">
        <f>IF((U26+T28+(IF(U16&gt;0,0,U16))&gt;'SDR Patient and Stations'!V8),'SDR Patient and Stations'!V8,(U26+T28+(IF(U16&gt;0,0,U16))))</f>
        <v>30</v>
      </c>
      <c r="W26" s="116">
        <f>IF((V26+U28+(IF(V16&gt;0,0,V16))&gt;'SDR Patient and Stations'!W8),'SDR Patient and Stations'!W8,(V26+U28+(IF(V16&gt;0,0,V16))))</f>
        <v>30</v>
      </c>
      <c r="X26" s="117">
        <f>IF((W26+V28+(IF(W16&gt;0,0,W16))&gt;'SDR Patient and Stations'!X8),'SDR Patient and Stations'!X8,(W26+V28+(IF(W16&gt;0,0,W16))))</f>
        <v>30</v>
      </c>
      <c r="Y26" s="116">
        <f>IF((X26+W28+(IF(X16&gt;0,0,X16))&gt;'SDR Patient and Stations'!Y8),'SDR Patient and Stations'!Y8,(X26+W28+(IF(X16&gt;0,0,X16))))</f>
        <v>30</v>
      </c>
      <c r="Z26" s="117">
        <f>IF((Y26+X28+(IF(Y16&gt;0,0,Y16))&gt;'SDR Patient and Stations'!Z8),'SDR Patient and Stations'!Z8,(Y26+X28+(IF(Y16&gt;0,0,Y16))))</f>
        <v>30</v>
      </c>
      <c r="AA26" s="116">
        <f>IF((Z26+Y28+(IF(Z16&gt;0,0,Z16))&gt;'SDR Patient and Stations'!AA8),'SDR Patient and Stations'!AA8,(Z26+Y28+(IF(Z16&gt;0,0,Z16))))</f>
        <v>30</v>
      </c>
      <c r="AB26" s="117">
        <f>IF((AA26+Z28+(IF(AA16&gt;0,0,AA16))&gt;'SDR Patient and Stations'!AB8),'SDR Patient and Stations'!AB8,(AA26+Z28+(IF(AA16&gt;0,0,AA16))))</f>
        <v>28</v>
      </c>
      <c r="AC26" s="116">
        <f>IF((AB26+AA28+(IF(AB16&gt;0,0,AB16))&gt;'SDR Patient and Stations'!AC8),'SDR Patient and Stations'!AC8,(AB26+AA28+(IF(AB16&gt;0,0,AB16))))</f>
        <v>28</v>
      </c>
      <c r="AD26" s="117">
        <f>IF((AC26+AB28+(IF(AC16&gt;0,0,AC16))&gt;'SDR Patient and Stations'!AD8),'SDR Patient and Stations'!AD8,(AC26+AB28+(IF(AC16&gt;0,0,AC16))))</f>
        <v>28</v>
      </c>
      <c r="AE26" s="116">
        <f>IF((AD26+AC28+(IF(AD16&gt;0,0,AD16))&gt;'SDR Patient and Stations'!AE8),'SDR Patient and Stations'!AE8,(AD26+AC28+(IF(AD16&gt;0,0,AD16))))</f>
        <v>28.767123287671232</v>
      </c>
      <c r="AF26" s="117">
        <f>IF((AE26+AD28+(IF(AE16&gt;0,0,AE16))&gt;'SDR Patient and Stations'!AF8),'SDR Patient and Stations'!AF8,(AE26+AD28+(IF(AE16&gt;0,0,AE16))))</f>
        <v>25.767123287671232</v>
      </c>
      <c r="AG26" s="116">
        <f>IF((AF26+AE28+(IF(AF16&gt;0,0,AF16))&gt;'SDR Patient and Stations'!AG8),'SDR Patient and Stations'!AG8,(AF26+AE28+(IF(AF16&gt;0,0,AF16))))</f>
        <v>25.767123287671232</v>
      </c>
      <c r="AH26" s="117">
        <f>IF((AG26+AF28+(IF(AG16&gt;0,0,AG16))&gt;'SDR Patient and Stations'!AH8),'SDR Patient and Stations'!AH8,(AG26+AF28+(IF(AG16&gt;0,0,AG16))))</f>
        <v>25.767123287671232</v>
      </c>
      <c r="AI26" s="116">
        <f>IF((AH26+AG28+(IF(AH16&gt;0,0,AH16))&gt;'SDR Patient and Stations'!AI8),'SDR Patient and Stations'!AI8,(AH26+AG28+(IF(AH16&gt;0,0,AH16))))</f>
        <v>27.397260273972602</v>
      </c>
      <c r="AJ26" s="117">
        <f>IF((AI26+AH28+(IF(AI16&gt;0,0,AI16))&gt;'SDR Patient and Stations'!AJ8),'SDR Patient and Stations'!AJ8,(AI26+AH28+(IF(AI16&gt;0,0,AI16))))</f>
        <v>30</v>
      </c>
      <c r="AK26" s="116">
        <f>IF((AJ26+AI28+(IF(AJ16&gt;0,0,AJ16))&gt;'SDR Patient and Stations'!AK8),'SDR Patient and Stations'!AK8,(AJ26+AI28+(IF(AJ16&gt;0,0,AJ16))))</f>
        <v>30</v>
      </c>
      <c r="AL26" s="117">
        <f>IF((AK26+AJ28+(IF(AK16&gt;0,0,AK16))&gt;'SDR Patient and Stations'!AL8),'SDR Patient and Stations'!AL8,(AK26+AJ28+(IF(AK16&gt;0,0,AK16))))</f>
        <v>30</v>
      </c>
      <c r="AM26" s="116">
        <f>IF((AL26+AK28+(IF(AL16&gt;0,0,AL16))&gt;'SDR Patient and Stations'!AM8),'SDR Patient and Stations'!AM8,(AL26+AK28+(IF(AL16&gt;0,0,AL16))))</f>
        <v>30</v>
      </c>
      <c r="AN26" s="117">
        <f>IF((AM26+AL28+(IF(AM16&gt;0,0,AM16))&gt;'SDR Patient and Stations'!AN8),'SDR Patient and Stations'!AN8,(AM26+AL28+(IF(AM16&gt;0,0,AM16))))</f>
        <v>30</v>
      </c>
      <c r="AO26" s="116">
        <f>IF((AN26+AM28+(IF(AN16&gt;0,0,AN16))&gt;'SDR Patient and Stations'!AO8),'SDR Patient and Stations'!AO8,(AN26+AM28+(IF(AN16&gt;0,0,AN16))))</f>
        <v>30</v>
      </c>
      <c r="AP26" s="117">
        <f>IF((AO26+AN28+(IF(AO16&gt;0,0,AO16))&gt;'SDR Patient and Stations'!AP8),'SDR Patient and Stations'!AP8,(AO26+AN28+(IF(AO16&gt;0,0,AO16))))</f>
        <v>30</v>
      </c>
      <c r="AQ26" s="116">
        <f>IF((AP26+AO28+(IF(AP16&gt;0,0,AP16))&gt;'SDR Patient and Stations'!AQ8),'SDR Patient and Stations'!AQ8,(AP26+AO28+(IF(AP16&gt;0,0,AP16))))</f>
        <v>30</v>
      </c>
      <c r="AR26" s="117">
        <f>IF((AQ26+AP28+(IF(AQ16&gt;0,0,AQ16))&gt;'SDR Patient and Stations'!AR8),'SDR Patient and Stations'!AR8,(AQ26+AP28+(IF(AQ16&gt;0,0,AQ16))))</f>
        <v>30</v>
      </c>
      <c r="AS26" s="116">
        <f>IF((AR26+AQ28+(IF(AR16&gt;0,0,AR16))&gt;'SDR Patient and Stations'!AS8),'SDR Patient and Stations'!AS8,(AR26+AQ28+(IF(AR16&gt;0,0,AR16))))</f>
        <v>30</v>
      </c>
      <c r="AT26" s="117">
        <f>IF((AS26+AR28+(IF(AS16&gt;0,0,AS16))&gt;'SDR Patient and Stations'!AT8),'SDR Patient and Stations'!AT8,(AS26+AR28+(IF(AS16&gt;0,0,AS16))))</f>
        <v>30</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5" t="s">
        <v>59</v>
      </c>
      <c r="B27" s="195"/>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4" t="s">
        <v>58</v>
      </c>
      <c r="B28" s="194"/>
      <c r="F28" s="25"/>
      <c r="G28" s="116">
        <f>IF(F49&lt;0,0,F49)</f>
        <v>0</v>
      </c>
      <c r="H28" s="117">
        <f t="shared" ref="H28:AZ28" si="15">IF(G49&lt;0,0,G49)</f>
        <v>4.4196106705118972</v>
      </c>
      <c r="I28" s="116">
        <f t="shared" si="15"/>
        <v>1.6533485540334869</v>
      </c>
      <c r="J28" s="117">
        <f t="shared" si="15"/>
        <v>4.0498770635756927</v>
      </c>
      <c r="K28" s="116">
        <f t="shared" si="15"/>
        <v>8.9126712328767148</v>
      </c>
      <c r="L28" s="117">
        <f t="shared" si="15"/>
        <v>2.4758099586866713</v>
      </c>
      <c r="M28" s="116">
        <f t="shared" si="15"/>
        <v>10</v>
      </c>
      <c r="N28" s="117">
        <f t="shared" si="15"/>
        <v>0</v>
      </c>
      <c r="O28" s="116">
        <f t="shared" si="15"/>
        <v>0</v>
      </c>
      <c r="P28" s="117">
        <f t="shared" si="15"/>
        <v>0</v>
      </c>
      <c r="Q28" s="116">
        <f t="shared" si="15"/>
        <v>0</v>
      </c>
      <c r="R28" s="117">
        <f t="shared" si="15"/>
        <v>0</v>
      </c>
      <c r="S28" s="116">
        <f t="shared" si="15"/>
        <v>0</v>
      </c>
      <c r="T28" s="117">
        <f t="shared" si="15"/>
        <v>0</v>
      </c>
      <c r="U28" s="116">
        <f t="shared" si="15"/>
        <v>0</v>
      </c>
      <c r="V28" s="117">
        <f t="shared" si="15"/>
        <v>0</v>
      </c>
      <c r="W28" s="116">
        <f t="shared" si="15"/>
        <v>0</v>
      </c>
      <c r="X28" s="117">
        <f t="shared" si="15"/>
        <v>0</v>
      </c>
      <c r="Y28" s="116">
        <f t="shared" si="15"/>
        <v>0</v>
      </c>
      <c r="Z28" s="117">
        <f t="shared" si="15"/>
        <v>0</v>
      </c>
      <c r="AA28" s="116">
        <f t="shared" si="15"/>
        <v>0</v>
      </c>
      <c r="AB28" s="117">
        <f t="shared" si="15"/>
        <v>0</v>
      </c>
      <c r="AC28" s="116">
        <f t="shared" si="15"/>
        <v>0.76712328767123239</v>
      </c>
      <c r="AD28" s="117">
        <f t="shared" si="15"/>
        <v>0</v>
      </c>
      <c r="AE28" s="116">
        <f t="shared" si="15"/>
        <v>0</v>
      </c>
      <c r="AF28" s="117">
        <f t="shared" si="15"/>
        <v>0</v>
      </c>
      <c r="AG28" s="116">
        <f t="shared" si="15"/>
        <v>1.6301369863013697</v>
      </c>
      <c r="AH28" s="117">
        <f t="shared" si="15"/>
        <v>10</v>
      </c>
      <c r="AI28" s="116">
        <f t="shared" si="15"/>
        <v>10</v>
      </c>
      <c r="AJ28" s="117">
        <f t="shared" si="15"/>
        <v>0</v>
      </c>
      <c r="AK28" s="116">
        <f t="shared" si="15"/>
        <v>0</v>
      </c>
      <c r="AL28" s="117">
        <f t="shared" si="15"/>
        <v>0</v>
      </c>
      <c r="AM28" s="116">
        <f t="shared" si="15"/>
        <v>0</v>
      </c>
      <c r="AN28" s="117">
        <f t="shared" si="15"/>
        <v>4.1681795675854119</v>
      </c>
      <c r="AO28" s="116">
        <f t="shared" si="15"/>
        <v>8.634417808219176</v>
      </c>
      <c r="AP28" s="117">
        <f t="shared" si="15"/>
        <v>10</v>
      </c>
      <c r="AQ28" s="116">
        <f t="shared" si="15"/>
        <v>5.4094535601384948</v>
      </c>
      <c r="AR28" s="117">
        <f t="shared" si="15"/>
        <v>6.0490266762797376</v>
      </c>
      <c r="AS28" s="116">
        <f t="shared" si="15"/>
        <v>0</v>
      </c>
      <c r="AT28" s="117">
        <f t="shared" si="15"/>
        <v>6.7320999858777029</v>
      </c>
      <c r="AU28" s="116">
        <f t="shared" si="15"/>
        <v>4.2465753424657535</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6" t="s">
        <v>60</v>
      </c>
      <c r="B29" s="197"/>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39</v>
      </c>
      <c r="G30" s="68">
        <f>HLOOKUP(G19,'SDR Patient and Stations'!$B$6:$AT$14,4,FALSE)</f>
        <v>40</v>
      </c>
      <c r="H30" s="60">
        <f>HLOOKUP(H19,'SDR Patient and Stations'!$B$6:$AT$14,4,FALSE)</f>
        <v>35</v>
      </c>
      <c r="I30" s="68">
        <f>HLOOKUP(I19,'SDR Patient and Stations'!$B$6:$AT$14,4,FALSE)</f>
        <v>40</v>
      </c>
      <c r="J30" s="60">
        <f>HLOOKUP(J19,'SDR Patient and Stations'!$B$6:$AT$14,4,FALSE)</f>
        <v>47</v>
      </c>
      <c r="K30" s="68">
        <f>HLOOKUP(K19,'SDR Patient and Stations'!$B$6:$AT$14,4,FALSE)</f>
        <v>38</v>
      </c>
      <c r="L30" s="60">
        <f>HLOOKUP(L19,'SDR Patient and Stations'!$B$6:$AT$14,4,FALSE)</f>
        <v>60</v>
      </c>
      <c r="M30" s="68">
        <f>HLOOKUP(M19,'SDR Patient and Stations'!$B$6:$AT$14,4,FALSE)</f>
        <v>64</v>
      </c>
      <c r="N30" s="60">
        <f>HLOOKUP(N19,'SDR Patient and Stations'!$B$6:$AT$14,4,FALSE)</f>
        <v>63</v>
      </c>
      <c r="O30" s="68">
        <f>HLOOKUP(O19,'SDR Patient and Stations'!$B$6:$AT$14,4,FALSE)</f>
        <v>69</v>
      </c>
      <c r="P30" s="60">
        <f>HLOOKUP(P19,'SDR Patient and Stations'!$B$6:$AT$14,4,FALSE)</f>
        <v>68</v>
      </c>
      <c r="Q30" s="68">
        <f>HLOOKUP(Q19,'SDR Patient and Stations'!$B$6:$AT$14,4,FALSE)</f>
        <v>82</v>
      </c>
      <c r="R30" s="60">
        <f>HLOOKUP(R19,'SDR Patient and Stations'!$B$6:$AT$14,4,FALSE)</f>
        <v>80</v>
      </c>
      <c r="S30" s="68">
        <f>HLOOKUP(S19,'SDR Patient and Stations'!$B$6:$AT$14,4,FALSE)</f>
        <v>83</v>
      </c>
      <c r="T30" s="60">
        <f>HLOOKUP(T19,'SDR Patient and Stations'!$B$6:$AT$14,4,FALSE)</f>
        <v>87</v>
      </c>
      <c r="U30" s="68">
        <f>HLOOKUP(U19,'SDR Patient and Stations'!$B$6:$AT$14,4,FALSE)</f>
        <v>82</v>
      </c>
      <c r="V30" s="60">
        <f>HLOOKUP(V19,'SDR Patient and Stations'!$B$6:$AT$14,4,FALSE)</f>
        <v>85</v>
      </c>
      <c r="W30" s="68">
        <f>HLOOKUP(W19,'SDR Patient and Stations'!$B$6:$AT$14,4,FALSE)</f>
        <v>81</v>
      </c>
      <c r="X30" s="60">
        <f>HLOOKUP(X19,'SDR Patient and Stations'!$B$6:$AT$14,4,FALSE)</f>
        <v>84</v>
      </c>
      <c r="Y30" s="68">
        <f>HLOOKUP(Y19,'SDR Patient and Stations'!$B$6:$AT$14,4,FALSE)</f>
        <v>84</v>
      </c>
      <c r="Z30" s="60">
        <f>HLOOKUP(Z19,'SDR Patient and Stations'!$B$6:$AT$14,4,FALSE)</f>
        <v>81</v>
      </c>
      <c r="AA30" s="68">
        <f>HLOOKUP(AA19,'SDR Patient and Stations'!$B$6:$AT$14,4,FALSE)</f>
        <v>77</v>
      </c>
      <c r="AB30" s="60">
        <f>HLOOKUP(AB19,'SDR Patient and Stations'!$B$6:$AT$14,4,FALSE)</f>
        <v>84</v>
      </c>
      <c r="AC30" s="68">
        <f>HLOOKUP(AC19,'SDR Patient and Stations'!$B$6:$AT$14,4,FALSE)</f>
        <v>80</v>
      </c>
      <c r="AD30" s="60">
        <f>HLOOKUP(AD19,'SDR Patient and Stations'!$B$6:$AT$14,4,FALSE)</f>
        <v>75</v>
      </c>
      <c r="AE30" s="68">
        <f>HLOOKUP(AE19,'SDR Patient and Stations'!$B$6:$AT$14,4,FALSE)</f>
        <v>80</v>
      </c>
      <c r="AF30" s="60">
        <f>HLOOKUP(AF19,'SDR Patient and Stations'!$B$6:$AT$14,4,FALSE)</f>
        <v>80</v>
      </c>
      <c r="AG30" s="68">
        <f>HLOOKUP(AG19,'SDR Patient and Stations'!$B$6:$AT$14,4,FALSE)</f>
        <v>96</v>
      </c>
      <c r="AH30" s="60">
        <f>HLOOKUP(AH19,'SDR Patient and Stations'!$B$6:$AT$14,4,FALSE)</f>
        <v>99</v>
      </c>
      <c r="AI30" s="68">
        <f>HLOOKUP(AI19,'SDR Patient and Stations'!$B$6:$AT$14,4,FALSE)</f>
        <v>78</v>
      </c>
      <c r="AJ30" s="60">
        <f>HLOOKUP(AJ19,'SDR Patient and Stations'!$B$6:$AT$14,4,FALSE)</f>
        <v>83</v>
      </c>
      <c r="AK30" s="68">
        <f>HLOOKUP(AK19,'SDR Patient and Stations'!$B$6:$AT$14,4,FALSE)</f>
        <v>80</v>
      </c>
      <c r="AL30" s="60">
        <f>HLOOKUP(AL19,'SDR Patient and Stations'!$B$6:$AT$14,4,FALSE)</f>
        <v>82</v>
      </c>
      <c r="AM30" s="68">
        <f>HLOOKUP(AM19,'SDR Patient and Stations'!$B$6:$AT$14,4,FALSE)</f>
        <v>91</v>
      </c>
      <c r="AN30" s="60">
        <f>HLOOKUP(AN19,'SDR Patient and Stations'!$B$6:$AT$14,4,FALSE)</f>
        <v>95</v>
      </c>
      <c r="AO30" s="68">
        <f>HLOOKUP(AO19,'SDR Patient and Stations'!$B$6:$AT$14,4,FALSE)</f>
        <v>101</v>
      </c>
      <c r="AP30" s="60">
        <f>HLOOKUP(AP19,'SDR Patient and Stations'!$B$6:$AT$14,4,FALSE)</f>
        <v>97</v>
      </c>
      <c r="AQ30" s="68">
        <f>HLOOKUP(AQ19,'SDR Patient and Stations'!$B$6:$AT$14,4,FALSE)</f>
        <v>100</v>
      </c>
      <c r="AR30" s="60">
        <f>HLOOKUP(AR19,'SDR Patient and Stations'!$B$6:$AT$14,4,FALSE)</f>
        <v>94</v>
      </c>
      <c r="AS30" s="68">
        <f>HLOOKUP(AS19,'SDR Patient and Stations'!$B$6:$AT$14,4,FALSE)</f>
        <v>102</v>
      </c>
      <c r="AT30" s="60">
        <f>HLOOKUP(AT19,'SDR Patient and Stations'!$B$6:$AT$14,4,FALSE)</f>
        <v>100</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38</v>
      </c>
      <c r="G32" s="68">
        <f>HLOOKUP(G20,'SDR Patient and Stations'!$B$6:$AT$14,4,FALSE)</f>
        <v>38</v>
      </c>
      <c r="H32" s="60">
        <f>HLOOKUP(H20,'SDR Patient and Stations'!$B$6:$AT$14,4,FALSE)</f>
        <v>36</v>
      </c>
      <c r="I32" s="68">
        <f>HLOOKUP(I20,'SDR Patient and Stations'!$B$6:$AT$14,4,FALSE)</f>
        <v>39</v>
      </c>
      <c r="J32" s="60">
        <f>HLOOKUP(J20,'SDR Patient and Stations'!$B$6:$AT$14,4,FALSE)</f>
        <v>40</v>
      </c>
      <c r="K32" s="68">
        <f>HLOOKUP(K20,'SDR Patient and Stations'!$B$6:$AT$14,4,FALSE)</f>
        <v>35</v>
      </c>
      <c r="L32" s="60">
        <f>HLOOKUP(L20,'SDR Patient and Stations'!$B$6:$AT$14,4,FALSE)</f>
        <v>40</v>
      </c>
      <c r="M32" s="68">
        <f>HLOOKUP(M20,'SDR Patient and Stations'!$B$6:$AT$14,4,FALSE)</f>
        <v>47</v>
      </c>
      <c r="N32" s="60">
        <f>HLOOKUP(N20,'SDR Patient and Stations'!$B$6:$AT$14,4,FALSE)</f>
        <v>38</v>
      </c>
      <c r="O32" s="68">
        <f>HLOOKUP(O20,'SDR Patient and Stations'!$B$6:$AT$14,4,FALSE)</f>
        <v>60</v>
      </c>
      <c r="P32" s="60">
        <f>HLOOKUP(P20,'SDR Patient and Stations'!$B$6:$AT$14,4,FALSE)</f>
        <v>64</v>
      </c>
      <c r="Q32" s="68">
        <f>HLOOKUP(Q20,'SDR Patient and Stations'!$B$6:$AT$14,4,FALSE)</f>
        <v>63</v>
      </c>
      <c r="R32" s="60">
        <f>HLOOKUP(R20,'SDR Patient and Stations'!$B$6:$AT$14,4,FALSE)</f>
        <v>69</v>
      </c>
      <c r="S32" s="68">
        <f>HLOOKUP(S20,'SDR Patient and Stations'!$B$6:$AT$14,4,FALSE)</f>
        <v>68</v>
      </c>
      <c r="T32" s="60">
        <f>HLOOKUP(T20,'SDR Patient and Stations'!$B$6:$AT$14,4,FALSE)</f>
        <v>82</v>
      </c>
      <c r="U32" s="68">
        <f>HLOOKUP(U20,'SDR Patient and Stations'!$B$6:$AT$14,4,FALSE)</f>
        <v>80</v>
      </c>
      <c r="V32" s="60">
        <f>HLOOKUP(V20,'SDR Patient and Stations'!$B$6:$AT$14,4,FALSE)</f>
        <v>83</v>
      </c>
      <c r="W32" s="68">
        <f>HLOOKUP(W20,'SDR Patient and Stations'!$B$6:$AT$14,4,FALSE)</f>
        <v>87</v>
      </c>
      <c r="X32" s="60">
        <f>HLOOKUP(X20,'SDR Patient and Stations'!$B$6:$AT$14,4,FALSE)</f>
        <v>82</v>
      </c>
      <c r="Y32" s="68">
        <f>HLOOKUP(Y20,'SDR Patient and Stations'!$B$6:$AT$14,4,FALSE)</f>
        <v>85</v>
      </c>
      <c r="Z32" s="60">
        <f>HLOOKUP(Z20,'SDR Patient and Stations'!$B$6:$AT$14,4,FALSE)</f>
        <v>81</v>
      </c>
      <c r="AA32" s="68">
        <f>HLOOKUP(AA20,'SDR Patient and Stations'!$B$6:$AT$14,4,FALSE)</f>
        <v>84</v>
      </c>
      <c r="AB32" s="60">
        <f>HLOOKUP(AB20,'SDR Patient and Stations'!$B$6:$AT$14,4,FALSE)</f>
        <v>84</v>
      </c>
      <c r="AC32" s="68">
        <f>HLOOKUP(AC20,'SDR Patient and Stations'!$B$6:$AT$14,4,FALSE)</f>
        <v>81</v>
      </c>
      <c r="AD32" s="60">
        <f>HLOOKUP(AD20,'SDR Patient and Stations'!$B$6:$AT$14,4,FALSE)</f>
        <v>77</v>
      </c>
      <c r="AE32" s="68">
        <f>HLOOKUP(AE20,'SDR Patient and Stations'!$B$6:$AT$14,4,FALSE)</f>
        <v>84</v>
      </c>
      <c r="AF32" s="60">
        <f>HLOOKUP(AF20,'SDR Patient and Stations'!$B$6:$AT$14,4,FALSE)</f>
        <v>80</v>
      </c>
      <c r="AG32" s="68">
        <f>HLOOKUP(AG20,'SDR Patient and Stations'!$B$6:$AT$14,4,FALSE)</f>
        <v>75</v>
      </c>
      <c r="AH32" s="60">
        <f>HLOOKUP(AH20,'SDR Patient and Stations'!$B$6:$AT$14,4,FALSE)</f>
        <v>80</v>
      </c>
      <c r="AI32" s="68">
        <f>HLOOKUP(AI20,'SDR Patient and Stations'!$B$6:$AT$14,4,FALSE)</f>
        <v>80</v>
      </c>
      <c r="AJ32" s="60">
        <f>HLOOKUP(AJ20,'SDR Patient and Stations'!$B$6:$AT$14,4,FALSE)</f>
        <v>96</v>
      </c>
      <c r="AK32" s="68">
        <f>HLOOKUP(AK20,'SDR Patient and Stations'!$B$6:$AT$14,4,FALSE)</f>
        <v>99</v>
      </c>
      <c r="AL32" s="60">
        <f>HLOOKUP(AL20,'SDR Patient and Stations'!$B$6:$AT$14,4,FALSE)</f>
        <v>78</v>
      </c>
      <c r="AM32" s="68">
        <f>HLOOKUP(AM20,'SDR Patient and Stations'!$B$6:$AT$14,4,FALSE)</f>
        <v>83</v>
      </c>
      <c r="AN32" s="60">
        <f>HLOOKUP(AN20,'SDR Patient and Stations'!$B$6:$AT$14,4,FALSE)</f>
        <v>80</v>
      </c>
      <c r="AO32" s="68">
        <f>HLOOKUP(AO20,'SDR Patient and Stations'!$B$6:$AT$14,4,FALSE)</f>
        <v>82</v>
      </c>
      <c r="AP32" s="60">
        <f>HLOOKUP(AP20,'SDR Patient and Stations'!$B$6:$AT$14,4,FALSE)</f>
        <v>91</v>
      </c>
      <c r="AQ32" s="68">
        <f>HLOOKUP(AQ20,'SDR Patient and Stations'!$B$6:$AT$14,4,FALSE)</f>
        <v>95</v>
      </c>
      <c r="AR32" s="60">
        <f>HLOOKUP(AR20,'SDR Patient and Stations'!$B$6:$AT$14,4,FALSE)</f>
        <v>101</v>
      </c>
      <c r="AS32" s="68">
        <f>HLOOKUP(AS20,'SDR Patient and Stations'!$B$6:$AT$14,4,FALSE)</f>
        <v>97</v>
      </c>
      <c r="AT32" s="60">
        <f>HLOOKUP(AT20,'SDR Patient and Stations'!$B$6:$AT$14,4,FALSE)</f>
        <v>100</v>
      </c>
      <c r="AU32" s="68">
        <f>HLOOKUP(AU20,'SDR Patient and Stations'!$B$6:$AT$14,4,FALSE)</f>
        <v>94</v>
      </c>
      <c r="AV32" s="60">
        <f>HLOOKUP(AV20,'SDR Patient and Stations'!$B$6:$AT$14,4,FALSE)</f>
        <v>102</v>
      </c>
      <c r="AW32" s="68">
        <f>HLOOKUP(AW20,'SDR Patient and Stations'!$B$6:$AT$14,4,FALSE)</f>
        <v>100</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1</v>
      </c>
      <c r="G34" s="69">
        <f t="shared" si="16"/>
        <v>2</v>
      </c>
      <c r="H34" s="61">
        <f t="shared" si="16"/>
        <v>-1</v>
      </c>
      <c r="I34" s="69">
        <f t="shared" si="16"/>
        <v>1</v>
      </c>
      <c r="J34" s="61">
        <f t="shared" si="16"/>
        <v>7</v>
      </c>
      <c r="K34" s="69">
        <f t="shared" si="16"/>
        <v>3</v>
      </c>
      <c r="L34" s="61">
        <f t="shared" si="16"/>
        <v>20</v>
      </c>
      <c r="M34" s="69">
        <f t="shared" si="16"/>
        <v>17</v>
      </c>
      <c r="N34" s="61">
        <f t="shared" si="16"/>
        <v>25</v>
      </c>
      <c r="O34" s="69">
        <f t="shared" si="16"/>
        <v>9</v>
      </c>
      <c r="P34" s="61">
        <f t="shared" si="16"/>
        <v>4</v>
      </c>
      <c r="Q34" s="69">
        <f t="shared" si="16"/>
        <v>19</v>
      </c>
      <c r="R34" s="61">
        <f t="shared" si="16"/>
        <v>11</v>
      </c>
      <c r="S34" s="69">
        <f t="shared" si="16"/>
        <v>15</v>
      </c>
      <c r="T34" s="61">
        <f t="shared" si="16"/>
        <v>5</v>
      </c>
      <c r="U34" s="69">
        <f t="shared" si="16"/>
        <v>2</v>
      </c>
      <c r="V34" s="61">
        <f t="shared" si="16"/>
        <v>2</v>
      </c>
      <c r="W34" s="69">
        <f t="shared" si="16"/>
        <v>-6</v>
      </c>
      <c r="X34" s="61">
        <f t="shared" si="16"/>
        <v>2</v>
      </c>
      <c r="Y34" s="69">
        <f t="shared" si="16"/>
        <v>-1</v>
      </c>
      <c r="Z34" s="61">
        <f t="shared" si="16"/>
        <v>0</v>
      </c>
      <c r="AA34" s="69">
        <f t="shared" si="16"/>
        <v>-7</v>
      </c>
      <c r="AB34" s="61">
        <f t="shared" si="16"/>
        <v>0</v>
      </c>
      <c r="AC34" s="69">
        <f t="shared" si="16"/>
        <v>-1</v>
      </c>
      <c r="AD34" s="61">
        <f t="shared" si="16"/>
        <v>-2</v>
      </c>
      <c r="AE34" s="69">
        <f t="shared" si="16"/>
        <v>-4</v>
      </c>
      <c r="AF34" s="61">
        <f t="shared" si="16"/>
        <v>0</v>
      </c>
      <c r="AG34" s="69">
        <f t="shared" si="16"/>
        <v>21</v>
      </c>
      <c r="AH34" s="61">
        <f t="shared" si="16"/>
        <v>19</v>
      </c>
      <c r="AI34" s="69">
        <f t="shared" si="16"/>
        <v>-2</v>
      </c>
      <c r="AJ34" s="61">
        <f t="shared" si="16"/>
        <v>-13</v>
      </c>
      <c r="AK34" s="69">
        <f t="shared" si="16"/>
        <v>-19</v>
      </c>
      <c r="AL34" s="61">
        <f t="shared" si="16"/>
        <v>4</v>
      </c>
      <c r="AM34" s="69">
        <f t="shared" si="16"/>
        <v>8</v>
      </c>
      <c r="AN34" s="61">
        <f t="shared" si="16"/>
        <v>15</v>
      </c>
      <c r="AO34" s="69">
        <f t="shared" si="16"/>
        <v>19</v>
      </c>
      <c r="AP34" s="61">
        <f t="shared" si="16"/>
        <v>6</v>
      </c>
      <c r="AQ34" s="69">
        <f t="shared" si="16"/>
        <v>5</v>
      </c>
      <c r="AR34" s="61">
        <f t="shared" si="16"/>
        <v>-7</v>
      </c>
      <c r="AS34" s="69">
        <f t="shared" si="16"/>
        <v>5</v>
      </c>
      <c r="AT34" s="61">
        <f t="shared" si="16"/>
        <v>0</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2.6315789473684209E-2</v>
      </c>
      <c r="G36" s="107">
        <f t="shared" ref="G36:AZ36" si="18">IFERROR(G34/G32,0)</f>
        <v>5.2631578947368418E-2</v>
      </c>
      <c r="H36" s="108">
        <f t="shared" si="18"/>
        <v>-2.7777777777777776E-2</v>
      </c>
      <c r="I36" s="107">
        <f t="shared" si="18"/>
        <v>2.564102564102564E-2</v>
      </c>
      <c r="J36" s="108">
        <f t="shared" si="18"/>
        <v>0.17499999999999999</v>
      </c>
      <c r="K36" s="107">
        <f t="shared" si="18"/>
        <v>8.5714285714285715E-2</v>
      </c>
      <c r="L36" s="108">
        <f t="shared" si="18"/>
        <v>0.5</v>
      </c>
      <c r="M36" s="107">
        <f t="shared" si="18"/>
        <v>0.36170212765957449</v>
      </c>
      <c r="N36" s="108">
        <f t="shared" si="18"/>
        <v>0.65789473684210531</v>
      </c>
      <c r="O36" s="107">
        <f t="shared" si="18"/>
        <v>0.15</v>
      </c>
      <c r="P36" s="108">
        <f t="shared" si="18"/>
        <v>6.25E-2</v>
      </c>
      <c r="Q36" s="107">
        <f t="shared" si="18"/>
        <v>0.30158730158730157</v>
      </c>
      <c r="R36" s="108">
        <f t="shared" si="18"/>
        <v>0.15942028985507245</v>
      </c>
      <c r="S36" s="107">
        <f t="shared" si="18"/>
        <v>0.22058823529411764</v>
      </c>
      <c r="T36" s="108">
        <f t="shared" si="18"/>
        <v>6.097560975609756E-2</v>
      </c>
      <c r="U36" s="107">
        <f t="shared" si="18"/>
        <v>2.5000000000000001E-2</v>
      </c>
      <c r="V36" s="108">
        <f t="shared" si="18"/>
        <v>2.4096385542168676E-2</v>
      </c>
      <c r="W36" s="107">
        <f t="shared" si="18"/>
        <v>-6.8965517241379309E-2</v>
      </c>
      <c r="X36" s="108">
        <f t="shared" si="18"/>
        <v>2.4390243902439025E-2</v>
      </c>
      <c r="Y36" s="107">
        <f t="shared" si="18"/>
        <v>-1.1764705882352941E-2</v>
      </c>
      <c r="Z36" s="108">
        <f t="shared" si="18"/>
        <v>0</v>
      </c>
      <c r="AA36" s="107">
        <f t="shared" si="18"/>
        <v>-8.3333333333333329E-2</v>
      </c>
      <c r="AB36" s="108">
        <f t="shared" si="18"/>
        <v>0</v>
      </c>
      <c r="AC36" s="107">
        <f t="shared" si="18"/>
        <v>-1.2345679012345678E-2</v>
      </c>
      <c r="AD36" s="108">
        <f t="shared" si="18"/>
        <v>-2.5974025974025976E-2</v>
      </c>
      <c r="AE36" s="107">
        <f t="shared" si="18"/>
        <v>-4.7619047619047616E-2</v>
      </c>
      <c r="AF36" s="108">
        <f t="shared" si="18"/>
        <v>0</v>
      </c>
      <c r="AG36" s="107">
        <f t="shared" si="18"/>
        <v>0.28000000000000003</v>
      </c>
      <c r="AH36" s="108">
        <f t="shared" si="18"/>
        <v>0.23749999999999999</v>
      </c>
      <c r="AI36" s="107">
        <f t="shared" si="18"/>
        <v>-2.5000000000000001E-2</v>
      </c>
      <c r="AJ36" s="108">
        <f t="shared" si="18"/>
        <v>-0.13541666666666666</v>
      </c>
      <c r="AK36" s="107">
        <f t="shared" si="18"/>
        <v>-0.19191919191919191</v>
      </c>
      <c r="AL36" s="108">
        <f t="shared" si="18"/>
        <v>5.128205128205128E-2</v>
      </c>
      <c r="AM36" s="107">
        <f t="shared" si="18"/>
        <v>9.6385542168674704E-2</v>
      </c>
      <c r="AN36" s="108">
        <f t="shared" si="18"/>
        <v>0.1875</v>
      </c>
      <c r="AO36" s="107">
        <f t="shared" si="18"/>
        <v>0.23170731707317074</v>
      </c>
      <c r="AP36" s="108">
        <f t="shared" si="18"/>
        <v>6.5934065934065936E-2</v>
      </c>
      <c r="AQ36" s="107">
        <f t="shared" si="18"/>
        <v>5.2631578947368418E-2</v>
      </c>
      <c r="AR36" s="108">
        <f t="shared" si="18"/>
        <v>-6.9306930693069313E-2</v>
      </c>
      <c r="AS36" s="107">
        <f t="shared" si="18"/>
        <v>5.1546391752577317E-2</v>
      </c>
      <c r="AT36" s="108">
        <f t="shared" si="18"/>
        <v>0</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1.4619883040935672E-3</v>
      </c>
      <c r="G38" s="107">
        <f t="shared" ref="G38:BD38" si="20">G36/18</f>
        <v>2.9239766081871343E-3</v>
      </c>
      <c r="H38" s="108">
        <f t="shared" si="20"/>
        <v>-1.5432098765432098E-3</v>
      </c>
      <c r="I38" s="107">
        <f t="shared" si="20"/>
        <v>1.4245014245014244E-3</v>
      </c>
      <c r="J38" s="108">
        <f t="shared" si="20"/>
        <v>9.7222222222222224E-3</v>
      </c>
      <c r="K38" s="107">
        <f t="shared" si="20"/>
        <v>4.7619047619047623E-3</v>
      </c>
      <c r="L38" s="108">
        <f t="shared" si="20"/>
        <v>2.7777777777777776E-2</v>
      </c>
      <c r="M38" s="107">
        <f t="shared" si="20"/>
        <v>2.0094562647754138E-2</v>
      </c>
      <c r="N38" s="108">
        <f t="shared" si="20"/>
        <v>3.6549707602339186E-2</v>
      </c>
      <c r="O38" s="107">
        <f t="shared" si="20"/>
        <v>8.3333333333333332E-3</v>
      </c>
      <c r="P38" s="108">
        <f t="shared" si="20"/>
        <v>3.472222222222222E-3</v>
      </c>
      <c r="Q38" s="107">
        <f t="shared" si="20"/>
        <v>1.6754850088183421E-2</v>
      </c>
      <c r="R38" s="108">
        <f t="shared" si="20"/>
        <v>8.8566827697262474E-3</v>
      </c>
      <c r="S38" s="107">
        <f t="shared" si="20"/>
        <v>1.2254901960784314E-2</v>
      </c>
      <c r="T38" s="108">
        <f t="shared" si="20"/>
        <v>3.3875338753387532E-3</v>
      </c>
      <c r="U38" s="107">
        <f t="shared" si="20"/>
        <v>1.3888888888888889E-3</v>
      </c>
      <c r="V38" s="108">
        <f t="shared" si="20"/>
        <v>1.3386880856760376E-3</v>
      </c>
      <c r="W38" s="107">
        <f t="shared" si="20"/>
        <v>-3.8314176245210726E-3</v>
      </c>
      <c r="X38" s="108">
        <f t="shared" si="20"/>
        <v>1.3550135501355014E-3</v>
      </c>
      <c r="Y38" s="107">
        <f t="shared" si="20"/>
        <v>-6.5359477124183002E-4</v>
      </c>
      <c r="Z38" s="108">
        <f t="shared" si="20"/>
        <v>0</v>
      </c>
      <c r="AA38" s="107">
        <f t="shared" si="20"/>
        <v>-4.6296296296296294E-3</v>
      </c>
      <c r="AB38" s="108">
        <f t="shared" si="20"/>
        <v>0</v>
      </c>
      <c r="AC38" s="107">
        <f t="shared" si="20"/>
        <v>-6.8587105624142656E-4</v>
      </c>
      <c r="AD38" s="108">
        <f t="shared" si="20"/>
        <v>-1.443001443001443E-3</v>
      </c>
      <c r="AE38" s="107">
        <f t="shared" si="20"/>
        <v>-2.6455026455026454E-3</v>
      </c>
      <c r="AF38" s="108">
        <f t="shared" si="20"/>
        <v>0</v>
      </c>
      <c r="AG38" s="107">
        <f t="shared" si="20"/>
        <v>1.5555555555555557E-2</v>
      </c>
      <c r="AH38" s="108">
        <f t="shared" si="20"/>
        <v>1.3194444444444444E-2</v>
      </c>
      <c r="AI38" s="107">
        <f t="shared" si="20"/>
        <v>-1.3888888888888889E-3</v>
      </c>
      <c r="AJ38" s="108">
        <f t="shared" si="20"/>
        <v>-7.5231481481481477E-3</v>
      </c>
      <c r="AK38" s="107">
        <f t="shared" si="20"/>
        <v>-1.0662177328843996E-2</v>
      </c>
      <c r="AL38" s="108">
        <f t="shared" si="20"/>
        <v>2.8490028490028487E-3</v>
      </c>
      <c r="AM38" s="107">
        <f t="shared" si="20"/>
        <v>5.3547523427041506E-3</v>
      </c>
      <c r="AN38" s="108">
        <f t="shared" si="20"/>
        <v>1.0416666666666666E-2</v>
      </c>
      <c r="AO38" s="107">
        <f t="shared" si="20"/>
        <v>1.2872628726287264E-2</v>
      </c>
      <c r="AP38" s="108">
        <f t="shared" si="20"/>
        <v>3.663003663003663E-3</v>
      </c>
      <c r="AQ38" s="107">
        <f t="shared" si="20"/>
        <v>2.9239766081871343E-3</v>
      </c>
      <c r="AR38" s="108">
        <f t="shared" si="20"/>
        <v>-3.8503850385038507E-3</v>
      </c>
      <c r="AS38" s="107">
        <f t="shared" si="20"/>
        <v>2.8636884306987398E-3</v>
      </c>
      <c r="AT38" s="108">
        <f t="shared" si="20"/>
        <v>0</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2.6315789473684209E-2</v>
      </c>
      <c r="G40" s="120">
        <f t="shared" ref="G40:BD40" si="21">G38*G41</f>
        <v>5.2631578947368418E-2</v>
      </c>
      <c r="H40" s="108">
        <f t="shared" si="21"/>
        <v>-2.7777777777777776E-2</v>
      </c>
      <c r="I40" s="107">
        <f t="shared" si="21"/>
        <v>2.564102564102564E-2</v>
      </c>
      <c r="J40" s="108">
        <f t="shared" si="21"/>
        <v>0.17499999999999999</v>
      </c>
      <c r="K40" s="107">
        <f t="shared" si="21"/>
        <v>8.5714285714285715E-2</v>
      </c>
      <c r="L40" s="108">
        <f t="shared" si="21"/>
        <v>0.5</v>
      </c>
      <c r="M40" s="107">
        <f t="shared" si="21"/>
        <v>0.36170212765957449</v>
      </c>
      <c r="N40" s="108">
        <f t="shared" si="21"/>
        <v>0.65789473684210531</v>
      </c>
      <c r="O40" s="107">
        <f t="shared" si="21"/>
        <v>0.15</v>
      </c>
      <c r="P40" s="108">
        <f t="shared" si="21"/>
        <v>6.25E-2</v>
      </c>
      <c r="Q40" s="107">
        <f t="shared" si="21"/>
        <v>0.30158730158730157</v>
      </c>
      <c r="R40" s="108">
        <f t="shared" si="21"/>
        <v>0.15942028985507245</v>
      </c>
      <c r="S40" s="107">
        <f t="shared" si="21"/>
        <v>0.22058823529411764</v>
      </c>
      <c r="T40" s="108">
        <f t="shared" si="21"/>
        <v>6.097560975609756E-2</v>
      </c>
      <c r="U40" s="107">
        <f t="shared" si="21"/>
        <v>2.5000000000000001E-2</v>
      </c>
      <c r="V40" s="108">
        <f t="shared" si="21"/>
        <v>2.4096385542168676E-2</v>
      </c>
      <c r="W40" s="107">
        <f t="shared" si="21"/>
        <v>-6.8965517241379309E-2</v>
      </c>
      <c r="X40" s="108">
        <f t="shared" si="21"/>
        <v>2.4390243902439025E-2</v>
      </c>
      <c r="Y40" s="107">
        <f t="shared" si="21"/>
        <v>-1.1764705882352941E-2</v>
      </c>
      <c r="Z40" s="108">
        <f t="shared" si="21"/>
        <v>0</v>
      </c>
      <c r="AA40" s="107">
        <f t="shared" si="21"/>
        <v>-8.3333333333333329E-2</v>
      </c>
      <c r="AB40" s="108">
        <f t="shared" si="21"/>
        <v>0</v>
      </c>
      <c r="AC40" s="107">
        <f t="shared" si="21"/>
        <v>-1.2345679012345678E-2</v>
      </c>
      <c r="AD40" s="108">
        <f t="shared" si="21"/>
        <v>-2.5974025974025976E-2</v>
      </c>
      <c r="AE40" s="107">
        <f t="shared" si="21"/>
        <v>-4.7619047619047616E-2</v>
      </c>
      <c r="AF40" s="108">
        <f t="shared" si="21"/>
        <v>0</v>
      </c>
      <c r="AG40" s="107">
        <f t="shared" si="21"/>
        <v>0.28000000000000003</v>
      </c>
      <c r="AH40" s="108">
        <f t="shared" si="21"/>
        <v>0.23749999999999999</v>
      </c>
      <c r="AI40" s="107">
        <f t="shared" si="21"/>
        <v>-2.5000000000000001E-2</v>
      </c>
      <c r="AJ40" s="108">
        <f t="shared" si="21"/>
        <v>-0.13541666666666666</v>
      </c>
      <c r="AK40" s="107">
        <f t="shared" si="21"/>
        <v>-0.19191919191919193</v>
      </c>
      <c r="AL40" s="108">
        <f t="shared" si="21"/>
        <v>5.128205128205128E-2</v>
      </c>
      <c r="AM40" s="107">
        <f t="shared" si="21"/>
        <v>9.6385542168674704E-2</v>
      </c>
      <c r="AN40" s="108">
        <f t="shared" si="21"/>
        <v>0.1875</v>
      </c>
      <c r="AO40" s="107">
        <f t="shared" si="21"/>
        <v>0.23170731707317074</v>
      </c>
      <c r="AP40" s="108">
        <f t="shared" si="21"/>
        <v>6.5934065934065936E-2</v>
      </c>
      <c r="AQ40" s="107">
        <f t="shared" si="21"/>
        <v>5.2631578947368418E-2</v>
      </c>
      <c r="AR40" s="108">
        <f t="shared" si="21"/>
        <v>-6.9306930693069313E-2</v>
      </c>
      <c r="AS40" s="107">
        <f t="shared" si="21"/>
        <v>5.1546391752577317E-2</v>
      </c>
      <c r="AT40" s="108">
        <f t="shared" si="21"/>
        <v>0</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40.026315789473685</v>
      </c>
      <c r="G43" s="109">
        <f t="shared" ref="G43:BD43" si="22">G30+(G30*G40)</f>
        <v>42.10526315789474</v>
      </c>
      <c r="H43" s="110">
        <f t="shared" si="22"/>
        <v>34.027777777777779</v>
      </c>
      <c r="I43" s="109">
        <f t="shared" si="22"/>
        <v>41.025641025641022</v>
      </c>
      <c r="J43" s="110">
        <f t="shared" si="22"/>
        <v>55.225000000000001</v>
      </c>
      <c r="K43" s="109">
        <f t="shared" si="22"/>
        <v>41.25714285714286</v>
      </c>
      <c r="L43" s="110">
        <f t="shared" si="22"/>
        <v>90</v>
      </c>
      <c r="M43" s="109">
        <f t="shared" si="22"/>
        <v>87.148936170212764</v>
      </c>
      <c r="N43" s="110">
        <f t="shared" si="22"/>
        <v>104.44736842105263</v>
      </c>
      <c r="O43" s="109">
        <f t="shared" si="22"/>
        <v>79.349999999999994</v>
      </c>
      <c r="P43" s="110">
        <f t="shared" si="22"/>
        <v>72.25</v>
      </c>
      <c r="Q43" s="109">
        <f t="shared" si="22"/>
        <v>106.73015873015873</v>
      </c>
      <c r="R43" s="110">
        <f t="shared" si="22"/>
        <v>92.753623188405797</v>
      </c>
      <c r="S43" s="109">
        <f t="shared" si="22"/>
        <v>101.30882352941177</v>
      </c>
      <c r="T43" s="110">
        <f t="shared" si="22"/>
        <v>92.304878048780495</v>
      </c>
      <c r="U43" s="109">
        <f t="shared" si="22"/>
        <v>84.05</v>
      </c>
      <c r="V43" s="110">
        <f t="shared" si="22"/>
        <v>87.048192771084331</v>
      </c>
      <c r="W43" s="109">
        <f t="shared" si="22"/>
        <v>75.41379310344827</v>
      </c>
      <c r="X43" s="110">
        <f t="shared" si="22"/>
        <v>86.048780487804876</v>
      </c>
      <c r="Y43" s="109">
        <f t="shared" si="22"/>
        <v>83.011764705882356</v>
      </c>
      <c r="Z43" s="110">
        <f t="shared" si="22"/>
        <v>81</v>
      </c>
      <c r="AA43" s="109">
        <f t="shared" si="22"/>
        <v>70.583333333333329</v>
      </c>
      <c r="AB43" s="110">
        <f t="shared" si="22"/>
        <v>84</v>
      </c>
      <c r="AC43" s="109">
        <f t="shared" si="22"/>
        <v>79.012345679012341</v>
      </c>
      <c r="AD43" s="110">
        <f t="shared" si="22"/>
        <v>73.051948051948045</v>
      </c>
      <c r="AE43" s="109">
        <f t="shared" si="22"/>
        <v>76.19047619047619</v>
      </c>
      <c r="AF43" s="110">
        <f t="shared" si="22"/>
        <v>80</v>
      </c>
      <c r="AG43" s="109">
        <f t="shared" si="22"/>
        <v>122.88</v>
      </c>
      <c r="AH43" s="110">
        <f t="shared" si="22"/>
        <v>122.5125</v>
      </c>
      <c r="AI43" s="109">
        <f t="shared" si="22"/>
        <v>76.05</v>
      </c>
      <c r="AJ43" s="110">
        <f t="shared" si="22"/>
        <v>71.760416666666671</v>
      </c>
      <c r="AK43" s="109">
        <f t="shared" si="22"/>
        <v>64.646464646464651</v>
      </c>
      <c r="AL43" s="110">
        <f t="shared" si="22"/>
        <v>86.205128205128204</v>
      </c>
      <c r="AM43" s="109">
        <f t="shared" si="22"/>
        <v>99.771084337349393</v>
      </c>
      <c r="AN43" s="110">
        <f t="shared" si="22"/>
        <v>112.8125</v>
      </c>
      <c r="AO43" s="109">
        <f t="shared" si="22"/>
        <v>124.40243902439025</v>
      </c>
      <c r="AP43" s="110">
        <f t="shared" si="22"/>
        <v>103.39560439560439</v>
      </c>
      <c r="AQ43" s="109">
        <f t="shared" si="22"/>
        <v>105.26315789473684</v>
      </c>
      <c r="AR43" s="110">
        <f t="shared" si="22"/>
        <v>87.485148514851488</v>
      </c>
      <c r="AS43" s="109">
        <f t="shared" si="22"/>
        <v>107.25773195876289</v>
      </c>
      <c r="AT43" s="110">
        <f t="shared" si="22"/>
        <v>100</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13.707642393655371</v>
      </c>
      <c r="G45" s="69">
        <f t="shared" ref="G45:AZ45" si="23">G43/$F$1</f>
        <v>14.419610670511897</v>
      </c>
      <c r="H45" s="61">
        <f t="shared" si="23"/>
        <v>11.653348554033487</v>
      </c>
      <c r="I45" s="69">
        <f t="shared" si="23"/>
        <v>14.049877063575693</v>
      </c>
      <c r="J45" s="61">
        <f t="shared" si="23"/>
        <v>18.912671232876715</v>
      </c>
      <c r="K45" s="69">
        <f t="shared" si="23"/>
        <v>14.129158512720158</v>
      </c>
      <c r="L45" s="61">
        <f t="shared" si="23"/>
        <v>30.82191780821918</v>
      </c>
      <c r="M45" s="69">
        <f t="shared" si="23"/>
        <v>29.845526085689304</v>
      </c>
      <c r="N45" s="61">
        <f t="shared" si="23"/>
        <v>35.769646719538571</v>
      </c>
      <c r="O45" s="69">
        <f t="shared" si="23"/>
        <v>27.174657534246574</v>
      </c>
      <c r="P45" s="61">
        <f t="shared" si="23"/>
        <v>24.743150684931507</v>
      </c>
      <c r="Q45" s="69">
        <f t="shared" si="23"/>
        <v>36.551424222657104</v>
      </c>
      <c r="R45" s="61">
        <f t="shared" si="23"/>
        <v>31.764939448084178</v>
      </c>
      <c r="S45" s="69">
        <f t="shared" si="23"/>
        <v>34.694802578565678</v>
      </c>
      <c r="T45" s="61">
        <f t="shared" si="23"/>
        <v>31.611259605746746</v>
      </c>
      <c r="U45" s="69">
        <f t="shared" si="23"/>
        <v>28.784246575342465</v>
      </c>
      <c r="V45" s="61">
        <f t="shared" si="23"/>
        <v>29.811024921604222</v>
      </c>
      <c r="W45" s="69">
        <f t="shared" si="23"/>
        <v>25.826641473783656</v>
      </c>
      <c r="X45" s="61">
        <f t="shared" si="23"/>
        <v>29.468760441029069</v>
      </c>
      <c r="Y45" s="69">
        <f t="shared" si="23"/>
        <v>28.428686543110398</v>
      </c>
      <c r="Z45" s="61">
        <f t="shared" si="23"/>
        <v>27.739726027397261</v>
      </c>
      <c r="AA45" s="69">
        <f t="shared" si="23"/>
        <v>24.172374429223744</v>
      </c>
      <c r="AB45" s="61">
        <f t="shared" si="23"/>
        <v>28.767123287671232</v>
      </c>
      <c r="AC45" s="69">
        <f t="shared" si="23"/>
        <v>27.059022492812446</v>
      </c>
      <c r="AD45" s="61">
        <f t="shared" si="23"/>
        <v>25.017790428749333</v>
      </c>
      <c r="AE45" s="69">
        <f t="shared" si="23"/>
        <v>26.092628832354862</v>
      </c>
      <c r="AF45" s="61">
        <f t="shared" si="23"/>
        <v>27.397260273972602</v>
      </c>
      <c r="AG45" s="69">
        <f t="shared" si="23"/>
        <v>42.082191780821915</v>
      </c>
      <c r="AH45" s="61">
        <f t="shared" si="23"/>
        <v>41.956335616438359</v>
      </c>
      <c r="AI45" s="69">
        <f t="shared" si="23"/>
        <v>26.044520547945204</v>
      </c>
      <c r="AJ45" s="61">
        <f t="shared" si="23"/>
        <v>24.575485159817354</v>
      </c>
      <c r="AK45" s="69">
        <f t="shared" si="23"/>
        <v>22.139200221392006</v>
      </c>
      <c r="AL45" s="61">
        <f t="shared" si="23"/>
        <v>29.522304179838425</v>
      </c>
      <c r="AM45" s="69">
        <f t="shared" si="23"/>
        <v>34.168179567585412</v>
      </c>
      <c r="AN45" s="61">
        <f t="shared" si="23"/>
        <v>38.634417808219176</v>
      </c>
      <c r="AO45" s="69">
        <f t="shared" si="23"/>
        <v>42.603575008352827</v>
      </c>
      <c r="AP45" s="61">
        <f t="shared" si="23"/>
        <v>35.409453560138495</v>
      </c>
      <c r="AQ45" s="69">
        <f t="shared" si="23"/>
        <v>36.049026676279738</v>
      </c>
      <c r="AR45" s="61">
        <f t="shared" si="23"/>
        <v>29.960667299606676</v>
      </c>
      <c r="AS45" s="69">
        <f t="shared" si="23"/>
        <v>36.732099985877703</v>
      </c>
      <c r="AT45" s="61">
        <f t="shared" si="23"/>
        <v>34.246575342465754</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10</v>
      </c>
      <c r="G47" s="172">
        <f>G45-G26</f>
        <v>4.4196106705118972</v>
      </c>
      <c r="H47" s="118">
        <f>H45-H26</f>
        <v>1.6533485540334869</v>
      </c>
      <c r="I47" s="119">
        <f t="shared" ref="I47:AZ47" si="24">I45-I26</f>
        <v>4.0498770635756927</v>
      </c>
      <c r="J47" s="118">
        <f t="shared" si="24"/>
        <v>8.9126712328767148</v>
      </c>
      <c r="K47" s="119">
        <f t="shared" si="24"/>
        <v>2.4758099586866713</v>
      </c>
      <c r="L47" s="118">
        <f t="shared" si="24"/>
        <v>15.11869219061</v>
      </c>
      <c r="M47" s="119">
        <f t="shared" si="24"/>
        <v>5.2296292352034079</v>
      </c>
      <c r="N47" s="118">
        <f t="shared" si="24"/>
        <v>8.6779399103660033</v>
      </c>
      <c r="O47" s="119">
        <f t="shared" si="24"/>
        <v>-2.8253424657534261</v>
      </c>
      <c r="P47" s="118">
        <f t="shared" si="24"/>
        <v>-5.256849315068493</v>
      </c>
      <c r="Q47" s="119">
        <f t="shared" si="24"/>
        <v>6.5514242226571042</v>
      </c>
      <c r="R47" s="118">
        <f t="shared" si="24"/>
        <v>1.7649394480841778</v>
      </c>
      <c r="S47" s="119">
        <f t="shared" si="24"/>
        <v>4.6948025785656782</v>
      </c>
      <c r="T47" s="118">
        <f t="shared" si="24"/>
        <v>1.6112596057467456</v>
      </c>
      <c r="U47" s="119">
        <f t="shared" si="24"/>
        <v>-1.2157534246575352</v>
      </c>
      <c r="V47" s="118">
        <f t="shared" si="24"/>
        <v>-0.18897507839577798</v>
      </c>
      <c r="W47" s="119">
        <f t="shared" si="24"/>
        <v>-4.1733585262163437</v>
      </c>
      <c r="X47" s="118">
        <f t="shared" si="24"/>
        <v>-0.53123955897093111</v>
      </c>
      <c r="Y47" s="119">
        <f t="shared" si="24"/>
        <v>-1.5713134568896017</v>
      </c>
      <c r="Z47" s="118">
        <f t="shared" si="24"/>
        <v>-2.2602739726027394</v>
      </c>
      <c r="AA47" s="119">
        <f t="shared" si="24"/>
        <v>-5.8276255707762559</v>
      </c>
      <c r="AB47" s="118">
        <f t="shared" si="24"/>
        <v>0.76712328767123239</v>
      </c>
      <c r="AC47" s="119">
        <f t="shared" si="24"/>
        <v>-0.94097750718755435</v>
      </c>
      <c r="AD47" s="118">
        <f t="shared" si="24"/>
        <v>-2.9822095712506673</v>
      </c>
      <c r="AE47" s="119">
        <f t="shared" si="24"/>
        <v>-2.6744944553163705</v>
      </c>
      <c r="AF47" s="118">
        <f t="shared" si="24"/>
        <v>1.6301369863013697</v>
      </c>
      <c r="AG47" s="119">
        <f t="shared" si="24"/>
        <v>16.315068493150683</v>
      </c>
      <c r="AH47" s="118">
        <f t="shared" si="24"/>
        <v>16.189212328767127</v>
      </c>
      <c r="AI47" s="119">
        <f t="shared" si="24"/>
        <v>-1.3527397260273979</v>
      </c>
      <c r="AJ47" s="118">
        <f t="shared" si="24"/>
        <v>-5.4245148401826455</v>
      </c>
      <c r="AK47" s="119">
        <f t="shared" si="24"/>
        <v>-7.8607997786079942</v>
      </c>
      <c r="AL47" s="118">
        <f t="shared" si="24"/>
        <v>-0.47769582016157486</v>
      </c>
      <c r="AM47" s="119">
        <f t="shared" si="24"/>
        <v>4.1681795675854119</v>
      </c>
      <c r="AN47" s="118">
        <f t="shared" si="24"/>
        <v>8.634417808219176</v>
      </c>
      <c r="AO47" s="119">
        <f t="shared" si="24"/>
        <v>12.603575008352827</v>
      </c>
      <c r="AP47" s="118">
        <f t="shared" si="24"/>
        <v>5.4094535601384948</v>
      </c>
      <c r="AQ47" s="119">
        <f t="shared" si="24"/>
        <v>6.0490266762797376</v>
      </c>
      <c r="AR47" s="118">
        <f t="shared" si="24"/>
        <v>-3.9332700393323705E-2</v>
      </c>
      <c r="AS47" s="119">
        <f t="shared" si="24"/>
        <v>6.7320999858777029</v>
      </c>
      <c r="AT47" s="118">
        <f t="shared" si="24"/>
        <v>4.2465753424657535</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4.4196106705118972</v>
      </c>
      <c r="H49" s="63">
        <f>IF((((IF(AND(H24&gt;($F$1-0.00001),((H45-H26)&gt;0)),(H45-H26),0)))&gt;=10),10,(IF(AND(H24&gt;($F$1-0.00001),((H45-H26)&gt;0)),(H45-H26),0)))</f>
        <v>1.6533485540334869</v>
      </c>
      <c r="I49" s="71">
        <f t="shared" ref="I49:AZ49" si="25">IF((((IF(AND(I24&gt;($F$1-0.00001),((I45-I26)&gt;0)),(I45-I26),0)))&gt;=10),10,(IF(AND(I24&gt;($F$1-0.00001),((I45-I26)&gt;0)),(I45-I26),0)))</f>
        <v>4.0498770635756927</v>
      </c>
      <c r="J49" s="63">
        <f t="shared" si="25"/>
        <v>8.9126712328767148</v>
      </c>
      <c r="K49" s="71">
        <f t="shared" si="25"/>
        <v>2.4758099586866713</v>
      </c>
      <c r="L49" s="63">
        <f t="shared" si="25"/>
        <v>10</v>
      </c>
      <c r="M49" s="71">
        <f t="shared" si="25"/>
        <v>0</v>
      </c>
      <c r="N49" s="63">
        <f t="shared" si="25"/>
        <v>0</v>
      </c>
      <c r="O49" s="71">
        <f t="shared" si="25"/>
        <v>0</v>
      </c>
      <c r="P49" s="63">
        <f t="shared" si="25"/>
        <v>0</v>
      </c>
      <c r="Q49" s="71">
        <f t="shared" si="25"/>
        <v>0</v>
      </c>
      <c r="R49" s="63">
        <f t="shared" si="25"/>
        <v>0</v>
      </c>
      <c r="S49" s="71">
        <f t="shared" si="25"/>
        <v>0</v>
      </c>
      <c r="T49" s="63">
        <f t="shared" si="25"/>
        <v>0</v>
      </c>
      <c r="U49" s="71">
        <f t="shared" si="25"/>
        <v>0</v>
      </c>
      <c r="V49" s="63">
        <f t="shared" si="25"/>
        <v>0</v>
      </c>
      <c r="W49" s="71">
        <f t="shared" si="25"/>
        <v>0</v>
      </c>
      <c r="X49" s="63">
        <f t="shared" si="25"/>
        <v>0</v>
      </c>
      <c r="Y49" s="71">
        <f t="shared" si="25"/>
        <v>0</v>
      </c>
      <c r="Z49" s="63">
        <f t="shared" si="25"/>
        <v>0</v>
      </c>
      <c r="AA49" s="71">
        <f t="shared" si="25"/>
        <v>0</v>
      </c>
      <c r="AB49" s="63">
        <f t="shared" si="25"/>
        <v>0.76712328767123239</v>
      </c>
      <c r="AC49" s="71">
        <f t="shared" si="25"/>
        <v>0</v>
      </c>
      <c r="AD49" s="63">
        <f t="shared" si="25"/>
        <v>0</v>
      </c>
      <c r="AE49" s="71">
        <f t="shared" si="25"/>
        <v>0</v>
      </c>
      <c r="AF49" s="63">
        <f t="shared" si="25"/>
        <v>1.6301369863013697</v>
      </c>
      <c r="AG49" s="71">
        <f t="shared" si="25"/>
        <v>10</v>
      </c>
      <c r="AH49" s="63">
        <f t="shared" si="25"/>
        <v>10</v>
      </c>
      <c r="AI49" s="71">
        <f t="shared" si="25"/>
        <v>0</v>
      </c>
      <c r="AJ49" s="63">
        <f t="shared" si="25"/>
        <v>0</v>
      </c>
      <c r="AK49" s="71">
        <f t="shared" si="25"/>
        <v>0</v>
      </c>
      <c r="AL49" s="63">
        <f t="shared" si="25"/>
        <v>0</v>
      </c>
      <c r="AM49" s="71">
        <f t="shared" si="25"/>
        <v>4.1681795675854119</v>
      </c>
      <c r="AN49" s="63">
        <f t="shared" si="25"/>
        <v>8.634417808219176</v>
      </c>
      <c r="AO49" s="71">
        <f t="shared" si="25"/>
        <v>10</v>
      </c>
      <c r="AP49" s="63">
        <f t="shared" si="25"/>
        <v>5.4094535601384948</v>
      </c>
      <c r="AQ49" s="71">
        <f t="shared" si="25"/>
        <v>6.0490266762797376</v>
      </c>
      <c r="AR49" s="63">
        <f t="shared" si="25"/>
        <v>0</v>
      </c>
      <c r="AS49" s="71">
        <f t="shared" si="25"/>
        <v>6.7320999858777029</v>
      </c>
      <c r="AT49" s="63">
        <f t="shared" si="25"/>
        <v>4.2465753424657535</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19" priority="5" stopIfTrue="1">
      <formula>ISERROR</formula>
    </cfRule>
  </conditionalFormatting>
  <conditionalFormatting sqref="BB36:BD36 BB38:BD38 BB40:BD40 BB43:BD43 BB45:BD45 BB49:BD49">
    <cfRule type="expression" dxfId="18" priority="4" stopIfTrue="1">
      <formula>ISERROR</formula>
    </cfRule>
  </conditionalFormatting>
  <conditionalFormatting sqref="K36 K38 K40 K43 K45 K49">
    <cfRule type="expression" dxfId="17"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16"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15"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topLeftCell="A22"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0.72</v>
      </c>
      <c r="D1" s="1"/>
      <c r="E1" s="1" t="s">
        <v>31</v>
      </c>
      <c r="F1" s="29">
        <v>2.88</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0.95</v>
      </c>
      <c r="E13" s="55">
        <f>'SDR Patient and Stations'!D12</f>
        <v>0.9</v>
      </c>
      <c r="F13" s="54">
        <f>'SDR Patient and Stations'!E12</f>
        <v>0.97499999999999998</v>
      </c>
      <c r="G13" s="55">
        <f>'SDR Patient and Stations'!F12</f>
        <v>1</v>
      </c>
      <c r="H13" s="54">
        <f>'SDR Patient and Stations'!G12</f>
        <v>0.875</v>
      </c>
      <c r="I13" s="55">
        <f>'SDR Patient and Stations'!H12</f>
        <v>1</v>
      </c>
      <c r="J13" s="54">
        <f>'SDR Patient and Stations'!I12</f>
        <v>1.175</v>
      </c>
      <c r="K13" s="55">
        <f>'SDR Patient and Stations'!J12</f>
        <v>0.95</v>
      </c>
      <c r="L13" s="54">
        <f>'SDR Patient and Stations'!K12</f>
        <v>0.83333333333333337</v>
      </c>
      <c r="M13" s="55">
        <f>'SDR Patient and Stations'!L12</f>
        <v>0.84210526315789469</v>
      </c>
      <c r="N13" s="54">
        <f>'SDR Patient and Stations'!M12</f>
        <v>0.82894736842105265</v>
      </c>
      <c r="O13" s="55">
        <f>'SDR Patient and Stations'!N12</f>
        <v>0.90789473684210531</v>
      </c>
      <c r="P13" s="54">
        <f>'SDR Patient and Stations'!O12</f>
        <v>0.89473684210526316</v>
      </c>
      <c r="Q13" s="55">
        <f>'SDR Patient and Stations'!P12</f>
        <v>0.7068965517241379</v>
      </c>
      <c r="R13" s="54">
        <f>'SDR Patient and Stations'!Q12</f>
        <v>0.68965517241379315</v>
      </c>
      <c r="S13" s="55">
        <f>'SDR Patient and Stations'!R12</f>
        <v>0.71551724137931039</v>
      </c>
      <c r="T13" s="54">
        <f>'SDR Patient and Stations'!S12</f>
        <v>0.75</v>
      </c>
      <c r="U13" s="55">
        <f>'SDR Patient and Stations'!T12</f>
        <v>0.7068965517241379</v>
      </c>
      <c r="V13" s="54">
        <f>'SDR Patient and Stations'!U12</f>
        <v>0.73275862068965514</v>
      </c>
      <c r="W13" s="55">
        <f>'SDR Patient and Stations'!V12</f>
        <v>0.69827586206896552</v>
      </c>
      <c r="X13" s="54">
        <f>'SDR Patient and Stations'!W12</f>
        <v>0.72413793103448276</v>
      </c>
      <c r="Y13" s="55">
        <f>'SDR Patient and Stations'!X12</f>
        <v>0.72413793103448276</v>
      </c>
      <c r="Z13" s="54">
        <f>'SDR Patient and Stations'!Y12</f>
        <v>0.69827586206896552</v>
      </c>
      <c r="AA13" s="55">
        <f>'SDR Patient and Stations'!Z12</f>
        <v>0.66379310344827591</v>
      </c>
      <c r="AB13" s="54">
        <f>'SDR Patient and Stations'!AA12</f>
        <v>0.72413793103448276</v>
      </c>
      <c r="AC13" s="55">
        <f>'SDR Patient and Stations'!AB12</f>
        <v>0.68965517241379315</v>
      </c>
      <c r="AD13" s="54">
        <f>'SDR Patient and Stations'!AC12</f>
        <v>0.64655172413793105</v>
      </c>
      <c r="AE13" s="55">
        <f>'SDR Patient and Stations'!AD12</f>
        <v>0.68965517241379315</v>
      </c>
      <c r="AF13" s="54">
        <f>'SDR Patient and Stations'!AE12</f>
        <v>0.7407407407407407</v>
      </c>
      <c r="AG13" s="55">
        <f>'SDR Patient and Stations'!AF12</f>
        <v>0.88888888888888884</v>
      </c>
      <c r="AH13" s="54">
        <f>'SDR Patient and Stations'!AG12</f>
        <v>0.91666666666666663</v>
      </c>
      <c r="AI13" s="55">
        <f>'SDR Patient and Stations'!AH12</f>
        <v>0.72222222222222221</v>
      </c>
      <c r="AJ13" s="54">
        <f>'SDR Patient and Stations'!AI12</f>
        <v>0.71551724137931039</v>
      </c>
      <c r="AK13" s="55">
        <f>'SDR Patient and Stations'!AJ12</f>
        <v>0.68965517241379315</v>
      </c>
      <c r="AL13" s="54">
        <f>'SDR Patient and Stations'!AK12</f>
        <v>0.7068965517241379</v>
      </c>
      <c r="AM13" s="55">
        <f>'SDR Patient and Stations'!AL12</f>
        <v>0.78448275862068961</v>
      </c>
      <c r="AN13" s="54">
        <f>'SDR Patient and Stations'!AM12</f>
        <v>0.81896551724137934</v>
      </c>
      <c r="AO13" s="55">
        <f>'SDR Patient and Stations'!AN12</f>
        <v>0.87068965517241381</v>
      </c>
      <c r="AP13" s="54">
        <f>'SDR Patient and Stations'!AO12</f>
        <v>0.83620689655172409</v>
      </c>
      <c r="AQ13" s="55">
        <f>'SDR Patient and Stations'!AP12</f>
        <v>0.86206896551724133</v>
      </c>
      <c r="AR13" s="54">
        <f>'SDR Patient and Stations'!AQ12</f>
        <v>0.81034482758620685</v>
      </c>
      <c r="AS13" s="55">
        <f>'SDR Patient and Stations'!AR12</f>
        <v>0.87931034482758619</v>
      </c>
      <c r="AT13" s="54">
        <f>'SDR Patient and Stations'!AS12</f>
        <v>0.86206896551724133</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3" t="s">
        <v>74</v>
      </c>
      <c r="C14" s="45">
        <f>'SDR Patient and Stations'!B14</f>
        <v>0</v>
      </c>
      <c r="D14" s="166">
        <f>'SDR Patient and Stations'!C14</f>
        <v>0</v>
      </c>
      <c r="E14" s="167">
        <f>'SDR Patient and Stations'!D14</f>
        <v>0</v>
      </c>
      <c r="F14" s="166">
        <f>'SDR Patient and Stations'!E14</f>
        <v>0</v>
      </c>
      <c r="G14" s="167">
        <f>'SDR Patient and Stations'!F14</f>
        <v>3</v>
      </c>
      <c r="H14" s="166">
        <f>'SDR Patient and Stations'!G14</f>
        <v>0</v>
      </c>
      <c r="I14" s="167">
        <f>'SDR Patient and Stations'!H14</f>
        <v>6</v>
      </c>
      <c r="J14" s="166">
        <f>'SDR Patient and Stations'!I14</f>
        <v>0</v>
      </c>
      <c r="K14" s="167">
        <f>'SDR Patient and Stations'!J14</f>
        <v>0</v>
      </c>
      <c r="L14" s="166">
        <f>'SDR Patient and Stations'!K14</f>
        <v>0</v>
      </c>
      <c r="M14" s="167">
        <f>'SDR Patient and Stations'!L14</f>
        <v>10</v>
      </c>
      <c r="N14" s="166">
        <f>'SDR Patient and Stations'!M14</f>
        <v>0</v>
      </c>
      <c r="O14" s="167">
        <f>'SDR Patient and Stations'!N14</f>
        <v>0</v>
      </c>
      <c r="P14" s="166">
        <f>'SDR Patient and Stations'!O14</f>
        <v>0</v>
      </c>
      <c r="Q14" s="167">
        <f>'SDR Patient and Stations'!P14</f>
        <v>0</v>
      </c>
      <c r="R14" s="166">
        <f>'SDR Patient and Stations'!Q14</f>
        <v>0</v>
      </c>
      <c r="S14" s="167">
        <f>'SDR Patient and Stations'!R14</f>
        <v>0</v>
      </c>
      <c r="T14" s="166">
        <f>'SDR Patient and Stations'!S14</f>
        <v>0</v>
      </c>
      <c r="U14" s="167">
        <f>'SDR Patient and Stations'!T14</f>
        <v>0</v>
      </c>
      <c r="V14" s="166">
        <f>'SDR Patient and Stations'!U14</f>
        <v>0</v>
      </c>
      <c r="W14" s="167">
        <f>'SDR Patient and Stations'!V14</f>
        <v>-2</v>
      </c>
      <c r="X14" s="166">
        <f>'SDR Patient and Stations'!W14</f>
        <v>0</v>
      </c>
      <c r="Y14" s="167">
        <f>'SDR Patient and Stations'!X14</f>
        <v>0</v>
      </c>
      <c r="Z14" s="166">
        <f>'SDR Patient and Stations'!Y14</f>
        <v>0</v>
      </c>
      <c r="AA14" s="167">
        <f>'SDR Patient and Stations'!Z14</f>
        <v>-3</v>
      </c>
      <c r="AB14" s="166">
        <f>'SDR Patient and Stations'!AA14</f>
        <v>0</v>
      </c>
      <c r="AC14" s="167">
        <f>'SDR Patient and Stations'!AB14</f>
        <v>0</v>
      </c>
      <c r="AD14" s="166">
        <f>'SDR Patient and Stations'!AC14</f>
        <v>3</v>
      </c>
      <c r="AE14" s="167">
        <f>'SDR Patient and Stations'!AD14</f>
        <v>0</v>
      </c>
      <c r="AF14" s="166">
        <f>'SDR Patient and Stations'!AE14</f>
        <v>0</v>
      </c>
      <c r="AG14" s="167">
        <f>'SDR Patient and Stations'!AF14</f>
        <v>0</v>
      </c>
      <c r="AH14" s="166">
        <f>'SDR Patient and Stations'!AG14</f>
        <v>2</v>
      </c>
      <c r="AI14" s="167">
        <f>'SDR Patient and Stations'!AH14</f>
        <v>0</v>
      </c>
      <c r="AJ14" s="166">
        <f>'SDR Patient and Stations'!AI14</f>
        <v>0</v>
      </c>
      <c r="AK14" s="167">
        <f>'SDR Patient and Stations'!AJ14</f>
        <v>0</v>
      </c>
      <c r="AL14" s="166">
        <f>'SDR Patient and Stations'!AK14</f>
        <v>0</v>
      </c>
      <c r="AM14" s="167">
        <f>'SDR Patient and Stations'!AL14</f>
        <v>0</v>
      </c>
      <c r="AN14" s="166">
        <f>'SDR Patient and Stations'!AM14</f>
        <v>0</v>
      </c>
      <c r="AO14" s="167">
        <f>'SDR Patient and Stations'!AN14</f>
        <v>-2</v>
      </c>
      <c r="AP14" s="166">
        <f>'SDR Patient and Stations'!AO14</f>
        <v>0</v>
      </c>
      <c r="AQ14" s="167">
        <f>'SDR Patient and Stations'!AP14</f>
        <v>0</v>
      </c>
      <c r="AR14" s="166">
        <f>'SDR Patient and Stations'!AQ14</f>
        <v>2</v>
      </c>
      <c r="AS14" s="167">
        <f>'SDR Patient and Stations'!AR14</f>
        <v>0</v>
      </c>
      <c r="AT14" s="166">
        <f>'SDR Patient and Stations'!AS14</f>
        <v>0</v>
      </c>
      <c r="AU14" s="167">
        <f>'SDR Patient and Stations'!AT14</f>
        <v>0</v>
      </c>
      <c r="AV14" s="166">
        <f>'SDR Patient and Stations'!AU14</f>
        <v>0</v>
      </c>
      <c r="AW14" s="167">
        <f>'SDR Patient and Stations'!AV14</f>
        <v>0</v>
      </c>
      <c r="AX14" s="166">
        <f>'SDR Patient and Stations'!AW14</f>
        <v>0</v>
      </c>
      <c r="AY14" s="167">
        <f>'SDR Patient and Stations'!AX14</f>
        <v>0</v>
      </c>
      <c r="AZ14" s="166">
        <f>'SDR Patient and Stations'!AY14</f>
        <v>0</v>
      </c>
      <c r="BA14" s="167">
        <f>'SDR Patient and Stations'!AZ14</f>
        <v>0</v>
      </c>
      <c r="BB14" s="51"/>
      <c r="BC14" s="48"/>
      <c r="BD14" s="51"/>
    </row>
    <row r="15" spans="1:56" s="44" customFormat="1" ht="25.5" x14ac:dyDescent="0.6">
      <c r="B15" s="43" t="s">
        <v>72</v>
      </c>
      <c r="C15" s="43"/>
      <c r="D15" s="168">
        <f>'SDR Patient and Stations'!C15</f>
        <v>0</v>
      </c>
      <c r="E15" s="166">
        <f>'SDR Patient and Stations'!D15</f>
        <v>0</v>
      </c>
      <c r="F15" s="167">
        <f>'SDR Patient and Stations'!E15</f>
        <v>0</v>
      </c>
      <c r="G15" s="166">
        <f>'SDR Patient and Stations'!F15</f>
        <v>0</v>
      </c>
      <c r="H15" s="167">
        <f>'SDR Patient and Stations'!G15</f>
        <v>0</v>
      </c>
      <c r="I15" s="166">
        <f>'SDR Patient and Stations'!H15</f>
        <v>0</v>
      </c>
      <c r="J15" s="167">
        <f>'SDR Patient and Stations'!I15</f>
        <v>3</v>
      </c>
      <c r="K15" s="166">
        <f>'SDR Patient and Stations'!J15</f>
        <v>0</v>
      </c>
      <c r="L15" s="167">
        <f>'SDR Patient and Stations'!K15</f>
        <v>6</v>
      </c>
      <c r="M15" s="166">
        <f>'SDR Patient and Stations'!L15</f>
        <v>0</v>
      </c>
      <c r="N15" s="167">
        <f>'SDR Patient and Stations'!M15</f>
        <v>0</v>
      </c>
      <c r="O15" s="166">
        <f>'SDR Patient and Stations'!N15</f>
        <v>0</v>
      </c>
      <c r="P15" s="167">
        <f>'SDR Patient and Stations'!O15</f>
        <v>10</v>
      </c>
      <c r="Q15" s="166">
        <f>'SDR Patient and Stations'!P15</f>
        <v>0</v>
      </c>
      <c r="R15" s="167">
        <f>'SDR Patient and Stations'!Q15</f>
        <v>0</v>
      </c>
      <c r="S15" s="166">
        <f>'SDR Patient and Stations'!R15</f>
        <v>0</v>
      </c>
      <c r="T15" s="167">
        <f>'SDR Patient and Stations'!S15</f>
        <v>0</v>
      </c>
      <c r="U15" s="166">
        <f>'SDR Patient and Stations'!T15</f>
        <v>0</v>
      </c>
      <c r="V15" s="167">
        <f>'SDR Patient and Stations'!U15</f>
        <v>0</v>
      </c>
      <c r="W15" s="166">
        <f>'SDR Patient and Stations'!V15</f>
        <v>0</v>
      </c>
      <c r="X15" s="167">
        <f>'SDR Patient and Stations'!W15</f>
        <v>0</v>
      </c>
      <c r="Y15" s="166">
        <f>'SDR Patient and Stations'!X15</f>
        <v>0</v>
      </c>
      <c r="Z15" s="167">
        <f>'SDR Patient and Stations'!Y15</f>
        <v>-2</v>
      </c>
      <c r="AA15" s="166">
        <f>'SDR Patient and Stations'!Z15</f>
        <v>0</v>
      </c>
      <c r="AB15" s="167">
        <f>'SDR Patient and Stations'!AA15</f>
        <v>0</v>
      </c>
      <c r="AC15" s="166">
        <f>'SDR Patient and Stations'!AB15</f>
        <v>0</v>
      </c>
      <c r="AD15" s="167">
        <f>'SDR Patient and Stations'!AC15</f>
        <v>-3</v>
      </c>
      <c r="AE15" s="166">
        <f>'SDR Patient and Stations'!AD15</f>
        <v>0</v>
      </c>
      <c r="AF15" s="167">
        <f>'SDR Patient and Stations'!AE15</f>
        <v>0</v>
      </c>
      <c r="AG15" s="166">
        <f>'SDR Patient and Stations'!AF15</f>
        <v>3</v>
      </c>
      <c r="AH15" s="167">
        <f>'SDR Patient and Stations'!AG15</f>
        <v>0</v>
      </c>
      <c r="AI15" s="166">
        <f>'SDR Patient and Stations'!AH15</f>
        <v>0</v>
      </c>
      <c r="AJ15" s="167">
        <f>'SDR Patient and Stations'!AI15</f>
        <v>0</v>
      </c>
      <c r="AK15" s="166">
        <f>'SDR Patient and Stations'!AJ15</f>
        <v>2</v>
      </c>
      <c r="AL15" s="167">
        <f>'SDR Patient and Stations'!AK15</f>
        <v>0</v>
      </c>
      <c r="AM15" s="166">
        <f>'SDR Patient and Stations'!AL15</f>
        <v>0</v>
      </c>
      <c r="AN15" s="167">
        <f>'SDR Patient and Stations'!AM15</f>
        <v>0</v>
      </c>
      <c r="AO15" s="166">
        <f>'SDR Patient and Stations'!AN15</f>
        <v>0</v>
      </c>
      <c r="AP15" s="167">
        <f>'SDR Patient and Stations'!AO15</f>
        <v>0</v>
      </c>
      <c r="AQ15" s="166">
        <f>'SDR Patient and Stations'!AP15</f>
        <v>0</v>
      </c>
      <c r="AR15" s="167">
        <f>'SDR Patient and Stations'!AQ15</f>
        <v>-2</v>
      </c>
      <c r="AS15" s="166">
        <f>'SDR Patient and Stations'!AR15</f>
        <v>0</v>
      </c>
      <c r="AT15" s="167">
        <f>'SDR Patient and Stations'!AS15</f>
        <v>0</v>
      </c>
      <c r="AU15" s="166">
        <f>'SDR Patient and Stations'!AT15</f>
        <v>2</v>
      </c>
      <c r="AV15" s="167">
        <f>'SDR Patient and Stations'!AU15</f>
        <v>0</v>
      </c>
      <c r="AW15" s="166">
        <f>'SDR Patient and Stations'!AV15</f>
        <v>0</v>
      </c>
      <c r="AX15" s="167">
        <f>'SDR Patient and Stations'!AW15</f>
        <v>0</v>
      </c>
      <c r="AY15" s="166">
        <f>'SDR Patient and Stations'!AX15</f>
        <v>0</v>
      </c>
      <c r="AZ15" s="167">
        <f>'SDR Patient and Stations'!AY15</f>
        <v>0</v>
      </c>
      <c r="BA15" s="166">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0</v>
      </c>
      <c r="I16" s="52">
        <f>'SDR Patient and Stations'!H16</f>
        <v>0</v>
      </c>
      <c r="J16" s="49">
        <f>'SDR Patient and Stations'!I16</f>
        <v>0</v>
      </c>
      <c r="K16" s="52">
        <f>'SDR Patient and Stations'!J16</f>
        <v>3</v>
      </c>
      <c r="L16" s="49">
        <f>'SDR Patient and Stations'!K16</f>
        <v>0</v>
      </c>
      <c r="M16" s="52">
        <f>'SDR Patient and Stations'!L16</f>
        <v>6</v>
      </c>
      <c r="N16" s="49">
        <f>'SDR Patient and Stations'!M16</f>
        <v>0</v>
      </c>
      <c r="O16" s="52">
        <f>'SDR Patient and Stations'!N16</f>
        <v>0</v>
      </c>
      <c r="P16" s="49">
        <f>'SDR Patient and Stations'!O16</f>
        <v>0</v>
      </c>
      <c r="Q16" s="52">
        <f>'SDR Patient and Stations'!P16</f>
        <v>10</v>
      </c>
      <c r="R16" s="49">
        <f>'SDR Patient and Stations'!Q16</f>
        <v>0</v>
      </c>
      <c r="S16" s="52">
        <f>'SDR Patient and Stations'!R16</f>
        <v>0</v>
      </c>
      <c r="T16" s="49">
        <f>'SDR Patient and Stations'!S16</f>
        <v>0</v>
      </c>
      <c r="U16" s="52">
        <f>'SDR Patient and Stations'!T16</f>
        <v>0</v>
      </c>
      <c r="V16" s="49">
        <f>'SDR Patient and Stations'!U16</f>
        <v>0</v>
      </c>
      <c r="W16" s="52">
        <f>'SDR Patient and Stations'!V16</f>
        <v>0</v>
      </c>
      <c r="X16" s="49">
        <f>'SDR Patient and Stations'!W16</f>
        <v>0</v>
      </c>
      <c r="Y16" s="52">
        <f>'SDR Patient and Stations'!X16</f>
        <v>0</v>
      </c>
      <c r="Z16" s="49">
        <f>'SDR Patient and Stations'!Y16</f>
        <v>0</v>
      </c>
      <c r="AA16" s="52">
        <f>'SDR Patient and Stations'!Z16</f>
        <v>-2</v>
      </c>
      <c r="AB16" s="49">
        <f>'SDR Patient and Stations'!AA16</f>
        <v>0</v>
      </c>
      <c r="AC16" s="52">
        <f>'SDR Patient and Stations'!AB16</f>
        <v>0</v>
      </c>
      <c r="AD16" s="49">
        <f>'SDR Patient and Stations'!AC16</f>
        <v>0</v>
      </c>
      <c r="AE16" s="52">
        <f>'SDR Patient and Stations'!AD16</f>
        <v>-3</v>
      </c>
      <c r="AF16" s="49">
        <f>'SDR Patient and Stations'!AE16</f>
        <v>0</v>
      </c>
      <c r="AG16" s="52">
        <f>'SDR Patient and Stations'!AF16</f>
        <v>0</v>
      </c>
      <c r="AH16" s="49">
        <f>'SDR Patient and Stations'!AG16</f>
        <v>3</v>
      </c>
      <c r="AI16" s="52">
        <f>'SDR Patient and Stations'!AH16</f>
        <v>0</v>
      </c>
      <c r="AJ16" s="49">
        <f>'SDR Patient and Stations'!AI16</f>
        <v>0</v>
      </c>
      <c r="AK16" s="52">
        <f>'SDR Patient and Stations'!AJ16</f>
        <v>0</v>
      </c>
      <c r="AL16" s="49">
        <f>'SDR Patient and Stations'!AK16</f>
        <v>2</v>
      </c>
      <c r="AM16" s="52">
        <f>'SDR Patient and Stations'!AL16</f>
        <v>0</v>
      </c>
      <c r="AN16" s="49">
        <f>'SDR Patient and Stations'!AM16</f>
        <v>0</v>
      </c>
      <c r="AO16" s="52">
        <f>'SDR Patient and Stations'!AN16</f>
        <v>0</v>
      </c>
      <c r="AP16" s="49">
        <f>'SDR Patient and Stations'!AO16</f>
        <v>0</v>
      </c>
      <c r="AQ16" s="52">
        <f>'SDR Patient and Stations'!AP16</f>
        <v>0</v>
      </c>
      <c r="AR16" s="49">
        <f>'SDR Patient and Stations'!AQ16</f>
        <v>0</v>
      </c>
      <c r="AS16" s="52">
        <f>'SDR Patient and Stations'!AR16</f>
        <v>-2</v>
      </c>
      <c r="AT16" s="49">
        <f>'SDR Patient and Stations'!AS16</f>
        <v>0</v>
      </c>
      <c r="AU16" s="52">
        <f>'SDR Patient and Stations'!AT16</f>
        <v>0</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81" t="s">
        <v>37</v>
      </c>
      <c r="F20" s="182">
        <v>35430</v>
      </c>
      <c r="G20" s="183">
        <v>35611</v>
      </c>
      <c r="H20" s="184">
        <f>F20+365.25</f>
        <v>35795.25</v>
      </c>
      <c r="I20" s="183">
        <f>G20+365.25</f>
        <v>35976.25</v>
      </c>
      <c r="J20" s="184">
        <f>H20+365.25</f>
        <v>36160.5</v>
      </c>
      <c r="K20" s="183">
        <f>I20+365.5</f>
        <v>36341.75</v>
      </c>
      <c r="L20" s="184">
        <f t="shared" ref="L20:AZ20" si="7">J20+365.25</f>
        <v>36525.75</v>
      </c>
      <c r="M20" s="183">
        <f t="shared" si="7"/>
        <v>36707</v>
      </c>
      <c r="N20" s="184">
        <f t="shared" si="7"/>
        <v>36891</v>
      </c>
      <c r="O20" s="183">
        <f t="shared" si="7"/>
        <v>37072.25</v>
      </c>
      <c r="P20" s="184">
        <f t="shared" si="7"/>
        <v>37256.25</v>
      </c>
      <c r="Q20" s="183">
        <f t="shared" si="7"/>
        <v>37437.5</v>
      </c>
      <c r="R20" s="184">
        <f t="shared" si="7"/>
        <v>37621.5</v>
      </c>
      <c r="S20" s="183">
        <f t="shared" si="7"/>
        <v>37802.75</v>
      </c>
      <c r="T20" s="184">
        <f t="shared" si="7"/>
        <v>37986.75</v>
      </c>
      <c r="U20" s="183">
        <f t="shared" si="7"/>
        <v>38168</v>
      </c>
      <c r="V20" s="184">
        <f t="shared" si="7"/>
        <v>38352</v>
      </c>
      <c r="W20" s="183">
        <f t="shared" si="7"/>
        <v>38533.25</v>
      </c>
      <c r="X20" s="184">
        <f t="shared" si="7"/>
        <v>38717.25</v>
      </c>
      <c r="Y20" s="183">
        <f t="shared" si="7"/>
        <v>38898.5</v>
      </c>
      <c r="Z20" s="184">
        <f t="shared" si="7"/>
        <v>39082.5</v>
      </c>
      <c r="AA20" s="183">
        <f t="shared" si="7"/>
        <v>39263.75</v>
      </c>
      <c r="AB20" s="184">
        <f t="shared" si="7"/>
        <v>39447.75</v>
      </c>
      <c r="AC20" s="183">
        <f t="shared" si="7"/>
        <v>39629</v>
      </c>
      <c r="AD20" s="184">
        <f t="shared" si="7"/>
        <v>39813</v>
      </c>
      <c r="AE20" s="183">
        <f t="shared" si="7"/>
        <v>39994.25</v>
      </c>
      <c r="AF20" s="184">
        <f t="shared" si="7"/>
        <v>40178.25</v>
      </c>
      <c r="AG20" s="183">
        <f t="shared" si="7"/>
        <v>40359.5</v>
      </c>
      <c r="AH20" s="184">
        <f t="shared" si="7"/>
        <v>40543.5</v>
      </c>
      <c r="AI20" s="183">
        <f t="shared" si="7"/>
        <v>40724.75</v>
      </c>
      <c r="AJ20" s="184">
        <f t="shared" si="7"/>
        <v>40908.75</v>
      </c>
      <c r="AK20" s="183">
        <f t="shared" si="7"/>
        <v>41090</v>
      </c>
      <c r="AL20" s="184">
        <f t="shared" si="7"/>
        <v>41274</v>
      </c>
      <c r="AM20" s="183">
        <f t="shared" si="7"/>
        <v>41455.25</v>
      </c>
      <c r="AN20" s="184">
        <f t="shared" si="7"/>
        <v>41639.25</v>
      </c>
      <c r="AO20" s="183">
        <f t="shared" si="7"/>
        <v>41820.5</v>
      </c>
      <c r="AP20" s="184">
        <f t="shared" si="7"/>
        <v>42004.5</v>
      </c>
      <c r="AQ20" s="183">
        <f t="shared" si="7"/>
        <v>42185.75</v>
      </c>
      <c r="AR20" s="184">
        <f t="shared" si="7"/>
        <v>42369.75</v>
      </c>
      <c r="AS20" s="183">
        <f t="shared" si="7"/>
        <v>42551</v>
      </c>
      <c r="AT20" s="184">
        <f t="shared" si="7"/>
        <v>42735</v>
      </c>
      <c r="AU20" s="183">
        <f t="shared" si="7"/>
        <v>42916.25</v>
      </c>
      <c r="AV20" s="184">
        <f t="shared" si="7"/>
        <v>43100.25</v>
      </c>
      <c r="AW20" s="183">
        <f t="shared" si="7"/>
        <v>43281.5</v>
      </c>
      <c r="AX20" s="184">
        <f t="shared" si="7"/>
        <v>43465.5</v>
      </c>
      <c r="AY20" s="183">
        <f t="shared" si="7"/>
        <v>43646.75</v>
      </c>
      <c r="AZ20" s="184">
        <f t="shared" si="7"/>
        <v>43830.75</v>
      </c>
      <c r="BB20" s="183">
        <f>AY20+365.25</f>
        <v>44012</v>
      </c>
      <c r="BC20" s="184">
        <f>AZ20+365.25</f>
        <v>44196</v>
      </c>
      <c r="BD20" s="183">
        <f t="shared" ref="BD20" si="8">BB20+365.25</f>
        <v>44377.25</v>
      </c>
    </row>
    <row r="21" spans="1:58" x14ac:dyDescent="0.55000000000000004">
      <c r="B21" s="3" t="s">
        <v>2</v>
      </c>
      <c r="F21" s="5">
        <f>$C$1</f>
        <v>0.72</v>
      </c>
      <c r="G21" s="66">
        <f t="shared" ref="G21:BD21" si="9">$C$1</f>
        <v>0.72</v>
      </c>
      <c r="H21" s="58">
        <f t="shared" si="9"/>
        <v>0.72</v>
      </c>
      <c r="I21" s="66">
        <f t="shared" si="9"/>
        <v>0.72</v>
      </c>
      <c r="J21" s="58">
        <f t="shared" si="9"/>
        <v>0.72</v>
      </c>
      <c r="K21" s="66">
        <f t="shared" si="9"/>
        <v>0.72</v>
      </c>
      <c r="L21" s="58">
        <f t="shared" si="9"/>
        <v>0.72</v>
      </c>
      <c r="M21" s="66">
        <f t="shared" si="9"/>
        <v>0.72</v>
      </c>
      <c r="N21" s="58">
        <f t="shared" si="9"/>
        <v>0.72</v>
      </c>
      <c r="O21" s="66">
        <f t="shared" si="9"/>
        <v>0.72</v>
      </c>
      <c r="P21" s="58">
        <f t="shared" si="9"/>
        <v>0.72</v>
      </c>
      <c r="Q21" s="66">
        <f t="shared" si="9"/>
        <v>0.72</v>
      </c>
      <c r="R21" s="58">
        <f t="shared" si="9"/>
        <v>0.72</v>
      </c>
      <c r="S21" s="66">
        <f t="shared" si="9"/>
        <v>0.72</v>
      </c>
      <c r="T21" s="58">
        <f t="shared" si="9"/>
        <v>0.72</v>
      </c>
      <c r="U21" s="66">
        <f t="shared" si="9"/>
        <v>0.72</v>
      </c>
      <c r="V21" s="58">
        <f t="shared" si="9"/>
        <v>0.72</v>
      </c>
      <c r="W21" s="66">
        <f t="shared" si="9"/>
        <v>0.72</v>
      </c>
      <c r="X21" s="58">
        <f t="shared" si="9"/>
        <v>0.72</v>
      </c>
      <c r="Y21" s="66">
        <f t="shared" si="9"/>
        <v>0.72</v>
      </c>
      <c r="Z21" s="58">
        <f t="shared" si="9"/>
        <v>0.72</v>
      </c>
      <c r="AA21" s="66">
        <f t="shared" si="9"/>
        <v>0.72</v>
      </c>
      <c r="AB21" s="58">
        <f t="shared" si="9"/>
        <v>0.72</v>
      </c>
      <c r="AC21" s="66">
        <f t="shared" si="9"/>
        <v>0.72</v>
      </c>
      <c r="AD21" s="58">
        <f t="shared" si="9"/>
        <v>0.72</v>
      </c>
      <c r="AE21" s="66">
        <f t="shared" si="9"/>
        <v>0.72</v>
      </c>
      <c r="AF21" s="58">
        <f t="shared" si="9"/>
        <v>0.72</v>
      </c>
      <c r="AG21" s="66">
        <f t="shared" si="9"/>
        <v>0.72</v>
      </c>
      <c r="AH21" s="58">
        <f t="shared" si="9"/>
        <v>0.72</v>
      </c>
      <c r="AI21" s="66">
        <f t="shared" si="9"/>
        <v>0.72</v>
      </c>
      <c r="AJ21" s="58">
        <f t="shared" si="9"/>
        <v>0.72</v>
      </c>
      <c r="AK21" s="66">
        <f t="shared" si="9"/>
        <v>0.72</v>
      </c>
      <c r="AL21" s="58">
        <f t="shared" si="9"/>
        <v>0.72</v>
      </c>
      <c r="AM21" s="66">
        <f t="shared" si="9"/>
        <v>0.72</v>
      </c>
      <c r="AN21" s="58">
        <f t="shared" si="9"/>
        <v>0.72</v>
      </c>
      <c r="AO21" s="66">
        <f t="shared" si="9"/>
        <v>0.72</v>
      </c>
      <c r="AP21" s="58">
        <f t="shared" si="9"/>
        <v>0.72</v>
      </c>
      <c r="AQ21" s="66">
        <f t="shared" si="9"/>
        <v>0.72</v>
      </c>
      <c r="AR21" s="58">
        <f t="shared" si="9"/>
        <v>0.72</v>
      </c>
      <c r="AS21" s="66">
        <f t="shared" si="9"/>
        <v>0.72</v>
      </c>
      <c r="AT21" s="58">
        <f t="shared" si="9"/>
        <v>0.72</v>
      </c>
      <c r="AU21" s="66">
        <f t="shared" si="9"/>
        <v>0.72</v>
      </c>
      <c r="AV21" s="58">
        <f t="shared" si="9"/>
        <v>0.72</v>
      </c>
      <c r="AW21" s="66">
        <f t="shared" si="9"/>
        <v>0.72</v>
      </c>
      <c r="AX21" s="58">
        <f t="shared" si="9"/>
        <v>0.72</v>
      </c>
      <c r="AY21" s="66">
        <f t="shared" si="9"/>
        <v>0.72</v>
      </c>
      <c r="AZ21" s="58">
        <f t="shared" si="9"/>
        <v>0.72</v>
      </c>
      <c r="BB21" s="66">
        <f t="shared" si="9"/>
        <v>0.72</v>
      </c>
      <c r="BC21" s="58">
        <f t="shared" si="9"/>
        <v>0.72</v>
      </c>
      <c r="BD21" s="66">
        <f t="shared" si="9"/>
        <v>0.72</v>
      </c>
    </row>
    <row r="22" spans="1:58" x14ac:dyDescent="0.55000000000000004">
      <c r="B22" s="3" t="s">
        <v>56</v>
      </c>
      <c r="C22">
        <f>'SDR Patient and Stations'!B12</f>
        <v>0.95</v>
      </c>
      <c r="D22">
        <f>'SDR Patient and Stations'!C12</f>
        <v>0.95</v>
      </c>
      <c r="E22">
        <f>'SDR Patient and Stations'!D12</f>
        <v>0.9</v>
      </c>
      <c r="F22" s="5">
        <f>'SDR Patient and Stations'!E12</f>
        <v>0.97499999999999998</v>
      </c>
      <c r="G22" s="66">
        <f>'SDR Patient and Stations'!F12</f>
        <v>1</v>
      </c>
      <c r="H22" s="58">
        <f>'SDR Patient and Stations'!G12</f>
        <v>0.875</v>
      </c>
      <c r="I22" s="66">
        <f>'SDR Patient and Stations'!H12</f>
        <v>1</v>
      </c>
      <c r="J22" s="58">
        <f>'SDR Patient and Stations'!I12</f>
        <v>1.175</v>
      </c>
      <c r="K22" s="66">
        <f>'SDR Patient and Stations'!J12</f>
        <v>0.95</v>
      </c>
      <c r="L22" s="58">
        <f>'SDR Patient and Stations'!K12</f>
        <v>0.83333333333333337</v>
      </c>
      <c r="M22" s="66">
        <f>'SDR Patient and Stations'!M12</f>
        <v>0.82894736842105265</v>
      </c>
      <c r="N22" s="58">
        <f>'SDR Patient and Stations'!N12</f>
        <v>0.90789473684210531</v>
      </c>
      <c r="O22" s="66">
        <f>'SDR Patient and Stations'!O12</f>
        <v>0.89473684210526316</v>
      </c>
      <c r="P22" s="58">
        <f>'SDR Patient and Stations'!P12</f>
        <v>0.7068965517241379</v>
      </c>
      <c r="Q22" s="66">
        <f>'SDR Patient and Stations'!Q12</f>
        <v>0.68965517241379315</v>
      </c>
      <c r="R22" s="58">
        <f>'SDR Patient and Stations'!R12</f>
        <v>0.71551724137931039</v>
      </c>
      <c r="S22" s="66">
        <f>'SDR Patient and Stations'!S12</f>
        <v>0.75</v>
      </c>
      <c r="T22" s="58">
        <f>'SDR Patient and Stations'!T12</f>
        <v>0.7068965517241379</v>
      </c>
      <c r="U22" s="66">
        <f>'SDR Patient and Stations'!U12</f>
        <v>0.73275862068965514</v>
      </c>
      <c r="V22" s="58">
        <f>'SDR Patient and Stations'!V12</f>
        <v>0.69827586206896552</v>
      </c>
      <c r="W22" s="66">
        <f>'SDR Patient and Stations'!W12</f>
        <v>0.72413793103448276</v>
      </c>
      <c r="X22" s="58">
        <f>'SDR Patient and Stations'!X12</f>
        <v>0.72413793103448276</v>
      </c>
      <c r="Y22" s="66">
        <f>'SDR Patient and Stations'!Y12</f>
        <v>0.69827586206896552</v>
      </c>
      <c r="Z22" s="58">
        <f>'SDR Patient and Stations'!Z12</f>
        <v>0.66379310344827591</v>
      </c>
      <c r="AA22" s="66">
        <f>'SDR Patient and Stations'!AA12</f>
        <v>0.72413793103448276</v>
      </c>
      <c r="AB22" s="58">
        <f>'SDR Patient and Stations'!AB12</f>
        <v>0.68965517241379315</v>
      </c>
      <c r="AC22" s="66">
        <f>'SDR Patient and Stations'!AC12</f>
        <v>0.64655172413793105</v>
      </c>
      <c r="AD22" s="58">
        <f>'SDR Patient and Stations'!AD12</f>
        <v>0.68965517241379315</v>
      </c>
      <c r="AE22" s="66">
        <f>'SDR Patient and Stations'!AE12</f>
        <v>0.7407407407407407</v>
      </c>
      <c r="AF22" s="58">
        <f>'SDR Patient and Stations'!AF12</f>
        <v>0.88888888888888884</v>
      </c>
      <c r="AG22" s="66">
        <f>'SDR Patient and Stations'!AG12</f>
        <v>0.91666666666666663</v>
      </c>
      <c r="AH22" s="58">
        <f>'SDR Patient and Stations'!AH12</f>
        <v>0.72222222222222221</v>
      </c>
      <c r="AI22" s="66">
        <f>'SDR Patient and Stations'!AI12</f>
        <v>0.71551724137931039</v>
      </c>
      <c r="AJ22" s="58">
        <f>'SDR Patient and Stations'!AJ12</f>
        <v>0.68965517241379315</v>
      </c>
      <c r="AK22" s="66">
        <f>'SDR Patient and Stations'!AK12</f>
        <v>0.7068965517241379</v>
      </c>
      <c r="AL22" s="58">
        <f>'SDR Patient and Stations'!AL12</f>
        <v>0.78448275862068961</v>
      </c>
      <c r="AM22" s="66">
        <f>'SDR Patient and Stations'!AM12</f>
        <v>0.81896551724137934</v>
      </c>
      <c r="AN22" s="58">
        <f>'SDR Patient and Stations'!AN12</f>
        <v>0.87068965517241381</v>
      </c>
      <c r="AO22" s="66">
        <f>'SDR Patient and Stations'!AO12</f>
        <v>0.83620689655172409</v>
      </c>
      <c r="AP22" s="58">
        <f>'SDR Patient and Stations'!AP12</f>
        <v>0.86206896551724133</v>
      </c>
      <c r="AQ22" s="66">
        <f>'SDR Patient and Stations'!AQ12</f>
        <v>0.81034482758620685</v>
      </c>
      <c r="AR22" s="58">
        <f>'SDR Patient and Stations'!AR12</f>
        <v>0.87931034482758619</v>
      </c>
      <c r="AS22" s="66">
        <f>'SDR Patient and Stations'!AS12</f>
        <v>0.86206896551724133</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2.88</v>
      </c>
      <c r="D23" s="31">
        <f t="shared" si="10"/>
        <v>2.88</v>
      </c>
      <c r="E23" s="31">
        <f t="shared" si="10"/>
        <v>2.88</v>
      </c>
      <c r="F23" s="31">
        <f>$F$1</f>
        <v>2.88</v>
      </c>
      <c r="G23" s="67">
        <f t="shared" ref="G23:BD23" si="11">$F$1</f>
        <v>2.88</v>
      </c>
      <c r="H23" s="59">
        <f t="shared" si="11"/>
        <v>2.88</v>
      </c>
      <c r="I23" s="67">
        <f t="shared" si="11"/>
        <v>2.88</v>
      </c>
      <c r="J23" s="59">
        <f t="shared" si="11"/>
        <v>2.88</v>
      </c>
      <c r="K23" s="67">
        <f t="shared" si="11"/>
        <v>2.88</v>
      </c>
      <c r="L23" s="59">
        <f t="shared" si="11"/>
        <v>2.88</v>
      </c>
      <c r="M23" s="67">
        <f t="shared" si="11"/>
        <v>2.88</v>
      </c>
      <c r="N23" s="59">
        <f t="shared" si="11"/>
        <v>2.88</v>
      </c>
      <c r="O23" s="67">
        <f t="shared" si="11"/>
        <v>2.88</v>
      </c>
      <c r="P23" s="59">
        <f t="shared" si="11"/>
        <v>2.88</v>
      </c>
      <c r="Q23" s="67">
        <f t="shared" si="11"/>
        <v>2.88</v>
      </c>
      <c r="R23" s="59">
        <f t="shared" si="11"/>
        <v>2.88</v>
      </c>
      <c r="S23" s="67">
        <f t="shared" si="11"/>
        <v>2.88</v>
      </c>
      <c r="T23" s="59">
        <f t="shared" si="11"/>
        <v>2.88</v>
      </c>
      <c r="U23" s="67">
        <f t="shared" si="11"/>
        <v>2.88</v>
      </c>
      <c r="V23" s="59">
        <f t="shared" si="11"/>
        <v>2.88</v>
      </c>
      <c r="W23" s="67">
        <f t="shared" si="11"/>
        <v>2.88</v>
      </c>
      <c r="X23" s="59">
        <f t="shared" si="11"/>
        <v>2.88</v>
      </c>
      <c r="Y23" s="67">
        <f t="shared" si="11"/>
        <v>2.88</v>
      </c>
      <c r="Z23" s="59">
        <f t="shared" si="11"/>
        <v>2.88</v>
      </c>
      <c r="AA23" s="67">
        <f t="shared" si="11"/>
        <v>2.88</v>
      </c>
      <c r="AB23" s="59">
        <f t="shared" si="11"/>
        <v>2.88</v>
      </c>
      <c r="AC23" s="67">
        <f t="shared" si="11"/>
        <v>2.88</v>
      </c>
      <c r="AD23" s="59">
        <f t="shared" si="11"/>
        <v>2.88</v>
      </c>
      <c r="AE23" s="67">
        <f t="shared" si="11"/>
        <v>2.88</v>
      </c>
      <c r="AF23" s="59">
        <f t="shared" si="11"/>
        <v>2.88</v>
      </c>
      <c r="AG23" s="67">
        <f t="shared" si="11"/>
        <v>2.88</v>
      </c>
      <c r="AH23" s="59">
        <f t="shared" si="11"/>
        <v>2.88</v>
      </c>
      <c r="AI23" s="67">
        <f t="shared" si="11"/>
        <v>2.88</v>
      </c>
      <c r="AJ23" s="59">
        <f t="shared" si="11"/>
        <v>2.88</v>
      </c>
      <c r="AK23" s="67">
        <f t="shared" si="11"/>
        <v>2.88</v>
      </c>
      <c r="AL23" s="59">
        <f t="shared" si="11"/>
        <v>2.88</v>
      </c>
      <c r="AM23" s="67">
        <f t="shared" si="11"/>
        <v>2.88</v>
      </c>
      <c r="AN23" s="59">
        <f t="shared" si="11"/>
        <v>2.88</v>
      </c>
      <c r="AO23" s="67">
        <f t="shared" si="11"/>
        <v>2.88</v>
      </c>
      <c r="AP23" s="59">
        <f t="shared" si="11"/>
        <v>2.88</v>
      </c>
      <c r="AQ23" s="67">
        <f t="shared" si="11"/>
        <v>2.88</v>
      </c>
      <c r="AR23" s="59">
        <f t="shared" si="11"/>
        <v>2.88</v>
      </c>
      <c r="AS23" s="67">
        <f t="shared" si="11"/>
        <v>2.88</v>
      </c>
      <c r="AT23" s="59">
        <f t="shared" si="11"/>
        <v>2.88</v>
      </c>
      <c r="AU23" s="67">
        <f t="shared" si="11"/>
        <v>2.88</v>
      </c>
      <c r="AV23" s="59">
        <f t="shared" si="11"/>
        <v>2.88</v>
      </c>
      <c r="AW23" s="67">
        <f t="shared" si="11"/>
        <v>2.88</v>
      </c>
      <c r="AX23" s="59">
        <f t="shared" si="11"/>
        <v>2.88</v>
      </c>
      <c r="AY23" s="67">
        <f t="shared" si="11"/>
        <v>2.88</v>
      </c>
      <c r="AZ23" s="59">
        <f t="shared" si="11"/>
        <v>2.88</v>
      </c>
      <c r="BB23" s="67">
        <f t="shared" si="11"/>
        <v>2.88</v>
      </c>
      <c r="BC23" s="59">
        <f t="shared" si="11"/>
        <v>2.88</v>
      </c>
      <c r="BD23" s="67">
        <f t="shared" si="11"/>
        <v>2.88</v>
      </c>
    </row>
    <row r="24" spans="1:58" x14ac:dyDescent="0.55000000000000004">
      <c r="B24" s="3" t="s">
        <v>57</v>
      </c>
      <c r="C24" s="105">
        <f>'SDR Patient and Stations'!B11</f>
        <v>3.8</v>
      </c>
      <c r="D24" s="105">
        <f>'SDR Patient and Stations'!C11</f>
        <v>3.8</v>
      </c>
      <c r="E24" s="105">
        <f>'SDR Patient and Stations'!D11</f>
        <v>3.6</v>
      </c>
      <c r="F24" s="115">
        <f>'SDR Patient and Stations'!E11</f>
        <v>3.9</v>
      </c>
      <c r="G24" s="114">
        <f t="shared" ref="G24:AZ24" si="12">J32/G26</f>
        <v>4</v>
      </c>
      <c r="H24" s="113">
        <f t="shared" si="12"/>
        <v>3.5</v>
      </c>
      <c r="I24" s="114">
        <f t="shared" si="12"/>
        <v>4</v>
      </c>
      <c r="J24" s="113">
        <f t="shared" si="12"/>
        <v>4.7</v>
      </c>
      <c r="K24" s="114">
        <f t="shared" si="12"/>
        <v>3.216195918367347</v>
      </c>
      <c r="L24" s="113">
        <f t="shared" si="12"/>
        <v>3.735940055251171</v>
      </c>
      <c r="M24" s="114">
        <f t="shared" si="12"/>
        <v>2.5361036059211779</v>
      </c>
      <c r="N24" s="113">
        <f t="shared" si="12"/>
        <v>2.2706173439392701</v>
      </c>
      <c r="O24" s="114">
        <f t="shared" si="12"/>
        <v>2.2999999999999998</v>
      </c>
      <c r="P24" s="113">
        <f t="shared" si="12"/>
        <v>2.2666666666666666</v>
      </c>
      <c r="Q24" s="114">
        <f t="shared" si="12"/>
        <v>2.7333333333333334</v>
      </c>
      <c r="R24" s="113">
        <f t="shared" si="12"/>
        <v>2.6666666666666665</v>
      </c>
      <c r="S24" s="114">
        <f t="shared" si="12"/>
        <v>2.7666666666666666</v>
      </c>
      <c r="T24" s="113">
        <f t="shared" si="12"/>
        <v>2.9</v>
      </c>
      <c r="U24" s="114">
        <f t="shared" si="12"/>
        <v>2.7333333333333334</v>
      </c>
      <c r="V24" s="113">
        <f t="shared" si="12"/>
        <v>2.8333333333333335</v>
      </c>
      <c r="W24" s="114">
        <f t="shared" si="12"/>
        <v>2.7</v>
      </c>
      <c r="X24" s="113">
        <f t="shared" si="12"/>
        <v>2.8</v>
      </c>
      <c r="Y24" s="114">
        <f t="shared" si="12"/>
        <v>2.8</v>
      </c>
      <c r="Z24" s="113">
        <f t="shared" si="12"/>
        <v>2.7</v>
      </c>
      <c r="AA24" s="114">
        <f t="shared" si="12"/>
        <v>2.5666666666666669</v>
      </c>
      <c r="AB24" s="113">
        <f t="shared" si="12"/>
        <v>3</v>
      </c>
      <c r="AC24" s="114">
        <f t="shared" si="12"/>
        <v>2.8571428571428572</v>
      </c>
      <c r="AD24" s="113">
        <f t="shared" si="12"/>
        <v>2.6785714285714284</v>
      </c>
      <c r="AE24" s="114">
        <f t="shared" si="12"/>
        <v>2.7428571428571429</v>
      </c>
      <c r="AF24" s="113">
        <f t="shared" si="12"/>
        <v>3.057324840764331</v>
      </c>
      <c r="AG24" s="114">
        <f t="shared" si="12"/>
        <v>3.6687898089171971</v>
      </c>
      <c r="AH24" s="113">
        <f t="shared" si="12"/>
        <v>3.7834394904458599</v>
      </c>
      <c r="AI24" s="114">
        <f t="shared" si="12"/>
        <v>2.8079999999999998</v>
      </c>
      <c r="AJ24" s="113">
        <f t="shared" si="12"/>
        <v>2.7666666666666666</v>
      </c>
      <c r="AK24" s="114">
        <f t="shared" si="12"/>
        <v>2.6666666666666665</v>
      </c>
      <c r="AL24" s="113">
        <f t="shared" si="12"/>
        <v>2.7333333333333334</v>
      </c>
      <c r="AM24" s="114">
        <f t="shared" si="12"/>
        <v>3.0333333333333332</v>
      </c>
      <c r="AN24" s="113">
        <f t="shared" si="12"/>
        <v>3.1666666666666665</v>
      </c>
      <c r="AO24" s="114">
        <f t="shared" si="12"/>
        <v>3.3666666666666667</v>
      </c>
      <c r="AP24" s="113">
        <f t="shared" si="12"/>
        <v>3.2333333333333334</v>
      </c>
      <c r="AQ24" s="114">
        <f t="shared" si="12"/>
        <v>3.3333333333333335</v>
      </c>
      <c r="AR24" s="113">
        <f t="shared" si="12"/>
        <v>3.1333333333333333</v>
      </c>
      <c r="AS24" s="114">
        <f t="shared" si="12"/>
        <v>3.4</v>
      </c>
      <c r="AT24" s="113">
        <f t="shared" si="12"/>
        <v>3.3333333333333335</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5" t="s">
        <v>62</v>
      </c>
      <c r="C25" s="175"/>
      <c r="D25" s="176">
        <f>AVERAGE(C24:D24)</f>
        <v>3.8</v>
      </c>
      <c r="E25" s="176">
        <f t="shared" ref="E25:G25" si="13">AVERAGE(D24:E24)</f>
        <v>3.7</v>
      </c>
      <c r="F25" s="176">
        <f t="shared" si="13"/>
        <v>3.75</v>
      </c>
      <c r="G25" s="176">
        <f t="shared" si="13"/>
        <v>3.95</v>
      </c>
      <c r="H25" s="122">
        <f>AVERAGE(G24:H24)</f>
        <v>3.75</v>
      </c>
      <c r="I25" s="123">
        <f t="shared" ref="I25:AZ25" si="14">AVERAGE(H24:I24)</f>
        <v>3.75</v>
      </c>
      <c r="J25" s="122">
        <f t="shared" si="14"/>
        <v>4.3499999999999996</v>
      </c>
      <c r="K25" s="123">
        <f t="shared" si="14"/>
        <v>3.9580979591836734</v>
      </c>
      <c r="L25" s="122">
        <f t="shared" si="14"/>
        <v>3.4760679868092588</v>
      </c>
      <c r="M25" s="123">
        <f t="shared" si="14"/>
        <v>3.1360218305861745</v>
      </c>
      <c r="N25" s="122">
        <f t="shared" si="14"/>
        <v>2.4033604749302242</v>
      </c>
      <c r="O25" s="123">
        <f t="shared" si="14"/>
        <v>2.2853086719696352</v>
      </c>
      <c r="P25" s="122">
        <f t="shared" si="14"/>
        <v>2.2833333333333332</v>
      </c>
      <c r="Q25" s="123">
        <f t="shared" si="14"/>
        <v>2.5</v>
      </c>
      <c r="R25" s="122">
        <f t="shared" si="14"/>
        <v>2.7</v>
      </c>
      <c r="S25" s="123">
        <f t="shared" si="14"/>
        <v>2.7166666666666668</v>
      </c>
      <c r="T25" s="122">
        <f t="shared" si="14"/>
        <v>2.833333333333333</v>
      </c>
      <c r="U25" s="123">
        <f t="shared" si="14"/>
        <v>2.8166666666666664</v>
      </c>
      <c r="V25" s="122">
        <f t="shared" si="14"/>
        <v>2.7833333333333332</v>
      </c>
      <c r="W25" s="123">
        <f t="shared" si="14"/>
        <v>2.7666666666666666</v>
      </c>
      <c r="X25" s="122">
        <f t="shared" si="14"/>
        <v>2.75</v>
      </c>
      <c r="Y25" s="123">
        <f t="shared" si="14"/>
        <v>2.8</v>
      </c>
      <c r="Z25" s="122">
        <f t="shared" si="14"/>
        <v>2.75</v>
      </c>
      <c r="AA25" s="123">
        <f t="shared" si="14"/>
        <v>2.6333333333333337</v>
      </c>
      <c r="AB25" s="122">
        <f t="shared" si="14"/>
        <v>2.7833333333333332</v>
      </c>
      <c r="AC25" s="123">
        <f t="shared" si="14"/>
        <v>2.9285714285714288</v>
      </c>
      <c r="AD25" s="122">
        <f t="shared" si="14"/>
        <v>2.7678571428571428</v>
      </c>
      <c r="AE25" s="123">
        <f t="shared" si="14"/>
        <v>2.7107142857142854</v>
      </c>
      <c r="AF25" s="122">
        <f t="shared" si="14"/>
        <v>2.9000909918107372</v>
      </c>
      <c r="AG25" s="123">
        <f t="shared" si="14"/>
        <v>3.363057324840764</v>
      </c>
      <c r="AH25" s="122">
        <f t="shared" si="14"/>
        <v>3.7261146496815285</v>
      </c>
      <c r="AI25" s="123">
        <f t="shared" si="14"/>
        <v>3.2957197452229297</v>
      </c>
      <c r="AJ25" s="122">
        <f t="shared" si="14"/>
        <v>2.7873333333333332</v>
      </c>
      <c r="AK25" s="123">
        <f t="shared" si="14"/>
        <v>2.7166666666666668</v>
      </c>
      <c r="AL25" s="122">
        <f t="shared" si="14"/>
        <v>2.7</v>
      </c>
      <c r="AM25" s="123">
        <f t="shared" si="14"/>
        <v>2.8833333333333333</v>
      </c>
      <c r="AN25" s="122">
        <f t="shared" si="14"/>
        <v>3.0999999999999996</v>
      </c>
      <c r="AO25" s="123">
        <f t="shared" si="14"/>
        <v>3.2666666666666666</v>
      </c>
      <c r="AP25" s="122">
        <f t="shared" si="14"/>
        <v>3.3</v>
      </c>
      <c r="AQ25" s="123">
        <f t="shared" si="14"/>
        <v>3.2833333333333332</v>
      </c>
      <c r="AR25" s="122">
        <f t="shared" si="14"/>
        <v>3.2333333333333334</v>
      </c>
      <c r="AS25" s="123">
        <f t="shared" si="14"/>
        <v>3.2666666666666666</v>
      </c>
      <c r="AT25" s="122">
        <f t="shared" si="14"/>
        <v>3.3666666666666667</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4" t="s">
        <v>39</v>
      </c>
      <c r="B26" s="194"/>
      <c r="C26" s="194"/>
      <c r="D26" s="194"/>
      <c r="E26" s="194"/>
      <c r="F26" s="25">
        <f>HLOOKUP(F19,'SDR Patient and Stations'!$B$6:$AT$14,5,FALSE)</f>
        <v>10</v>
      </c>
      <c r="G26" s="49">
        <f>IF((F26+E28+(IF(F16&gt;0,0,F16))&gt;'SDR Patient and Stations'!G8),'SDR Patient and Stations'!G8,(F26+E28+(IF(F16&gt;0,0,F16))))</f>
        <v>10</v>
      </c>
      <c r="H26" s="52">
        <f>IF((G26+F28+(IF(G16&gt;0,0,G16))&gt;'SDR Patient and Stations'!H8),'SDR Patient and Stations'!H8,(G26+F28+(IF(G16&gt;0,0,G16))))</f>
        <v>10</v>
      </c>
      <c r="I26" s="116">
        <f>IF((H26+G28+(IF(H16&gt;0,0,H16))&gt;'SDR Patient and Stations'!I8),'SDR Patient and Stations'!I8,(H26+G28+(IF(H16&gt;0,0,H16))))</f>
        <v>10</v>
      </c>
      <c r="J26" s="117">
        <f>IF((I26+H28+(IF(I16&gt;0,0,I16))&gt;'SDR Patient and Stations'!J8),'SDR Patient and Stations'!J8,(I26+H28+(IF(I16&gt;0,0,I16))))</f>
        <v>10</v>
      </c>
      <c r="K26" s="116">
        <f>IF((J26+I28+(IF(J16&gt;0,0,J16))&gt;'SDR Patient and Stations'!K8),'SDR Patient and Stations'!K8,(J26+I28+(IF(J16&gt;0,0,J16))))</f>
        <v>11.815200617283951</v>
      </c>
      <c r="L26" s="117">
        <f>IF((K26+J28+(IF(K16&gt;0,0,K16))&gt;'SDR Patient and Stations'!L8),'SDR Patient and Stations'!L8,(K26+J28+(IF(K16&gt;0,0,K16))))</f>
        <v>16.060214862298196</v>
      </c>
      <c r="M26" s="116">
        <f>IF((L26+K28+(IF(L16&gt;0,0,L16))&gt;'SDR Patient and Stations'!M8),'SDR Patient and Stations'!M8,(L26+K28+(IF(L16&gt;0,0,L16))))</f>
        <v>25.235562084520421</v>
      </c>
      <c r="N26" s="117">
        <f>IF((M26+L28+(IF(M16&gt;0,0,M16))&gt;'SDR Patient and Stations'!N8),'SDR Patient and Stations'!N8,(M26+L28+(IF(M16&gt;0,0,M16))))</f>
        <v>27.745758292633298</v>
      </c>
      <c r="O26" s="116">
        <f>IF((N26+M28+(IF(N16&gt;0,0,N16))&gt;'SDR Patient and Stations'!O8),'SDR Patient and Stations'!O8,(N26+M28+(IF(N16&gt;0,0,N16))))</f>
        <v>30</v>
      </c>
      <c r="P26" s="117">
        <f>IF((O26+N28+(IF(O16&gt;0,0,O16))&gt;'SDR Patient and Stations'!P8),'SDR Patient and Stations'!P8,(O26+N28+(IF(O16&gt;0,0,O16))))</f>
        <v>30</v>
      </c>
      <c r="Q26" s="116">
        <f>IF((P26+O28+(IF(P16&gt;0,0,P16))&gt;'SDR Patient and Stations'!Q8),'SDR Patient and Stations'!Q8,(P26+O28+(IF(P16&gt;0,0,P16))))</f>
        <v>30</v>
      </c>
      <c r="R26" s="117">
        <f>IF((Q26+P28+(IF(Q16&gt;0,0,Q16))&gt;'SDR Patient and Stations'!R8),'SDR Patient and Stations'!R8,(Q26+P28+(IF(Q16&gt;0,0,Q16))))</f>
        <v>30</v>
      </c>
      <c r="S26" s="116">
        <f>IF((R26+Q28+(IF(R16&gt;0,0,R16))&gt;'SDR Patient and Stations'!S8),'SDR Patient and Stations'!S8,(R26+Q28+(IF(R16&gt;0,0,R16))))</f>
        <v>30</v>
      </c>
      <c r="T26" s="117">
        <f>IF((S26+R28+(IF(S16&gt;0,0,S16))&gt;'SDR Patient and Stations'!T8),'SDR Patient and Stations'!T8,(S26+R28+(IF(S16&gt;0,0,S16))))</f>
        <v>30</v>
      </c>
      <c r="U26" s="116">
        <f>IF((T26+S28+(IF(T16&gt;0,0,T16))&gt;'SDR Patient and Stations'!U8),'SDR Patient and Stations'!U8,(T26+S28+(IF(T16&gt;0,0,T16))))</f>
        <v>30</v>
      </c>
      <c r="V26" s="117">
        <f>IF((U26+T28+(IF(U16&gt;0,0,U16))&gt;'SDR Patient and Stations'!V8),'SDR Patient and Stations'!V8,(U26+T28+(IF(U16&gt;0,0,U16))))</f>
        <v>30</v>
      </c>
      <c r="W26" s="116">
        <f>IF((V26+U28+(IF(V16&gt;0,0,V16))&gt;'SDR Patient and Stations'!W8),'SDR Patient and Stations'!W8,(V26+U28+(IF(V16&gt;0,0,V16))))</f>
        <v>30</v>
      </c>
      <c r="X26" s="117">
        <f>IF((W26+V28+(IF(W16&gt;0,0,W16))&gt;'SDR Patient and Stations'!X8),'SDR Patient and Stations'!X8,(W26+V28+(IF(W16&gt;0,0,W16))))</f>
        <v>30</v>
      </c>
      <c r="Y26" s="116">
        <f>IF((X26+W28+(IF(X16&gt;0,0,X16))&gt;'SDR Patient and Stations'!Y8),'SDR Patient and Stations'!Y8,(X26+W28+(IF(X16&gt;0,0,X16))))</f>
        <v>30</v>
      </c>
      <c r="Z26" s="117">
        <f>IF((Y26+X28+(IF(Y16&gt;0,0,Y16))&gt;'SDR Patient and Stations'!Z8),'SDR Patient and Stations'!Z8,(Y26+X28+(IF(Y16&gt;0,0,Y16))))</f>
        <v>30</v>
      </c>
      <c r="AA26" s="116">
        <f>IF((Z26+Y28+(IF(Z16&gt;0,0,Z16))&gt;'SDR Patient and Stations'!AA8),'SDR Patient and Stations'!AA8,(Z26+Y28+(IF(Z16&gt;0,0,Z16))))</f>
        <v>30</v>
      </c>
      <c r="AB26" s="117">
        <f>IF((AA26+Z28+(IF(AA16&gt;0,0,AA16))&gt;'SDR Patient and Stations'!AB8),'SDR Patient and Stations'!AB8,(AA26+Z28+(IF(AA16&gt;0,0,AA16))))</f>
        <v>28</v>
      </c>
      <c r="AC26" s="116">
        <f>IF((AB26+AA28+(IF(AB16&gt;0,0,AB16))&gt;'SDR Patient and Stations'!AC8),'SDR Patient and Stations'!AC8,(AB26+AA28+(IF(AB16&gt;0,0,AB16))))</f>
        <v>28</v>
      </c>
      <c r="AD26" s="117">
        <f>IF((AC26+AB28+(IF(AC16&gt;0,0,AC16))&gt;'SDR Patient and Stations'!AD8),'SDR Patient and Stations'!AD8,(AC26+AB28+(IF(AC16&gt;0,0,AC16))))</f>
        <v>28</v>
      </c>
      <c r="AE26" s="116">
        <f>IF((AD26+AC28+(IF(AD16&gt;0,0,AD16))&gt;'SDR Patient and Stations'!AE8),'SDR Patient and Stations'!AE8,(AD26+AC28+(IF(AD16&gt;0,0,AD16))))</f>
        <v>29.166666666666668</v>
      </c>
      <c r="AF26" s="117">
        <f>IF((AE26+AD28+(IF(AE16&gt;0,0,AE16))&gt;'SDR Patient and Stations'!AF8),'SDR Patient and Stations'!AF8,(AE26+AD28+(IF(AE16&gt;0,0,AE16))))</f>
        <v>26.166666666666668</v>
      </c>
      <c r="AG26" s="116">
        <f>IF((AF26+AE28+(IF(AF16&gt;0,0,AF16))&gt;'SDR Patient and Stations'!AG8),'SDR Patient and Stations'!AG8,(AF26+AE28+(IF(AF16&gt;0,0,AF16))))</f>
        <v>26.166666666666668</v>
      </c>
      <c r="AH26" s="117">
        <f>IF((AG26+AF28+(IF(AG16&gt;0,0,AG16))&gt;'SDR Patient and Stations'!AH8),'SDR Patient and Stations'!AH8,(AG26+AF28+(IF(AG16&gt;0,0,AG16))))</f>
        <v>26.166666666666668</v>
      </c>
      <c r="AI26" s="116">
        <f>IF((AH26+AG28+(IF(AH16&gt;0,0,AH16))&gt;'SDR Patient and Stations'!AI8),'SDR Patient and Stations'!AI8,(AH26+AG28+(IF(AH16&gt;0,0,AH16))))</f>
        <v>27.777777777777779</v>
      </c>
      <c r="AJ26" s="117">
        <f>IF((AI26+AH28+(IF(AI16&gt;0,0,AI16))&gt;'SDR Patient and Stations'!AJ8),'SDR Patient and Stations'!AJ8,(AI26+AH28+(IF(AI16&gt;0,0,AI16))))</f>
        <v>30</v>
      </c>
      <c r="AK26" s="116">
        <f>IF((AJ26+AI28+(IF(AJ16&gt;0,0,AJ16))&gt;'SDR Patient and Stations'!AK8),'SDR Patient and Stations'!AK8,(AJ26+AI28+(IF(AJ16&gt;0,0,AJ16))))</f>
        <v>30</v>
      </c>
      <c r="AL26" s="117">
        <f>IF((AK26+AJ28+(IF(AK16&gt;0,0,AK16))&gt;'SDR Patient and Stations'!AL8),'SDR Patient and Stations'!AL8,(AK26+AJ28+(IF(AK16&gt;0,0,AK16))))</f>
        <v>30</v>
      </c>
      <c r="AM26" s="116">
        <f>IF((AL26+AK28+(IF(AL16&gt;0,0,AL16))&gt;'SDR Patient and Stations'!AM8),'SDR Patient and Stations'!AM8,(AL26+AK28+(IF(AL16&gt;0,0,AL16))))</f>
        <v>30</v>
      </c>
      <c r="AN26" s="117">
        <f>IF((AM26+AL28+(IF(AM16&gt;0,0,AM16))&gt;'SDR Patient and Stations'!AN8),'SDR Patient and Stations'!AN8,(AM26+AL28+(IF(AM16&gt;0,0,AM16))))</f>
        <v>30</v>
      </c>
      <c r="AO26" s="116">
        <f>IF((AN26+AM28+(IF(AN16&gt;0,0,AN16))&gt;'SDR Patient and Stations'!AO8),'SDR Patient and Stations'!AO8,(AN26+AM28+(IF(AN16&gt;0,0,AN16))))</f>
        <v>30</v>
      </c>
      <c r="AP26" s="117">
        <f>IF((AO26+AN28+(IF(AO16&gt;0,0,AO16))&gt;'SDR Patient and Stations'!AP8),'SDR Patient and Stations'!AP8,(AO26+AN28+(IF(AO16&gt;0,0,AO16))))</f>
        <v>30</v>
      </c>
      <c r="AQ26" s="116">
        <f>IF((AP26+AO28+(IF(AP16&gt;0,0,AP16))&gt;'SDR Patient and Stations'!AQ8),'SDR Patient and Stations'!AQ8,(AP26+AO28+(IF(AP16&gt;0,0,AP16))))</f>
        <v>30</v>
      </c>
      <c r="AR26" s="117">
        <f>IF((AQ26+AP28+(IF(AQ16&gt;0,0,AQ16))&gt;'SDR Patient and Stations'!AR8),'SDR Patient and Stations'!AR8,(AQ26+AP28+(IF(AQ16&gt;0,0,AQ16))))</f>
        <v>30</v>
      </c>
      <c r="AS26" s="116">
        <f>IF((AR26+AQ28+(IF(AR16&gt;0,0,AR16))&gt;'SDR Patient and Stations'!AS8),'SDR Patient and Stations'!AS8,(AR26+AQ28+(IF(AR16&gt;0,0,AR16))))</f>
        <v>30</v>
      </c>
      <c r="AT26" s="117">
        <f>IF((AS26+AR28+(IF(AS16&gt;0,0,AS16))&gt;'SDR Patient and Stations'!AT8),'SDR Patient and Stations'!AT8,(AS26+AR28+(IF(AS16&gt;0,0,AS16))))</f>
        <v>30</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5" t="s">
        <v>59</v>
      </c>
      <c r="B27" s="195"/>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4" t="s">
        <v>58</v>
      </c>
      <c r="B28" s="194"/>
      <c r="F28" s="25"/>
      <c r="G28" s="116">
        <f>IF(F49&lt;0,0,F49)</f>
        <v>0</v>
      </c>
      <c r="H28" s="117">
        <f t="shared" ref="H28:AZ28" si="15">IF(G49&lt;0,0,G49)</f>
        <v>4.6198830409356741</v>
      </c>
      <c r="I28" s="116">
        <f t="shared" si="15"/>
        <v>1.815200617283951</v>
      </c>
      <c r="J28" s="117">
        <f t="shared" si="15"/>
        <v>4.2450142450142447</v>
      </c>
      <c r="K28" s="116">
        <f t="shared" si="15"/>
        <v>9.175347222222225</v>
      </c>
      <c r="L28" s="117">
        <f t="shared" si="15"/>
        <v>2.510196208112875</v>
      </c>
      <c r="M28" s="116">
        <f t="shared" si="15"/>
        <v>10</v>
      </c>
      <c r="N28" s="117">
        <f t="shared" si="15"/>
        <v>0</v>
      </c>
      <c r="O28" s="116">
        <f t="shared" si="15"/>
        <v>0</v>
      </c>
      <c r="P28" s="117">
        <f t="shared" si="15"/>
        <v>0</v>
      </c>
      <c r="Q28" s="116">
        <f t="shared" si="15"/>
        <v>0</v>
      </c>
      <c r="R28" s="117">
        <f t="shared" si="15"/>
        <v>0</v>
      </c>
      <c r="S28" s="116">
        <f t="shared" si="15"/>
        <v>0</v>
      </c>
      <c r="T28" s="117">
        <f t="shared" si="15"/>
        <v>0</v>
      </c>
      <c r="U28" s="116">
        <f t="shared" si="15"/>
        <v>2.0503048780487845</v>
      </c>
      <c r="V28" s="117">
        <f t="shared" si="15"/>
        <v>0</v>
      </c>
      <c r="W28" s="116">
        <f t="shared" si="15"/>
        <v>0</v>
      </c>
      <c r="X28" s="117">
        <f t="shared" si="15"/>
        <v>0</v>
      </c>
      <c r="Y28" s="116">
        <f t="shared" si="15"/>
        <v>0</v>
      </c>
      <c r="Z28" s="117">
        <f t="shared" si="15"/>
        <v>0</v>
      </c>
      <c r="AA28" s="116">
        <f t="shared" si="15"/>
        <v>0</v>
      </c>
      <c r="AB28" s="117">
        <f t="shared" si="15"/>
        <v>0</v>
      </c>
      <c r="AC28" s="116">
        <f t="shared" si="15"/>
        <v>1.1666666666666679</v>
      </c>
      <c r="AD28" s="117">
        <f t="shared" si="15"/>
        <v>0</v>
      </c>
      <c r="AE28" s="116">
        <f t="shared" si="15"/>
        <v>0</v>
      </c>
      <c r="AF28" s="117">
        <f t="shared" si="15"/>
        <v>0</v>
      </c>
      <c r="AG28" s="116">
        <f t="shared" si="15"/>
        <v>1.6111111111111107</v>
      </c>
      <c r="AH28" s="117">
        <f t="shared" si="15"/>
        <v>10</v>
      </c>
      <c r="AI28" s="116">
        <f t="shared" si="15"/>
        <v>10</v>
      </c>
      <c r="AJ28" s="117">
        <f t="shared" si="15"/>
        <v>0</v>
      </c>
      <c r="AK28" s="116">
        <f t="shared" si="15"/>
        <v>0</v>
      </c>
      <c r="AL28" s="117">
        <f t="shared" si="15"/>
        <v>0</v>
      </c>
      <c r="AM28" s="116">
        <f t="shared" si="15"/>
        <v>0</v>
      </c>
      <c r="AN28" s="117">
        <f t="shared" si="15"/>
        <v>4.6427376171352037</v>
      </c>
      <c r="AO28" s="116">
        <f t="shared" si="15"/>
        <v>9.1710069444444429</v>
      </c>
      <c r="AP28" s="117">
        <f t="shared" si="15"/>
        <v>10</v>
      </c>
      <c r="AQ28" s="116">
        <f t="shared" si="15"/>
        <v>5.9012515262515279</v>
      </c>
      <c r="AR28" s="117">
        <f t="shared" si="15"/>
        <v>6.5497076023391827</v>
      </c>
      <c r="AS28" s="116">
        <f t="shared" si="15"/>
        <v>0.37678767876787944</v>
      </c>
      <c r="AT28" s="117">
        <f t="shared" si="15"/>
        <v>7.2422680412371179</v>
      </c>
      <c r="AU28" s="116">
        <f t="shared" si="15"/>
        <v>4.7222222222222214</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6" t="s">
        <v>60</v>
      </c>
      <c r="B29" s="197"/>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39</v>
      </c>
      <c r="G30" s="68">
        <f>HLOOKUP(G19,'SDR Patient and Stations'!$B$6:$AT$14,4,FALSE)</f>
        <v>40</v>
      </c>
      <c r="H30" s="60">
        <f>HLOOKUP(H19,'SDR Patient and Stations'!$B$6:$AT$14,4,FALSE)</f>
        <v>35</v>
      </c>
      <c r="I30" s="68">
        <f>HLOOKUP(I19,'SDR Patient and Stations'!$B$6:$AT$14,4,FALSE)</f>
        <v>40</v>
      </c>
      <c r="J30" s="60">
        <f>HLOOKUP(J19,'SDR Patient and Stations'!$B$6:$AT$14,4,FALSE)</f>
        <v>47</v>
      </c>
      <c r="K30" s="68">
        <f>HLOOKUP(K19,'SDR Patient and Stations'!$B$6:$AT$14,4,FALSE)</f>
        <v>38</v>
      </c>
      <c r="L30" s="60">
        <f>HLOOKUP(L19,'SDR Patient and Stations'!$B$6:$AT$14,4,FALSE)</f>
        <v>60</v>
      </c>
      <c r="M30" s="68">
        <f>HLOOKUP(M19,'SDR Patient and Stations'!$B$6:$AT$14,4,FALSE)</f>
        <v>64</v>
      </c>
      <c r="N30" s="60">
        <f>HLOOKUP(N19,'SDR Patient and Stations'!$B$6:$AT$14,4,FALSE)</f>
        <v>63</v>
      </c>
      <c r="O30" s="68">
        <f>HLOOKUP(O19,'SDR Patient and Stations'!$B$6:$AT$14,4,FALSE)</f>
        <v>69</v>
      </c>
      <c r="P30" s="60">
        <f>HLOOKUP(P19,'SDR Patient and Stations'!$B$6:$AT$14,4,FALSE)</f>
        <v>68</v>
      </c>
      <c r="Q30" s="68">
        <f>HLOOKUP(Q19,'SDR Patient and Stations'!$B$6:$AT$14,4,FALSE)</f>
        <v>82</v>
      </c>
      <c r="R30" s="60">
        <f>HLOOKUP(R19,'SDR Patient and Stations'!$B$6:$AT$14,4,FALSE)</f>
        <v>80</v>
      </c>
      <c r="S30" s="68">
        <f>HLOOKUP(S19,'SDR Patient and Stations'!$B$6:$AT$14,4,FALSE)</f>
        <v>83</v>
      </c>
      <c r="T30" s="60">
        <f>HLOOKUP(T19,'SDR Patient and Stations'!$B$6:$AT$14,4,FALSE)</f>
        <v>87</v>
      </c>
      <c r="U30" s="68">
        <f>HLOOKUP(U19,'SDR Patient and Stations'!$B$6:$AT$14,4,FALSE)</f>
        <v>82</v>
      </c>
      <c r="V30" s="60">
        <f>HLOOKUP(V19,'SDR Patient and Stations'!$B$6:$AT$14,4,FALSE)</f>
        <v>85</v>
      </c>
      <c r="W30" s="68">
        <f>HLOOKUP(W19,'SDR Patient and Stations'!$B$6:$AT$14,4,FALSE)</f>
        <v>81</v>
      </c>
      <c r="X30" s="60">
        <f>HLOOKUP(X19,'SDR Patient and Stations'!$B$6:$AT$14,4,FALSE)</f>
        <v>84</v>
      </c>
      <c r="Y30" s="68">
        <f>HLOOKUP(Y19,'SDR Patient and Stations'!$B$6:$AT$14,4,FALSE)</f>
        <v>84</v>
      </c>
      <c r="Z30" s="60">
        <f>HLOOKUP(Z19,'SDR Patient and Stations'!$B$6:$AT$14,4,FALSE)</f>
        <v>81</v>
      </c>
      <c r="AA30" s="68">
        <f>HLOOKUP(AA19,'SDR Patient and Stations'!$B$6:$AT$14,4,FALSE)</f>
        <v>77</v>
      </c>
      <c r="AB30" s="60">
        <f>HLOOKUP(AB19,'SDR Patient and Stations'!$B$6:$AT$14,4,FALSE)</f>
        <v>84</v>
      </c>
      <c r="AC30" s="68">
        <f>HLOOKUP(AC19,'SDR Patient and Stations'!$B$6:$AT$14,4,FALSE)</f>
        <v>80</v>
      </c>
      <c r="AD30" s="60">
        <f>HLOOKUP(AD19,'SDR Patient and Stations'!$B$6:$AT$14,4,FALSE)</f>
        <v>75</v>
      </c>
      <c r="AE30" s="68">
        <f>HLOOKUP(AE19,'SDR Patient and Stations'!$B$6:$AT$14,4,FALSE)</f>
        <v>80</v>
      </c>
      <c r="AF30" s="60">
        <f>HLOOKUP(AF19,'SDR Patient and Stations'!$B$6:$AT$14,4,FALSE)</f>
        <v>80</v>
      </c>
      <c r="AG30" s="68">
        <f>HLOOKUP(AG19,'SDR Patient and Stations'!$B$6:$AT$14,4,FALSE)</f>
        <v>96</v>
      </c>
      <c r="AH30" s="60">
        <f>HLOOKUP(AH19,'SDR Patient and Stations'!$B$6:$AT$14,4,FALSE)</f>
        <v>99</v>
      </c>
      <c r="AI30" s="68">
        <f>HLOOKUP(AI19,'SDR Patient and Stations'!$B$6:$AT$14,4,FALSE)</f>
        <v>78</v>
      </c>
      <c r="AJ30" s="60">
        <f>HLOOKUP(AJ19,'SDR Patient and Stations'!$B$6:$AT$14,4,FALSE)</f>
        <v>83</v>
      </c>
      <c r="AK30" s="68">
        <f>HLOOKUP(AK19,'SDR Patient and Stations'!$B$6:$AT$14,4,FALSE)</f>
        <v>80</v>
      </c>
      <c r="AL30" s="60">
        <f>HLOOKUP(AL19,'SDR Patient and Stations'!$B$6:$AT$14,4,FALSE)</f>
        <v>82</v>
      </c>
      <c r="AM30" s="68">
        <f>HLOOKUP(AM19,'SDR Patient and Stations'!$B$6:$AT$14,4,FALSE)</f>
        <v>91</v>
      </c>
      <c r="AN30" s="60">
        <f>HLOOKUP(AN19,'SDR Patient and Stations'!$B$6:$AT$14,4,FALSE)</f>
        <v>95</v>
      </c>
      <c r="AO30" s="68">
        <f>HLOOKUP(AO19,'SDR Patient and Stations'!$B$6:$AT$14,4,FALSE)</f>
        <v>101</v>
      </c>
      <c r="AP30" s="60">
        <f>HLOOKUP(AP19,'SDR Patient and Stations'!$B$6:$AT$14,4,FALSE)</f>
        <v>97</v>
      </c>
      <c r="AQ30" s="68">
        <f>HLOOKUP(AQ19,'SDR Patient and Stations'!$B$6:$AT$14,4,FALSE)</f>
        <v>100</v>
      </c>
      <c r="AR30" s="60">
        <f>HLOOKUP(AR19,'SDR Patient and Stations'!$B$6:$AT$14,4,FALSE)</f>
        <v>94</v>
      </c>
      <c r="AS30" s="68">
        <f>HLOOKUP(AS19,'SDR Patient and Stations'!$B$6:$AT$14,4,FALSE)</f>
        <v>102</v>
      </c>
      <c r="AT30" s="60">
        <f>HLOOKUP(AT19,'SDR Patient and Stations'!$B$6:$AT$14,4,FALSE)</f>
        <v>100</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38</v>
      </c>
      <c r="G32" s="68">
        <f>HLOOKUP(G20,'SDR Patient and Stations'!$B$6:$AT$14,4,FALSE)</f>
        <v>38</v>
      </c>
      <c r="H32" s="60">
        <f>HLOOKUP(H20,'SDR Patient and Stations'!$B$6:$AT$14,4,FALSE)</f>
        <v>36</v>
      </c>
      <c r="I32" s="68">
        <f>HLOOKUP(I20,'SDR Patient and Stations'!$B$6:$AT$14,4,FALSE)</f>
        <v>39</v>
      </c>
      <c r="J32" s="60">
        <f>HLOOKUP(J20,'SDR Patient and Stations'!$B$6:$AT$14,4,FALSE)</f>
        <v>40</v>
      </c>
      <c r="K32" s="68">
        <f>HLOOKUP(K20,'SDR Patient and Stations'!$B$6:$AT$14,4,FALSE)</f>
        <v>35</v>
      </c>
      <c r="L32" s="60">
        <f>HLOOKUP(L20,'SDR Patient and Stations'!$B$6:$AT$14,4,FALSE)</f>
        <v>40</v>
      </c>
      <c r="M32" s="68">
        <f>HLOOKUP(M20,'SDR Patient and Stations'!$B$6:$AT$14,4,FALSE)</f>
        <v>47</v>
      </c>
      <c r="N32" s="60">
        <f>HLOOKUP(N20,'SDR Patient and Stations'!$B$6:$AT$14,4,FALSE)</f>
        <v>38</v>
      </c>
      <c r="O32" s="68">
        <f>HLOOKUP(O20,'SDR Patient and Stations'!$B$6:$AT$14,4,FALSE)</f>
        <v>60</v>
      </c>
      <c r="P32" s="60">
        <f>HLOOKUP(P20,'SDR Patient and Stations'!$B$6:$AT$14,4,FALSE)</f>
        <v>64</v>
      </c>
      <c r="Q32" s="68">
        <f>HLOOKUP(Q20,'SDR Patient and Stations'!$B$6:$AT$14,4,FALSE)</f>
        <v>63</v>
      </c>
      <c r="R32" s="60">
        <f>HLOOKUP(R20,'SDR Patient and Stations'!$B$6:$AT$14,4,FALSE)</f>
        <v>69</v>
      </c>
      <c r="S32" s="68">
        <f>HLOOKUP(S20,'SDR Patient and Stations'!$B$6:$AT$14,4,FALSE)</f>
        <v>68</v>
      </c>
      <c r="T32" s="60">
        <f>HLOOKUP(T20,'SDR Patient and Stations'!$B$6:$AT$14,4,FALSE)</f>
        <v>82</v>
      </c>
      <c r="U32" s="68">
        <f>HLOOKUP(U20,'SDR Patient and Stations'!$B$6:$AT$14,4,FALSE)</f>
        <v>80</v>
      </c>
      <c r="V32" s="60">
        <f>HLOOKUP(V20,'SDR Patient and Stations'!$B$6:$AT$14,4,FALSE)</f>
        <v>83</v>
      </c>
      <c r="W32" s="68">
        <f>HLOOKUP(W20,'SDR Patient and Stations'!$B$6:$AT$14,4,FALSE)</f>
        <v>87</v>
      </c>
      <c r="X32" s="60">
        <f>HLOOKUP(X20,'SDR Patient and Stations'!$B$6:$AT$14,4,FALSE)</f>
        <v>82</v>
      </c>
      <c r="Y32" s="68">
        <f>HLOOKUP(Y20,'SDR Patient and Stations'!$B$6:$AT$14,4,FALSE)</f>
        <v>85</v>
      </c>
      <c r="Z32" s="60">
        <f>HLOOKUP(Z20,'SDR Patient and Stations'!$B$6:$AT$14,4,FALSE)</f>
        <v>81</v>
      </c>
      <c r="AA32" s="68">
        <f>HLOOKUP(AA20,'SDR Patient and Stations'!$B$6:$AT$14,4,FALSE)</f>
        <v>84</v>
      </c>
      <c r="AB32" s="60">
        <f>HLOOKUP(AB20,'SDR Patient and Stations'!$B$6:$AT$14,4,FALSE)</f>
        <v>84</v>
      </c>
      <c r="AC32" s="68">
        <f>HLOOKUP(AC20,'SDR Patient and Stations'!$B$6:$AT$14,4,FALSE)</f>
        <v>81</v>
      </c>
      <c r="AD32" s="60">
        <f>HLOOKUP(AD20,'SDR Patient and Stations'!$B$6:$AT$14,4,FALSE)</f>
        <v>77</v>
      </c>
      <c r="AE32" s="68">
        <f>HLOOKUP(AE20,'SDR Patient and Stations'!$B$6:$AT$14,4,FALSE)</f>
        <v>84</v>
      </c>
      <c r="AF32" s="60">
        <f>HLOOKUP(AF20,'SDR Patient and Stations'!$B$6:$AT$14,4,FALSE)</f>
        <v>80</v>
      </c>
      <c r="AG32" s="68">
        <f>HLOOKUP(AG20,'SDR Patient and Stations'!$B$6:$AT$14,4,FALSE)</f>
        <v>75</v>
      </c>
      <c r="AH32" s="60">
        <f>HLOOKUP(AH20,'SDR Patient and Stations'!$B$6:$AT$14,4,FALSE)</f>
        <v>80</v>
      </c>
      <c r="AI32" s="68">
        <f>HLOOKUP(AI20,'SDR Patient and Stations'!$B$6:$AT$14,4,FALSE)</f>
        <v>80</v>
      </c>
      <c r="AJ32" s="60">
        <f>HLOOKUP(AJ20,'SDR Patient and Stations'!$B$6:$AT$14,4,FALSE)</f>
        <v>96</v>
      </c>
      <c r="AK32" s="68">
        <f>HLOOKUP(AK20,'SDR Patient and Stations'!$B$6:$AT$14,4,FALSE)</f>
        <v>99</v>
      </c>
      <c r="AL32" s="60">
        <f>HLOOKUP(AL20,'SDR Patient and Stations'!$B$6:$AT$14,4,FALSE)</f>
        <v>78</v>
      </c>
      <c r="AM32" s="68">
        <f>HLOOKUP(AM20,'SDR Patient and Stations'!$B$6:$AT$14,4,FALSE)</f>
        <v>83</v>
      </c>
      <c r="AN32" s="60">
        <f>HLOOKUP(AN20,'SDR Patient and Stations'!$B$6:$AT$14,4,FALSE)</f>
        <v>80</v>
      </c>
      <c r="AO32" s="68">
        <f>HLOOKUP(AO20,'SDR Patient and Stations'!$B$6:$AT$14,4,FALSE)</f>
        <v>82</v>
      </c>
      <c r="AP32" s="60">
        <f>HLOOKUP(AP20,'SDR Patient and Stations'!$B$6:$AT$14,4,FALSE)</f>
        <v>91</v>
      </c>
      <c r="AQ32" s="68">
        <f>HLOOKUP(AQ20,'SDR Patient and Stations'!$B$6:$AT$14,4,FALSE)</f>
        <v>95</v>
      </c>
      <c r="AR32" s="60">
        <f>HLOOKUP(AR20,'SDR Patient and Stations'!$B$6:$AT$14,4,FALSE)</f>
        <v>101</v>
      </c>
      <c r="AS32" s="68">
        <f>HLOOKUP(AS20,'SDR Patient and Stations'!$B$6:$AT$14,4,FALSE)</f>
        <v>97</v>
      </c>
      <c r="AT32" s="60">
        <f>HLOOKUP(AT20,'SDR Patient and Stations'!$B$6:$AT$14,4,FALSE)</f>
        <v>100</v>
      </c>
      <c r="AU32" s="68">
        <f>HLOOKUP(AU20,'SDR Patient and Stations'!$B$6:$AT$14,4,FALSE)</f>
        <v>94</v>
      </c>
      <c r="AV32" s="60">
        <f>HLOOKUP(AV20,'SDR Patient and Stations'!$B$6:$AT$14,4,FALSE)</f>
        <v>102</v>
      </c>
      <c r="AW32" s="68">
        <f>HLOOKUP(AW20,'SDR Patient and Stations'!$B$6:$AT$14,4,FALSE)</f>
        <v>100</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1</v>
      </c>
      <c r="G34" s="69">
        <f t="shared" si="16"/>
        <v>2</v>
      </c>
      <c r="H34" s="61">
        <f t="shared" si="16"/>
        <v>-1</v>
      </c>
      <c r="I34" s="69">
        <f t="shared" si="16"/>
        <v>1</v>
      </c>
      <c r="J34" s="61">
        <f t="shared" si="16"/>
        <v>7</v>
      </c>
      <c r="K34" s="69">
        <f t="shared" si="16"/>
        <v>3</v>
      </c>
      <c r="L34" s="61">
        <f t="shared" si="16"/>
        <v>20</v>
      </c>
      <c r="M34" s="69">
        <f t="shared" si="16"/>
        <v>17</v>
      </c>
      <c r="N34" s="61">
        <f t="shared" si="16"/>
        <v>25</v>
      </c>
      <c r="O34" s="69">
        <f t="shared" si="16"/>
        <v>9</v>
      </c>
      <c r="P34" s="61">
        <f t="shared" si="16"/>
        <v>4</v>
      </c>
      <c r="Q34" s="69">
        <f t="shared" si="16"/>
        <v>19</v>
      </c>
      <c r="R34" s="61">
        <f t="shared" si="16"/>
        <v>11</v>
      </c>
      <c r="S34" s="69">
        <f t="shared" si="16"/>
        <v>15</v>
      </c>
      <c r="T34" s="61">
        <f t="shared" si="16"/>
        <v>5</v>
      </c>
      <c r="U34" s="69">
        <f t="shared" si="16"/>
        <v>2</v>
      </c>
      <c r="V34" s="61">
        <f t="shared" si="16"/>
        <v>2</v>
      </c>
      <c r="W34" s="69">
        <f t="shared" si="16"/>
        <v>-6</v>
      </c>
      <c r="X34" s="61">
        <f t="shared" si="16"/>
        <v>2</v>
      </c>
      <c r="Y34" s="69">
        <f t="shared" si="16"/>
        <v>-1</v>
      </c>
      <c r="Z34" s="61">
        <f t="shared" si="16"/>
        <v>0</v>
      </c>
      <c r="AA34" s="69">
        <f t="shared" si="16"/>
        <v>-7</v>
      </c>
      <c r="AB34" s="61">
        <f t="shared" si="16"/>
        <v>0</v>
      </c>
      <c r="AC34" s="69">
        <f t="shared" si="16"/>
        <v>-1</v>
      </c>
      <c r="AD34" s="61">
        <f t="shared" si="16"/>
        <v>-2</v>
      </c>
      <c r="AE34" s="69">
        <f t="shared" si="16"/>
        <v>-4</v>
      </c>
      <c r="AF34" s="61">
        <f t="shared" si="16"/>
        <v>0</v>
      </c>
      <c r="AG34" s="69">
        <f t="shared" si="16"/>
        <v>21</v>
      </c>
      <c r="AH34" s="61">
        <f t="shared" si="16"/>
        <v>19</v>
      </c>
      <c r="AI34" s="69">
        <f t="shared" si="16"/>
        <v>-2</v>
      </c>
      <c r="AJ34" s="61">
        <f t="shared" si="16"/>
        <v>-13</v>
      </c>
      <c r="AK34" s="69">
        <f t="shared" si="16"/>
        <v>-19</v>
      </c>
      <c r="AL34" s="61">
        <f t="shared" si="16"/>
        <v>4</v>
      </c>
      <c r="AM34" s="69">
        <f t="shared" si="16"/>
        <v>8</v>
      </c>
      <c r="AN34" s="61">
        <f t="shared" si="16"/>
        <v>15</v>
      </c>
      <c r="AO34" s="69">
        <f t="shared" si="16"/>
        <v>19</v>
      </c>
      <c r="AP34" s="61">
        <f t="shared" si="16"/>
        <v>6</v>
      </c>
      <c r="AQ34" s="69">
        <f t="shared" si="16"/>
        <v>5</v>
      </c>
      <c r="AR34" s="61">
        <f t="shared" si="16"/>
        <v>-7</v>
      </c>
      <c r="AS34" s="69">
        <f t="shared" si="16"/>
        <v>5</v>
      </c>
      <c r="AT34" s="61">
        <f t="shared" si="16"/>
        <v>0</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2.6315789473684209E-2</v>
      </c>
      <c r="G36" s="107">
        <f t="shared" ref="G36:AZ36" si="18">IFERROR(G34/G32,0)</f>
        <v>5.2631578947368418E-2</v>
      </c>
      <c r="H36" s="108">
        <f t="shared" si="18"/>
        <v>-2.7777777777777776E-2</v>
      </c>
      <c r="I36" s="107">
        <f t="shared" si="18"/>
        <v>2.564102564102564E-2</v>
      </c>
      <c r="J36" s="108">
        <f t="shared" si="18"/>
        <v>0.17499999999999999</v>
      </c>
      <c r="K36" s="107">
        <f t="shared" si="18"/>
        <v>8.5714285714285715E-2</v>
      </c>
      <c r="L36" s="108">
        <f t="shared" si="18"/>
        <v>0.5</v>
      </c>
      <c r="M36" s="107">
        <f t="shared" si="18"/>
        <v>0.36170212765957449</v>
      </c>
      <c r="N36" s="108">
        <f t="shared" si="18"/>
        <v>0.65789473684210531</v>
      </c>
      <c r="O36" s="107">
        <f t="shared" si="18"/>
        <v>0.15</v>
      </c>
      <c r="P36" s="108">
        <f t="shared" si="18"/>
        <v>6.25E-2</v>
      </c>
      <c r="Q36" s="107">
        <f t="shared" si="18"/>
        <v>0.30158730158730157</v>
      </c>
      <c r="R36" s="108">
        <f t="shared" si="18"/>
        <v>0.15942028985507245</v>
      </c>
      <c r="S36" s="107">
        <f t="shared" si="18"/>
        <v>0.22058823529411764</v>
      </c>
      <c r="T36" s="108">
        <f t="shared" si="18"/>
        <v>6.097560975609756E-2</v>
      </c>
      <c r="U36" s="107">
        <f t="shared" si="18"/>
        <v>2.5000000000000001E-2</v>
      </c>
      <c r="V36" s="108">
        <f t="shared" si="18"/>
        <v>2.4096385542168676E-2</v>
      </c>
      <c r="W36" s="107">
        <f t="shared" si="18"/>
        <v>-6.8965517241379309E-2</v>
      </c>
      <c r="X36" s="108">
        <f t="shared" si="18"/>
        <v>2.4390243902439025E-2</v>
      </c>
      <c r="Y36" s="107">
        <f t="shared" si="18"/>
        <v>-1.1764705882352941E-2</v>
      </c>
      <c r="Z36" s="108">
        <f t="shared" si="18"/>
        <v>0</v>
      </c>
      <c r="AA36" s="107">
        <f t="shared" si="18"/>
        <v>-8.3333333333333329E-2</v>
      </c>
      <c r="AB36" s="108">
        <f t="shared" si="18"/>
        <v>0</v>
      </c>
      <c r="AC36" s="107">
        <f t="shared" si="18"/>
        <v>-1.2345679012345678E-2</v>
      </c>
      <c r="AD36" s="108">
        <f t="shared" si="18"/>
        <v>-2.5974025974025976E-2</v>
      </c>
      <c r="AE36" s="107">
        <f t="shared" si="18"/>
        <v>-4.7619047619047616E-2</v>
      </c>
      <c r="AF36" s="108">
        <f t="shared" si="18"/>
        <v>0</v>
      </c>
      <c r="AG36" s="107">
        <f t="shared" si="18"/>
        <v>0.28000000000000003</v>
      </c>
      <c r="AH36" s="108">
        <f t="shared" si="18"/>
        <v>0.23749999999999999</v>
      </c>
      <c r="AI36" s="107">
        <f t="shared" si="18"/>
        <v>-2.5000000000000001E-2</v>
      </c>
      <c r="AJ36" s="108">
        <f t="shared" si="18"/>
        <v>-0.13541666666666666</v>
      </c>
      <c r="AK36" s="107">
        <f t="shared" si="18"/>
        <v>-0.19191919191919191</v>
      </c>
      <c r="AL36" s="108">
        <f t="shared" si="18"/>
        <v>5.128205128205128E-2</v>
      </c>
      <c r="AM36" s="107">
        <f t="shared" si="18"/>
        <v>9.6385542168674704E-2</v>
      </c>
      <c r="AN36" s="108">
        <f t="shared" si="18"/>
        <v>0.1875</v>
      </c>
      <c r="AO36" s="107">
        <f t="shared" si="18"/>
        <v>0.23170731707317074</v>
      </c>
      <c r="AP36" s="108">
        <f t="shared" si="18"/>
        <v>6.5934065934065936E-2</v>
      </c>
      <c r="AQ36" s="107">
        <f t="shared" si="18"/>
        <v>5.2631578947368418E-2</v>
      </c>
      <c r="AR36" s="108">
        <f t="shared" si="18"/>
        <v>-6.9306930693069313E-2</v>
      </c>
      <c r="AS36" s="107">
        <f t="shared" si="18"/>
        <v>5.1546391752577317E-2</v>
      </c>
      <c r="AT36" s="108">
        <f t="shared" si="18"/>
        <v>0</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1.4619883040935672E-3</v>
      </c>
      <c r="G38" s="107">
        <f t="shared" ref="G38:BD38" si="20">G36/18</f>
        <v>2.9239766081871343E-3</v>
      </c>
      <c r="H38" s="108">
        <f t="shared" si="20"/>
        <v>-1.5432098765432098E-3</v>
      </c>
      <c r="I38" s="107">
        <f t="shared" si="20"/>
        <v>1.4245014245014244E-3</v>
      </c>
      <c r="J38" s="108">
        <f t="shared" si="20"/>
        <v>9.7222222222222224E-3</v>
      </c>
      <c r="K38" s="107">
        <f t="shared" si="20"/>
        <v>4.7619047619047623E-3</v>
      </c>
      <c r="L38" s="108">
        <f t="shared" si="20"/>
        <v>2.7777777777777776E-2</v>
      </c>
      <c r="M38" s="107">
        <f t="shared" si="20"/>
        <v>2.0094562647754138E-2</v>
      </c>
      <c r="N38" s="108">
        <f t="shared" si="20"/>
        <v>3.6549707602339186E-2</v>
      </c>
      <c r="O38" s="107">
        <f t="shared" si="20"/>
        <v>8.3333333333333332E-3</v>
      </c>
      <c r="P38" s="108">
        <f t="shared" si="20"/>
        <v>3.472222222222222E-3</v>
      </c>
      <c r="Q38" s="107">
        <f t="shared" si="20"/>
        <v>1.6754850088183421E-2</v>
      </c>
      <c r="R38" s="108">
        <f t="shared" si="20"/>
        <v>8.8566827697262474E-3</v>
      </c>
      <c r="S38" s="107">
        <f t="shared" si="20"/>
        <v>1.2254901960784314E-2</v>
      </c>
      <c r="T38" s="108">
        <f t="shared" si="20"/>
        <v>3.3875338753387532E-3</v>
      </c>
      <c r="U38" s="107">
        <f t="shared" si="20"/>
        <v>1.3888888888888889E-3</v>
      </c>
      <c r="V38" s="108">
        <f t="shared" si="20"/>
        <v>1.3386880856760376E-3</v>
      </c>
      <c r="W38" s="107">
        <f t="shared" si="20"/>
        <v>-3.8314176245210726E-3</v>
      </c>
      <c r="X38" s="108">
        <f t="shared" si="20"/>
        <v>1.3550135501355014E-3</v>
      </c>
      <c r="Y38" s="107">
        <f t="shared" si="20"/>
        <v>-6.5359477124183002E-4</v>
      </c>
      <c r="Z38" s="108">
        <f t="shared" si="20"/>
        <v>0</v>
      </c>
      <c r="AA38" s="107">
        <f t="shared" si="20"/>
        <v>-4.6296296296296294E-3</v>
      </c>
      <c r="AB38" s="108">
        <f t="shared" si="20"/>
        <v>0</v>
      </c>
      <c r="AC38" s="107">
        <f t="shared" si="20"/>
        <v>-6.8587105624142656E-4</v>
      </c>
      <c r="AD38" s="108">
        <f t="shared" si="20"/>
        <v>-1.443001443001443E-3</v>
      </c>
      <c r="AE38" s="107">
        <f t="shared" si="20"/>
        <v>-2.6455026455026454E-3</v>
      </c>
      <c r="AF38" s="108">
        <f t="shared" si="20"/>
        <v>0</v>
      </c>
      <c r="AG38" s="107">
        <f t="shared" si="20"/>
        <v>1.5555555555555557E-2</v>
      </c>
      <c r="AH38" s="108">
        <f t="shared" si="20"/>
        <v>1.3194444444444444E-2</v>
      </c>
      <c r="AI38" s="107">
        <f t="shared" si="20"/>
        <v>-1.3888888888888889E-3</v>
      </c>
      <c r="AJ38" s="108">
        <f t="shared" si="20"/>
        <v>-7.5231481481481477E-3</v>
      </c>
      <c r="AK38" s="107">
        <f t="shared" si="20"/>
        <v>-1.0662177328843996E-2</v>
      </c>
      <c r="AL38" s="108">
        <f t="shared" si="20"/>
        <v>2.8490028490028487E-3</v>
      </c>
      <c r="AM38" s="107">
        <f t="shared" si="20"/>
        <v>5.3547523427041506E-3</v>
      </c>
      <c r="AN38" s="108">
        <f t="shared" si="20"/>
        <v>1.0416666666666666E-2</v>
      </c>
      <c r="AO38" s="107">
        <f t="shared" si="20"/>
        <v>1.2872628726287264E-2</v>
      </c>
      <c r="AP38" s="108">
        <f t="shared" si="20"/>
        <v>3.663003663003663E-3</v>
      </c>
      <c r="AQ38" s="107">
        <f t="shared" si="20"/>
        <v>2.9239766081871343E-3</v>
      </c>
      <c r="AR38" s="108">
        <f t="shared" si="20"/>
        <v>-3.8503850385038507E-3</v>
      </c>
      <c r="AS38" s="107">
        <f t="shared" si="20"/>
        <v>2.8636884306987398E-3</v>
      </c>
      <c r="AT38" s="108">
        <f t="shared" si="20"/>
        <v>0</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2.6315789473684209E-2</v>
      </c>
      <c r="G40" s="120">
        <f t="shared" ref="G40:BD40" si="21">G38*G41</f>
        <v>5.2631578947368418E-2</v>
      </c>
      <c r="H40" s="108">
        <f t="shared" si="21"/>
        <v>-2.7777777777777776E-2</v>
      </c>
      <c r="I40" s="107">
        <f t="shared" si="21"/>
        <v>2.564102564102564E-2</v>
      </c>
      <c r="J40" s="108">
        <f t="shared" si="21"/>
        <v>0.17499999999999999</v>
      </c>
      <c r="K40" s="107">
        <f t="shared" si="21"/>
        <v>8.5714285714285715E-2</v>
      </c>
      <c r="L40" s="108">
        <f t="shared" si="21"/>
        <v>0.5</v>
      </c>
      <c r="M40" s="107">
        <f t="shared" si="21"/>
        <v>0.36170212765957449</v>
      </c>
      <c r="N40" s="108">
        <f t="shared" si="21"/>
        <v>0.65789473684210531</v>
      </c>
      <c r="O40" s="107">
        <f t="shared" si="21"/>
        <v>0.15</v>
      </c>
      <c r="P40" s="108">
        <f t="shared" si="21"/>
        <v>6.25E-2</v>
      </c>
      <c r="Q40" s="107">
        <f t="shared" si="21"/>
        <v>0.30158730158730157</v>
      </c>
      <c r="R40" s="108">
        <f t="shared" si="21"/>
        <v>0.15942028985507245</v>
      </c>
      <c r="S40" s="107">
        <f t="shared" si="21"/>
        <v>0.22058823529411764</v>
      </c>
      <c r="T40" s="108">
        <f t="shared" si="21"/>
        <v>6.097560975609756E-2</v>
      </c>
      <c r="U40" s="107">
        <f t="shared" si="21"/>
        <v>2.5000000000000001E-2</v>
      </c>
      <c r="V40" s="108">
        <f t="shared" si="21"/>
        <v>2.4096385542168676E-2</v>
      </c>
      <c r="W40" s="107">
        <f t="shared" si="21"/>
        <v>-6.8965517241379309E-2</v>
      </c>
      <c r="X40" s="108">
        <f t="shared" si="21"/>
        <v>2.4390243902439025E-2</v>
      </c>
      <c r="Y40" s="107">
        <f t="shared" si="21"/>
        <v>-1.1764705882352941E-2</v>
      </c>
      <c r="Z40" s="108">
        <f t="shared" si="21"/>
        <v>0</v>
      </c>
      <c r="AA40" s="107">
        <f t="shared" si="21"/>
        <v>-8.3333333333333329E-2</v>
      </c>
      <c r="AB40" s="108">
        <f t="shared" si="21"/>
        <v>0</v>
      </c>
      <c r="AC40" s="107">
        <f t="shared" si="21"/>
        <v>-1.2345679012345678E-2</v>
      </c>
      <c r="AD40" s="108">
        <f t="shared" si="21"/>
        <v>-2.5974025974025976E-2</v>
      </c>
      <c r="AE40" s="107">
        <f t="shared" si="21"/>
        <v>-4.7619047619047616E-2</v>
      </c>
      <c r="AF40" s="108">
        <f t="shared" si="21"/>
        <v>0</v>
      </c>
      <c r="AG40" s="107">
        <f t="shared" si="21"/>
        <v>0.28000000000000003</v>
      </c>
      <c r="AH40" s="108">
        <f t="shared" si="21"/>
        <v>0.23749999999999999</v>
      </c>
      <c r="AI40" s="107">
        <f t="shared" si="21"/>
        <v>-2.5000000000000001E-2</v>
      </c>
      <c r="AJ40" s="108">
        <f t="shared" si="21"/>
        <v>-0.13541666666666666</v>
      </c>
      <c r="AK40" s="107">
        <f t="shared" si="21"/>
        <v>-0.19191919191919193</v>
      </c>
      <c r="AL40" s="108">
        <f t="shared" si="21"/>
        <v>5.128205128205128E-2</v>
      </c>
      <c r="AM40" s="107">
        <f t="shared" si="21"/>
        <v>9.6385542168674704E-2</v>
      </c>
      <c r="AN40" s="108">
        <f t="shared" si="21"/>
        <v>0.1875</v>
      </c>
      <c r="AO40" s="107">
        <f t="shared" si="21"/>
        <v>0.23170731707317074</v>
      </c>
      <c r="AP40" s="108">
        <f t="shared" si="21"/>
        <v>6.5934065934065936E-2</v>
      </c>
      <c r="AQ40" s="107">
        <f t="shared" si="21"/>
        <v>5.2631578947368418E-2</v>
      </c>
      <c r="AR40" s="108">
        <f t="shared" si="21"/>
        <v>-6.9306930693069313E-2</v>
      </c>
      <c r="AS40" s="107">
        <f t="shared" si="21"/>
        <v>5.1546391752577317E-2</v>
      </c>
      <c r="AT40" s="108">
        <f t="shared" si="21"/>
        <v>0</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40.026315789473685</v>
      </c>
      <c r="G43" s="109">
        <f t="shared" ref="G43:BD43" si="22">G30+(G30*G40)</f>
        <v>42.10526315789474</v>
      </c>
      <c r="H43" s="110">
        <f t="shared" si="22"/>
        <v>34.027777777777779</v>
      </c>
      <c r="I43" s="109">
        <f t="shared" si="22"/>
        <v>41.025641025641022</v>
      </c>
      <c r="J43" s="110">
        <f t="shared" si="22"/>
        <v>55.225000000000001</v>
      </c>
      <c r="K43" s="109">
        <f t="shared" si="22"/>
        <v>41.25714285714286</v>
      </c>
      <c r="L43" s="110">
        <f t="shared" si="22"/>
        <v>90</v>
      </c>
      <c r="M43" s="109">
        <f t="shared" si="22"/>
        <v>87.148936170212764</v>
      </c>
      <c r="N43" s="110">
        <f t="shared" si="22"/>
        <v>104.44736842105263</v>
      </c>
      <c r="O43" s="109">
        <f t="shared" si="22"/>
        <v>79.349999999999994</v>
      </c>
      <c r="P43" s="110">
        <f t="shared" si="22"/>
        <v>72.25</v>
      </c>
      <c r="Q43" s="109">
        <f t="shared" si="22"/>
        <v>106.73015873015873</v>
      </c>
      <c r="R43" s="110">
        <f t="shared" si="22"/>
        <v>92.753623188405797</v>
      </c>
      <c r="S43" s="109">
        <f t="shared" si="22"/>
        <v>101.30882352941177</v>
      </c>
      <c r="T43" s="110">
        <f t="shared" si="22"/>
        <v>92.304878048780495</v>
      </c>
      <c r="U43" s="109">
        <f t="shared" si="22"/>
        <v>84.05</v>
      </c>
      <c r="V43" s="110">
        <f t="shared" si="22"/>
        <v>87.048192771084331</v>
      </c>
      <c r="W43" s="109">
        <f t="shared" si="22"/>
        <v>75.41379310344827</v>
      </c>
      <c r="X43" s="110">
        <f t="shared" si="22"/>
        <v>86.048780487804876</v>
      </c>
      <c r="Y43" s="109">
        <f t="shared" si="22"/>
        <v>83.011764705882356</v>
      </c>
      <c r="Z43" s="110">
        <f t="shared" si="22"/>
        <v>81</v>
      </c>
      <c r="AA43" s="109">
        <f t="shared" si="22"/>
        <v>70.583333333333329</v>
      </c>
      <c r="AB43" s="110">
        <f t="shared" si="22"/>
        <v>84</v>
      </c>
      <c r="AC43" s="109">
        <f t="shared" si="22"/>
        <v>79.012345679012341</v>
      </c>
      <c r="AD43" s="110">
        <f t="shared" si="22"/>
        <v>73.051948051948045</v>
      </c>
      <c r="AE43" s="109">
        <f t="shared" si="22"/>
        <v>76.19047619047619</v>
      </c>
      <c r="AF43" s="110">
        <f t="shared" si="22"/>
        <v>80</v>
      </c>
      <c r="AG43" s="109">
        <f t="shared" si="22"/>
        <v>122.88</v>
      </c>
      <c r="AH43" s="110">
        <f t="shared" si="22"/>
        <v>122.5125</v>
      </c>
      <c r="AI43" s="109">
        <f t="shared" si="22"/>
        <v>76.05</v>
      </c>
      <c r="AJ43" s="110">
        <f t="shared" si="22"/>
        <v>71.760416666666671</v>
      </c>
      <c r="AK43" s="109">
        <f t="shared" si="22"/>
        <v>64.646464646464651</v>
      </c>
      <c r="AL43" s="110">
        <f t="shared" si="22"/>
        <v>86.205128205128204</v>
      </c>
      <c r="AM43" s="109">
        <f t="shared" si="22"/>
        <v>99.771084337349393</v>
      </c>
      <c r="AN43" s="110">
        <f t="shared" si="22"/>
        <v>112.8125</v>
      </c>
      <c r="AO43" s="109">
        <f t="shared" si="22"/>
        <v>124.40243902439025</v>
      </c>
      <c r="AP43" s="110">
        <f t="shared" si="22"/>
        <v>103.39560439560439</v>
      </c>
      <c r="AQ43" s="109">
        <f t="shared" si="22"/>
        <v>105.26315789473684</v>
      </c>
      <c r="AR43" s="110">
        <f t="shared" si="22"/>
        <v>87.485148514851488</v>
      </c>
      <c r="AS43" s="109">
        <f t="shared" si="22"/>
        <v>107.25773195876289</v>
      </c>
      <c r="AT43" s="110">
        <f t="shared" si="22"/>
        <v>100</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13.898026315789474</v>
      </c>
      <c r="G45" s="69">
        <f t="shared" ref="G45:AZ45" si="23">G43/$F$1</f>
        <v>14.619883040935674</v>
      </c>
      <c r="H45" s="61">
        <f t="shared" si="23"/>
        <v>11.815200617283951</v>
      </c>
      <c r="I45" s="69">
        <f t="shared" si="23"/>
        <v>14.245014245014245</v>
      </c>
      <c r="J45" s="61">
        <f t="shared" si="23"/>
        <v>19.175347222222225</v>
      </c>
      <c r="K45" s="69">
        <f t="shared" si="23"/>
        <v>14.325396825396826</v>
      </c>
      <c r="L45" s="61">
        <f t="shared" si="23"/>
        <v>31.25</v>
      </c>
      <c r="M45" s="69">
        <f t="shared" si="23"/>
        <v>30.260047281323878</v>
      </c>
      <c r="N45" s="61">
        <f t="shared" si="23"/>
        <v>36.266447368421055</v>
      </c>
      <c r="O45" s="69">
        <f t="shared" si="23"/>
        <v>27.552083333333332</v>
      </c>
      <c r="P45" s="61">
        <f t="shared" si="23"/>
        <v>25.086805555555557</v>
      </c>
      <c r="Q45" s="69">
        <f t="shared" si="23"/>
        <v>37.059082892416228</v>
      </c>
      <c r="R45" s="61">
        <f t="shared" si="23"/>
        <v>32.206119162640903</v>
      </c>
      <c r="S45" s="69">
        <f t="shared" si="23"/>
        <v>35.176674836601308</v>
      </c>
      <c r="T45" s="61">
        <f t="shared" si="23"/>
        <v>32.050304878048784</v>
      </c>
      <c r="U45" s="69">
        <f t="shared" si="23"/>
        <v>29.184027777777779</v>
      </c>
      <c r="V45" s="61">
        <f t="shared" si="23"/>
        <v>30.225066934404282</v>
      </c>
      <c r="W45" s="69">
        <f t="shared" si="23"/>
        <v>26.185344827586206</v>
      </c>
      <c r="X45" s="61">
        <f t="shared" si="23"/>
        <v>29.878048780487806</v>
      </c>
      <c r="Y45" s="69">
        <f t="shared" si="23"/>
        <v>28.823529411764707</v>
      </c>
      <c r="Z45" s="61">
        <f t="shared" si="23"/>
        <v>28.125</v>
      </c>
      <c r="AA45" s="69">
        <f t="shared" si="23"/>
        <v>24.508101851851851</v>
      </c>
      <c r="AB45" s="61">
        <f t="shared" si="23"/>
        <v>29.166666666666668</v>
      </c>
      <c r="AC45" s="69">
        <f t="shared" si="23"/>
        <v>27.434842249657063</v>
      </c>
      <c r="AD45" s="61">
        <f t="shared" si="23"/>
        <v>25.365259740259738</v>
      </c>
      <c r="AE45" s="69">
        <f t="shared" si="23"/>
        <v>26.455026455026456</v>
      </c>
      <c r="AF45" s="61">
        <f t="shared" si="23"/>
        <v>27.777777777777779</v>
      </c>
      <c r="AG45" s="69">
        <f t="shared" si="23"/>
        <v>42.666666666666664</v>
      </c>
      <c r="AH45" s="61">
        <f t="shared" si="23"/>
        <v>42.5390625</v>
      </c>
      <c r="AI45" s="69">
        <f t="shared" si="23"/>
        <v>26.40625</v>
      </c>
      <c r="AJ45" s="61">
        <f t="shared" si="23"/>
        <v>24.916811342592595</v>
      </c>
      <c r="AK45" s="69">
        <f t="shared" si="23"/>
        <v>22.446689113355781</v>
      </c>
      <c r="AL45" s="61">
        <f t="shared" si="23"/>
        <v>29.932336182336183</v>
      </c>
      <c r="AM45" s="69">
        <f t="shared" si="23"/>
        <v>34.642737617135204</v>
      </c>
      <c r="AN45" s="61">
        <f t="shared" si="23"/>
        <v>39.171006944444443</v>
      </c>
      <c r="AO45" s="69">
        <f t="shared" si="23"/>
        <v>43.195291327913282</v>
      </c>
      <c r="AP45" s="61">
        <f t="shared" si="23"/>
        <v>35.901251526251528</v>
      </c>
      <c r="AQ45" s="69">
        <f t="shared" si="23"/>
        <v>36.549707602339183</v>
      </c>
      <c r="AR45" s="61">
        <f t="shared" si="23"/>
        <v>30.376787678767879</v>
      </c>
      <c r="AS45" s="69">
        <f t="shared" si="23"/>
        <v>37.242268041237118</v>
      </c>
      <c r="AT45" s="61">
        <f t="shared" si="23"/>
        <v>34.722222222222221</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10</v>
      </c>
      <c r="G47" s="172">
        <f>G45-G26</f>
        <v>4.6198830409356741</v>
      </c>
      <c r="H47" s="118">
        <f>H45-H26</f>
        <v>1.815200617283951</v>
      </c>
      <c r="I47" s="119">
        <f t="shared" ref="I47:AZ47" si="24">I45-I26</f>
        <v>4.2450142450142447</v>
      </c>
      <c r="J47" s="118">
        <f t="shared" si="24"/>
        <v>9.175347222222225</v>
      </c>
      <c r="K47" s="119">
        <f t="shared" si="24"/>
        <v>2.510196208112875</v>
      </c>
      <c r="L47" s="118">
        <f t="shared" si="24"/>
        <v>15.189785137701804</v>
      </c>
      <c r="M47" s="119">
        <f t="shared" si="24"/>
        <v>5.0244851968034574</v>
      </c>
      <c r="N47" s="118">
        <f t="shared" si="24"/>
        <v>8.5206890757877574</v>
      </c>
      <c r="O47" s="119">
        <f t="shared" si="24"/>
        <v>-2.4479166666666679</v>
      </c>
      <c r="P47" s="118">
        <f t="shared" si="24"/>
        <v>-4.9131944444444429</v>
      </c>
      <c r="Q47" s="119">
        <f t="shared" si="24"/>
        <v>7.0590828924162281</v>
      </c>
      <c r="R47" s="118">
        <f t="shared" si="24"/>
        <v>2.2061191626409027</v>
      </c>
      <c r="S47" s="119">
        <f t="shared" si="24"/>
        <v>5.1766748366013076</v>
      </c>
      <c r="T47" s="118">
        <f t="shared" si="24"/>
        <v>2.0503048780487845</v>
      </c>
      <c r="U47" s="119">
        <f t="shared" si="24"/>
        <v>-0.81597222222222143</v>
      </c>
      <c r="V47" s="118">
        <f t="shared" si="24"/>
        <v>0.22506693440428194</v>
      </c>
      <c r="W47" s="119">
        <f t="shared" si="24"/>
        <v>-3.8146551724137936</v>
      </c>
      <c r="X47" s="118">
        <f t="shared" si="24"/>
        <v>-0.12195121951219434</v>
      </c>
      <c r="Y47" s="119">
        <f t="shared" si="24"/>
        <v>-1.1764705882352935</v>
      </c>
      <c r="Z47" s="118">
        <f t="shared" si="24"/>
        <v>-1.875</v>
      </c>
      <c r="AA47" s="119">
        <f t="shared" si="24"/>
        <v>-5.4918981481481488</v>
      </c>
      <c r="AB47" s="118">
        <f t="shared" si="24"/>
        <v>1.1666666666666679</v>
      </c>
      <c r="AC47" s="119">
        <f t="shared" si="24"/>
        <v>-0.56515775034293725</v>
      </c>
      <c r="AD47" s="118">
        <f t="shared" si="24"/>
        <v>-2.634740259740262</v>
      </c>
      <c r="AE47" s="119">
        <f t="shared" si="24"/>
        <v>-2.7116402116402121</v>
      </c>
      <c r="AF47" s="118">
        <f t="shared" si="24"/>
        <v>1.6111111111111107</v>
      </c>
      <c r="AG47" s="119">
        <f t="shared" si="24"/>
        <v>16.499999999999996</v>
      </c>
      <c r="AH47" s="118">
        <f t="shared" si="24"/>
        <v>16.372395833333332</v>
      </c>
      <c r="AI47" s="119">
        <f t="shared" si="24"/>
        <v>-1.3715277777777786</v>
      </c>
      <c r="AJ47" s="118">
        <f t="shared" si="24"/>
        <v>-5.0831886574074048</v>
      </c>
      <c r="AK47" s="119">
        <f t="shared" si="24"/>
        <v>-7.5533108866442191</v>
      </c>
      <c r="AL47" s="118">
        <f t="shared" si="24"/>
        <v>-6.7663817663817127E-2</v>
      </c>
      <c r="AM47" s="119">
        <f t="shared" si="24"/>
        <v>4.6427376171352037</v>
      </c>
      <c r="AN47" s="118">
        <f t="shared" si="24"/>
        <v>9.1710069444444429</v>
      </c>
      <c r="AO47" s="119">
        <f t="shared" si="24"/>
        <v>13.195291327913282</v>
      </c>
      <c r="AP47" s="118">
        <f t="shared" si="24"/>
        <v>5.9012515262515279</v>
      </c>
      <c r="AQ47" s="119">
        <f t="shared" si="24"/>
        <v>6.5497076023391827</v>
      </c>
      <c r="AR47" s="118">
        <f t="shared" si="24"/>
        <v>0.37678767876787944</v>
      </c>
      <c r="AS47" s="119">
        <f t="shared" si="24"/>
        <v>7.2422680412371179</v>
      </c>
      <c r="AT47" s="118">
        <f t="shared" si="24"/>
        <v>4.7222222222222214</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4.6198830409356741</v>
      </c>
      <c r="H49" s="63">
        <f>IF((((IF(AND(H24&gt;($F$1-0.00001),((H45-H26)&gt;0)),(H45-H26),0)))&gt;=10),10,(IF(AND(H24&gt;($F$1-0.00001),((H45-H26)&gt;0)),(H45-H26),0)))</f>
        <v>1.815200617283951</v>
      </c>
      <c r="I49" s="71">
        <f t="shared" ref="I49:AZ49" si="25">IF((((IF(AND(I24&gt;($F$1-0.00001),((I45-I26)&gt;0)),(I45-I26),0)))&gt;=10),10,(IF(AND(I24&gt;($F$1-0.00001),((I45-I26)&gt;0)),(I45-I26),0)))</f>
        <v>4.2450142450142447</v>
      </c>
      <c r="J49" s="63">
        <f t="shared" si="25"/>
        <v>9.175347222222225</v>
      </c>
      <c r="K49" s="71">
        <f t="shared" si="25"/>
        <v>2.510196208112875</v>
      </c>
      <c r="L49" s="63">
        <f t="shared" si="25"/>
        <v>10</v>
      </c>
      <c r="M49" s="71">
        <f t="shared" si="25"/>
        <v>0</v>
      </c>
      <c r="N49" s="63">
        <f t="shared" si="25"/>
        <v>0</v>
      </c>
      <c r="O49" s="71">
        <f t="shared" si="25"/>
        <v>0</v>
      </c>
      <c r="P49" s="63">
        <f t="shared" si="25"/>
        <v>0</v>
      </c>
      <c r="Q49" s="71">
        <f t="shared" si="25"/>
        <v>0</v>
      </c>
      <c r="R49" s="63">
        <f t="shared" si="25"/>
        <v>0</v>
      </c>
      <c r="S49" s="71">
        <f t="shared" si="25"/>
        <v>0</v>
      </c>
      <c r="T49" s="63">
        <f t="shared" si="25"/>
        <v>2.0503048780487845</v>
      </c>
      <c r="U49" s="71">
        <f t="shared" si="25"/>
        <v>0</v>
      </c>
      <c r="V49" s="63">
        <f t="shared" si="25"/>
        <v>0</v>
      </c>
      <c r="W49" s="71">
        <f t="shared" si="25"/>
        <v>0</v>
      </c>
      <c r="X49" s="63">
        <f t="shared" si="25"/>
        <v>0</v>
      </c>
      <c r="Y49" s="71">
        <f t="shared" si="25"/>
        <v>0</v>
      </c>
      <c r="Z49" s="63">
        <f t="shared" si="25"/>
        <v>0</v>
      </c>
      <c r="AA49" s="71">
        <f t="shared" si="25"/>
        <v>0</v>
      </c>
      <c r="AB49" s="63">
        <f t="shared" si="25"/>
        <v>1.1666666666666679</v>
      </c>
      <c r="AC49" s="71">
        <f t="shared" si="25"/>
        <v>0</v>
      </c>
      <c r="AD49" s="63">
        <f t="shared" si="25"/>
        <v>0</v>
      </c>
      <c r="AE49" s="71">
        <f t="shared" si="25"/>
        <v>0</v>
      </c>
      <c r="AF49" s="63">
        <f t="shared" si="25"/>
        <v>1.6111111111111107</v>
      </c>
      <c r="AG49" s="71">
        <f t="shared" si="25"/>
        <v>10</v>
      </c>
      <c r="AH49" s="63">
        <f t="shared" si="25"/>
        <v>10</v>
      </c>
      <c r="AI49" s="71">
        <f t="shared" si="25"/>
        <v>0</v>
      </c>
      <c r="AJ49" s="63">
        <f t="shared" si="25"/>
        <v>0</v>
      </c>
      <c r="AK49" s="71">
        <f t="shared" si="25"/>
        <v>0</v>
      </c>
      <c r="AL49" s="63">
        <f t="shared" si="25"/>
        <v>0</v>
      </c>
      <c r="AM49" s="71">
        <f t="shared" si="25"/>
        <v>4.6427376171352037</v>
      </c>
      <c r="AN49" s="63">
        <f t="shared" si="25"/>
        <v>9.1710069444444429</v>
      </c>
      <c r="AO49" s="71">
        <f t="shared" si="25"/>
        <v>10</v>
      </c>
      <c r="AP49" s="63">
        <f t="shared" si="25"/>
        <v>5.9012515262515279</v>
      </c>
      <c r="AQ49" s="71">
        <f t="shared" si="25"/>
        <v>6.5497076023391827</v>
      </c>
      <c r="AR49" s="63">
        <f t="shared" si="25"/>
        <v>0.37678767876787944</v>
      </c>
      <c r="AS49" s="71">
        <f t="shared" si="25"/>
        <v>7.2422680412371179</v>
      </c>
      <c r="AT49" s="63">
        <f t="shared" si="25"/>
        <v>4.7222222222222214</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14" priority="5" stopIfTrue="1">
      <formula>ISERROR</formula>
    </cfRule>
  </conditionalFormatting>
  <conditionalFormatting sqref="BB36:BD36 BB38:BD38 BB40:BD40 BB43:BD43 BB45:BD45 BB49:BD49">
    <cfRule type="expression" dxfId="13" priority="4" stopIfTrue="1">
      <formula>ISERROR</formula>
    </cfRule>
  </conditionalFormatting>
  <conditionalFormatting sqref="K36 K38 K40 K43 K45 K49">
    <cfRule type="expression" dxfId="12"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11"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10"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topLeftCell="A25"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0.71</v>
      </c>
      <c r="D1" s="1"/>
      <c r="E1" s="1" t="s">
        <v>31</v>
      </c>
      <c r="F1" s="29">
        <v>2.84</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0.95</v>
      </c>
      <c r="E13" s="55">
        <f>'SDR Patient and Stations'!D12</f>
        <v>0.9</v>
      </c>
      <c r="F13" s="54">
        <f>'SDR Patient and Stations'!E12</f>
        <v>0.97499999999999998</v>
      </c>
      <c r="G13" s="55">
        <f>'SDR Patient and Stations'!F12</f>
        <v>1</v>
      </c>
      <c r="H13" s="54">
        <f>'SDR Patient and Stations'!G12</f>
        <v>0.875</v>
      </c>
      <c r="I13" s="55">
        <f>'SDR Patient and Stations'!H12</f>
        <v>1</v>
      </c>
      <c r="J13" s="54">
        <f>'SDR Patient and Stations'!I12</f>
        <v>1.175</v>
      </c>
      <c r="K13" s="55">
        <f>'SDR Patient and Stations'!J12</f>
        <v>0.95</v>
      </c>
      <c r="L13" s="54">
        <f>'SDR Patient and Stations'!K12</f>
        <v>0.83333333333333337</v>
      </c>
      <c r="M13" s="55">
        <f>'SDR Patient and Stations'!L12</f>
        <v>0.84210526315789469</v>
      </c>
      <c r="N13" s="54">
        <f>'SDR Patient and Stations'!M12</f>
        <v>0.82894736842105265</v>
      </c>
      <c r="O13" s="55">
        <f>'SDR Patient and Stations'!N12</f>
        <v>0.90789473684210531</v>
      </c>
      <c r="P13" s="54">
        <f>'SDR Patient and Stations'!O12</f>
        <v>0.89473684210526316</v>
      </c>
      <c r="Q13" s="55">
        <f>'SDR Patient and Stations'!P12</f>
        <v>0.7068965517241379</v>
      </c>
      <c r="R13" s="54">
        <f>'SDR Patient and Stations'!Q12</f>
        <v>0.68965517241379315</v>
      </c>
      <c r="S13" s="55">
        <f>'SDR Patient and Stations'!R12</f>
        <v>0.71551724137931039</v>
      </c>
      <c r="T13" s="54">
        <f>'SDR Patient and Stations'!S12</f>
        <v>0.75</v>
      </c>
      <c r="U13" s="55">
        <f>'SDR Patient and Stations'!T12</f>
        <v>0.7068965517241379</v>
      </c>
      <c r="V13" s="54">
        <f>'SDR Patient and Stations'!U12</f>
        <v>0.73275862068965514</v>
      </c>
      <c r="W13" s="55">
        <f>'SDR Patient and Stations'!V12</f>
        <v>0.69827586206896552</v>
      </c>
      <c r="X13" s="54">
        <f>'SDR Patient and Stations'!W12</f>
        <v>0.72413793103448276</v>
      </c>
      <c r="Y13" s="55">
        <f>'SDR Patient and Stations'!X12</f>
        <v>0.72413793103448276</v>
      </c>
      <c r="Z13" s="54">
        <f>'SDR Patient and Stations'!Y12</f>
        <v>0.69827586206896552</v>
      </c>
      <c r="AA13" s="55">
        <f>'SDR Patient and Stations'!Z12</f>
        <v>0.66379310344827591</v>
      </c>
      <c r="AB13" s="54">
        <f>'SDR Patient and Stations'!AA12</f>
        <v>0.72413793103448276</v>
      </c>
      <c r="AC13" s="55">
        <f>'SDR Patient and Stations'!AB12</f>
        <v>0.68965517241379315</v>
      </c>
      <c r="AD13" s="54">
        <f>'SDR Patient and Stations'!AC12</f>
        <v>0.64655172413793105</v>
      </c>
      <c r="AE13" s="55">
        <f>'SDR Patient and Stations'!AD12</f>
        <v>0.68965517241379315</v>
      </c>
      <c r="AF13" s="54">
        <f>'SDR Patient and Stations'!AE12</f>
        <v>0.7407407407407407</v>
      </c>
      <c r="AG13" s="55">
        <f>'SDR Patient and Stations'!AF12</f>
        <v>0.88888888888888884</v>
      </c>
      <c r="AH13" s="54">
        <f>'SDR Patient and Stations'!AG12</f>
        <v>0.91666666666666663</v>
      </c>
      <c r="AI13" s="55">
        <f>'SDR Patient and Stations'!AH12</f>
        <v>0.72222222222222221</v>
      </c>
      <c r="AJ13" s="54">
        <f>'SDR Patient and Stations'!AI12</f>
        <v>0.71551724137931039</v>
      </c>
      <c r="AK13" s="55">
        <f>'SDR Patient and Stations'!AJ12</f>
        <v>0.68965517241379315</v>
      </c>
      <c r="AL13" s="54">
        <f>'SDR Patient and Stations'!AK12</f>
        <v>0.7068965517241379</v>
      </c>
      <c r="AM13" s="55">
        <f>'SDR Patient and Stations'!AL12</f>
        <v>0.78448275862068961</v>
      </c>
      <c r="AN13" s="54">
        <f>'SDR Patient and Stations'!AM12</f>
        <v>0.81896551724137934</v>
      </c>
      <c r="AO13" s="55">
        <f>'SDR Patient and Stations'!AN12</f>
        <v>0.87068965517241381</v>
      </c>
      <c r="AP13" s="54">
        <f>'SDR Patient and Stations'!AO12</f>
        <v>0.83620689655172409</v>
      </c>
      <c r="AQ13" s="55">
        <f>'SDR Patient and Stations'!AP12</f>
        <v>0.86206896551724133</v>
      </c>
      <c r="AR13" s="54">
        <f>'SDR Patient and Stations'!AQ12</f>
        <v>0.81034482758620685</v>
      </c>
      <c r="AS13" s="55">
        <f>'SDR Patient and Stations'!AR12</f>
        <v>0.87931034482758619</v>
      </c>
      <c r="AT13" s="54">
        <f>'SDR Patient and Stations'!AS12</f>
        <v>0.86206896551724133</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3" t="s">
        <v>74</v>
      </c>
      <c r="C14" s="45">
        <f>'SDR Patient and Stations'!B14</f>
        <v>0</v>
      </c>
      <c r="D14" s="166">
        <f>'SDR Patient and Stations'!C14</f>
        <v>0</v>
      </c>
      <c r="E14" s="167">
        <f>'SDR Patient and Stations'!D14</f>
        <v>0</v>
      </c>
      <c r="F14" s="166">
        <f>'SDR Patient and Stations'!E14</f>
        <v>0</v>
      </c>
      <c r="G14" s="167">
        <f>'SDR Patient and Stations'!F14</f>
        <v>3</v>
      </c>
      <c r="H14" s="166">
        <f>'SDR Patient and Stations'!G14</f>
        <v>0</v>
      </c>
      <c r="I14" s="167">
        <f>'SDR Patient and Stations'!H14</f>
        <v>6</v>
      </c>
      <c r="J14" s="166">
        <f>'SDR Patient and Stations'!I14</f>
        <v>0</v>
      </c>
      <c r="K14" s="167">
        <f>'SDR Patient and Stations'!J14</f>
        <v>0</v>
      </c>
      <c r="L14" s="166">
        <f>'SDR Patient and Stations'!K14</f>
        <v>0</v>
      </c>
      <c r="M14" s="167">
        <f>'SDR Patient and Stations'!L14</f>
        <v>10</v>
      </c>
      <c r="N14" s="166">
        <f>'SDR Patient and Stations'!M14</f>
        <v>0</v>
      </c>
      <c r="O14" s="167">
        <f>'SDR Patient and Stations'!N14</f>
        <v>0</v>
      </c>
      <c r="P14" s="166">
        <f>'SDR Patient and Stations'!O14</f>
        <v>0</v>
      </c>
      <c r="Q14" s="167">
        <f>'SDR Patient and Stations'!P14</f>
        <v>0</v>
      </c>
      <c r="R14" s="166">
        <f>'SDR Patient and Stations'!Q14</f>
        <v>0</v>
      </c>
      <c r="S14" s="167">
        <f>'SDR Patient and Stations'!R14</f>
        <v>0</v>
      </c>
      <c r="T14" s="166">
        <f>'SDR Patient and Stations'!S14</f>
        <v>0</v>
      </c>
      <c r="U14" s="167">
        <f>'SDR Patient and Stations'!T14</f>
        <v>0</v>
      </c>
      <c r="V14" s="166">
        <f>'SDR Patient and Stations'!U14</f>
        <v>0</v>
      </c>
      <c r="W14" s="167">
        <f>'SDR Patient and Stations'!V14</f>
        <v>-2</v>
      </c>
      <c r="X14" s="166">
        <f>'SDR Patient and Stations'!W14</f>
        <v>0</v>
      </c>
      <c r="Y14" s="167">
        <f>'SDR Patient and Stations'!X14</f>
        <v>0</v>
      </c>
      <c r="Z14" s="166">
        <f>'SDR Patient and Stations'!Y14</f>
        <v>0</v>
      </c>
      <c r="AA14" s="167">
        <f>'SDR Patient and Stations'!Z14</f>
        <v>-3</v>
      </c>
      <c r="AB14" s="166">
        <f>'SDR Patient and Stations'!AA14</f>
        <v>0</v>
      </c>
      <c r="AC14" s="167">
        <f>'SDR Patient and Stations'!AB14</f>
        <v>0</v>
      </c>
      <c r="AD14" s="166">
        <f>'SDR Patient and Stations'!AC14</f>
        <v>3</v>
      </c>
      <c r="AE14" s="167">
        <f>'SDR Patient and Stations'!AD14</f>
        <v>0</v>
      </c>
      <c r="AF14" s="166">
        <f>'SDR Patient and Stations'!AE14</f>
        <v>0</v>
      </c>
      <c r="AG14" s="167">
        <f>'SDR Patient and Stations'!AF14</f>
        <v>0</v>
      </c>
      <c r="AH14" s="166">
        <f>'SDR Patient and Stations'!AG14</f>
        <v>2</v>
      </c>
      <c r="AI14" s="167">
        <f>'SDR Patient and Stations'!AH14</f>
        <v>0</v>
      </c>
      <c r="AJ14" s="166">
        <f>'SDR Patient and Stations'!AI14</f>
        <v>0</v>
      </c>
      <c r="AK14" s="167">
        <f>'SDR Patient and Stations'!AJ14</f>
        <v>0</v>
      </c>
      <c r="AL14" s="166">
        <f>'SDR Patient and Stations'!AK14</f>
        <v>0</v>
      </c>
      <c r="AM14" s="167">
        <f>'SDR Patient and Stations'!AL14</f>
        <v>0</v>
      </c>
      <c r="AN14" s="166">
        <f>'SDR Patient and Stations'!AM14</f>
        <v>0</v>
      </c>
      <c r="AO14" s="167">
        <f>'SDR Patient and Stations'!AN14</f>
        <v>-2</v>
      </c>
      <c r="AP14" s="166">
        <f>'SDR Patient and Stations'!AO14</f>
        <v>0</v>
      </c>
      <c r="AQ14" s="167">
        <f>'SDR Patient and Stations'!AP14</f>
        <v>0</v>
      </c>
      <c r="AR14" s="166">
        <f>'SDR Patient and Stations'!AQ14</f>
        <v>2</v>
      </c>
      <c r="AS14" s="167">
        <f>'SDR Patient and Stations'!AR14</f>
        <v>0</v>
      </c>
      <c r="AT14" s="166">
        <f>'SDR Patient and Stations'!AS14</f>
        <v>0</v>
      </c>
      <c r="AU14" s="167">
        <f>'SDR Patient and Stations'!AT14</f>
        <v>0</v>
      </c>
      <c r="AV14" s="166">
        <f>'SDR Patient and Stations'!AU14</f>
        <v>0</v>
      </c>
      <c r="AW14" s="167">
        <f>'SDR Patient and Stations'!AV14</f>
        <v>0</v>
      </c>
      <c r="AX14" s="166">
        <f>'SDR Patient and Stations'!AW14</f>
        <v>0</v>
      </c>
      <c r="AY14" s="167">
        <f>'SDR Patient and Stations'!AX14</f>
        <v>0</v>
      </c>
      <c r="AZ14" s="166">
        <f>'SDR Patient and Stations'!AY14</f>
        <v>0</v>
      </c>
      <c r="BA14" s="167">
        <f>'SDR Patient and Stations'!AZ14</f>
        <v>0</v>
      </c>
      <c r="BB14" s="51"/>
      <c r="BC14" s="48"/>
      <c r="BD14" s="51"/>
    </row>
    <row r="15" spans="1:56" s="44" customFormat="1" ht="25.5" x14ac:dyDescent="0.6">
      <c r="B15" s="43" t="s">
        <v>72</v>
      </c>
      <c r="C15" s="43"/>
      <c r="D15" s="168">
        <f>'SDR Patient and Stations'!C15</f>
        <v>0</v>
      </c>
      <c r="E15" s="166">
        <f>'SDR Patient and Stations'!D15</f>
        <v>0</v>
      </c>
      <c r="F15" s="167">
        <f>'SDR Patient and Stations'!E15</f>
        <v>0</v>
      </c>
      <c r="G15" s="166">
        <f>'SDR Patient and Stations'!F15</f>
        <v>0</v>
      </c>
      <c r="H15" s="167">
        <f>'SDR Patient and Stations'!G15</f>
        <v>0</v>
      </c>
      <c r="I15" s="166">
        <f>'SDR Patient and Stations'!H15</f>
        <v>0</v>
      </c>
      <c r="J15" s="167">
        <f>'SDR Patient and Stations'!I15</f>
        <v>3</v>
      </c>
      <c r="K15" s="166">
        <f>'SDR Patient and Stations'!J15</f>
        <v>0</v>
      </c>
      <c r="L15" s="167">
        <f>'SDR Patient and Stations'!K15</f>
        <v>6</v>
      </c>
      <c r="M15" s="166">
        <f>'SDR Patient and Stations'!L15</f>
        <v>0</v>
      </c>
      <c r="N15" s="167">
        <f>'SDR Patient and Stations'!M15</f>
        <v>0</v>
      </c>
      <c r="O15" s="166">
        <f>'SDR Patient and Stations'!N15</f>
        <v>0</v>
      </c>
      <c r="P15" s="167">
        <f>'SDR Patient and Stations'!O15</f>
        <v>10</v>
      </c>
      <c r="Q15" s="166">
        <f>'SDR Patient and Stations'!P15</f>
        <v>0</v>
      </c>
      <c r="R15" s="167">
        <f>'SDR Patient and Stations'!Q15</f>
        <v>0</v>
      </c>
      <c r="S15" s="166">
        <f>'SDR Patient and Stations'!R15</f>
        <v>0</v>
      </c>
      <c r="T15" s="167">
        <f>'SDR Patient and Stations'!S15</f>
        <v>0</v>
      </c>
      <c r="U15" s="166">
        <f>'SDR Patient and Stations'!T15</f>
        <v>0</v>
      </c>
      <c r="V15" s="167">
        <f>'SDR Patient and Stations'!U15</f>
        <v>0</v>
      </c>
      <c r="W15" s="166">
        <f>'SDR Patient and Stations'!V15</f>
        <v>0</v>
      </c>
      <c r="X15" s="167">
        <f>'SDR Patient and Stations'!W15</f>
        <v>0</v>
      </c>
      <c r="Y15" s="166">
        <f>'SDR Patient and Stations'!X15</f>
        <v>0</v>
      </c>
      <c r="Z15" s="167">
        <f>'SDR Patient and Stations'!Y15</f>
        <v>-2</v>
      </c>
      <c r="AA15" s="166">
        <f>'SDR Patient and Stations'!Z15</f>
        <v>0</v>
      </c>
      <c r="AB15" s="167">
        <f>'SDR Patient and Stations'!AA15</f>
        <v>0</v>
      </c>
      <c r="AC15" s="166">
        <f>'SDR Patient and Stations'!AB15</f>
        <v>0</v>
      </c>
      <c r="AD15" s="167">
        <f>'SDR Patient and Stations'!AC15</f>
        <v>-3</v>
      </c>
      <c r="AE15" s="166">
        <f>'SDR Patient and Stations'!AD15</f>
        <v>0</v>
      </c>
      <c r="AF15" s="167">
        <f>'SDR Patient and Stations'!AE15</f>
        <v>0</v>
      </c>
      <c r="AG15" s="166">
        <f>'SDR Patient and Stations'!AF15</f>
        <v>3</v>
      </c>
      <c r="AH15" s="167">
        <f>'SDR Patient and Stations'!AG15</f>
        <v>0</v>
      </c>
      <c r="AI15" s="166">
        <f>'SDR Patient and Stations'!AH15</f>
        <v>0</v>
      </c>
      <c r="AJ15" s="167">
        <f>'SDR Patient and Stations'!AI15</f>
        <v>0</v>
      </c>
      <c r="AK15" s="166">
        <f>'SDR Patient and Stations'!AJ15</f>
        <v>2</v>
      </c>
      <c r="AL15" s="167">
        <f>'SDR Patient and Stations'!AK15</f>
        <v>0</v>
      </c>
      <c r="AM15" s="166">
        <f>'SDR Patient and Stations'!AL15</f>
        <v>0</v>
      </c>
      <c r="AN15" s="167">
        <f>'SDR Patient and Stations'!AM15</f>
        <v>0</v>
      </c>
      <c r="AO15" s="166">
        <f>'SDR Patient and Stations'!AN15</f>
        <v>0</v>
      </c>
      <c r="AP15" s="167">
        <f>'SDR Patient and Stations'!AO15</f>
        <v>0</v>
      </c>
      <c r="AQ15" s="166">
        <f>'SDR Patient and Stations'!AP15</f>
        <v>0</v>
      </c>
      <c r="AR15" s="167">
        <f>'SDR Patient and Stations'!AQ15</f>
        <v>-2</v>
      </c>
      <c r="AS15" s="166">
        <f>'SDR Patient and Stations'!AR15</f>
        <v>0</v>
      </c>
      <c r="AT15" s="167">
        <f>'SDR Patient and Stations'!AS15</f>
        <v>0</v>
      </c>
      <c r="AU15" s="166">
        <f>'SDR Patient and Stations'!AT15</f>
        <v>2</v>
      </c>
      <c r="AV15" s="167">
        <f>'SDR Patient and Stations'!AU15</f>
        <v>0</v>
      </c>
      <c r="AW15" s="166">
        <f>'SDR Patient and Stations'!AV15</f>
        <v>0</v>
      </c>
      <c r="AX15" s="167">
        <f>'SDR Patient and Stations'!AW15</f>
        <v>0</v>
      </c>
      <c r="AY15" s="166">
        <f>'SDR Patient and Stations'!AX15</f>
        <v>0</v>
      </c>
      <c r="AZ15" s="167">
        <f>'SDR Patient and Stations'!AY15</f>
        <v>0</v>
      </c>
      <c r="BA15" s="166">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0</v>
      </c>
      <c r="I16" s="52">
        <f>'SDR Patient and Stations'!H16</f>
        <v>0</v>
      </c>
      <c r="J16" s="49">
        <f>'SDR Patient and Stations'!I16</f>
        <v>0</v>
      </c>
      <c r="K16" s="52">
        <f>'SDR Patient and Stations'!J16</f>
        <v>3</v>
      </c>
      <c r="L16" s="49">
        <f>'SDR Patient and Stations'!K16</f>
        <v>0</v>
      </c>
      <c r="M16" s="52">
        <f>'SDR Patient and Stations'!L16</f>
        <v>6</v>
      </c>
      <c r="N16" s="49">
        <f>'SDR Patient and Stations'!M16</f>
        <v>0</v>
      </c>
      <c r="O16" s="52">
        <f>'SDR Patient and Stations'!N16</f>
        <v>0</v>
      </c>
      <c r="P16" s="49">
        <f>'SDR Patient and Stations'!O16</f>
        <v>0</v>
      </c>
      <c r="Q16" s="52">
        <f>'SDR Patient and Stations'!P16</f>
        <v>10</v>
      </c>
      <c r="R16" s="49">
        <f>'SDR Patient and Stations'!Q16</f>
        <v>0</v>
      </c>
      <c r="S16" s="52">
        <f>'SDR Patient and Stations'!R16</f>
        <v>0</v>
      </c>
      <c r="T16" s="49">
        <f>'SDR Patient and Stations'!S16</f>
        <v>0</v>
      </c>
      <c r="U16" s="52">
        <f>'SDR Patient and Stations'!T16</f>
        <v>0</v>
      </c>
      <c r="V16" s="49">
        <f>'SDR Patient and Stations'!U16</f>
        <v>0</v>
      </c>
      <c r="W16" s="52">
        <f>'SDR Patient and Stations'!V16</f>
        <v>0</v>
      </c>
      <c r="X16" s="49">
        <f>'SDR Patient and Stations'!W16</f>
        <v>0</v>
      </c>
      <c r="Y16" s="52">
        <f>'SDR Patient and Stations'!X16</f>
        <v>0</v>
      </c>
      <c r="Z16" s="49">
        <f>'SDR Patient and Stations'!Y16</f>
        <v>0</v>
      </c>
      <c r="AA16" s="52">
        <f>'SDR Patient and Stations'!Z16</f>
        <v>-2</v>
      </c>
      <c r="AB16" s="49">
        <f>'SDR Patient and Stations'!AA16</f>
        <v>0</v>
      </c>
      <c r="AC16" s="52">
        <f>'SDR Patient and Stations'!AB16</f>
        <v>0</v>
      </c>
      <c r="AD16" s="49">
        <f>'SDR Patient and Stations'!AC16</f>
        <v>0</v>
      </c>
      <c r="AE16" s="52">
        <f>'SDR Patient and Stations'!AD16</f>
        <v>-3</v>
      </c>
      <c r="AF16" s="49">
        <f>'SDR Patient and Stations'!AE16</f>
        <v>0</v>
      </c>
      <c r="AG16" s="52">
        <f>'SDR Patient and Stations'!AF16</f>
        <v>0</v>
      </c>
      <c r="AH16" s="49">
        <f>'SDR Patient and Stations'!AG16</f>
        <v>3</v>
      </c>
      <c r="AI16" s="52">
        <f>'SDR Patient and Stations'!AH16</f>
        <v>0</v>
      </c>
      <c r="AJ16" s="49">
        <f>'SDR Patient and Stations'!AI16</f>
        <v>0</v>
      </c>
      <c r="AK16" s="52">
        <f>'SDR Patient and Stations'!AJ16</f>
        <v>0</v>
      </c>
      <c r="AL16" s="49">
        <f>'SDR Patient and Stations'!AK16</f>
        <v>2</v>
      </c>
      <c r="AM16" s="52">
        <f>'SDR Patient and Stations'!AL16</f>
        <v>0</v>
      </c>
      <c r="AN16" s="49">
        <f>'SDR Patient and Stations'!AM16</f>
        <v>0</v>
      </c>
      <c r="AO16" s="52">
        <f>'SDR Patient and Stations'!AN16</f>
        <v>0</v>
      </c>
      <c r="AP16" s="49">
        <f>'SDR Patient and Stations'!AO16</f>
        <v>0</v>
      </c>
      <c r="AQ16" s="52">
        <f>'SDR Patient and Stations'!AP16</f>
        <v>0</v>
      </c>
      <c r="AR16" s="49">
        <f>'SDR Patient and Stations'!AQ16</f>
        <v>0</v>
      </c>
      <c r="AS16" s="52">
        <f>'SDR Patient and Stations'!AR16</f>
        <v>-2</v>
      </c>
      <c r="AT16" s="49">
        <f>'SDR Patient and Stations'!AS16</f>
        <v>0</v>
      </c>
      <c r="AU16" s="52">
        <f>'SDR Patient and Stations'!AT16</f>
        <v>0</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81" t="s">
        <v>37</v>
      </c>
      <c r="F20" s="182">
        <v>35430</v>
      </c>
      <c r="G20" s="183">
        <v>35611</v>
      </c>
      <c r="H20" s="184">
        <f>F20+365.25</f>
        <v>35795.25</v>
      </c>
      <c r="I20" s="183">
        <f>G20+365.25</f>
        <v>35976.25</v>
      </c>
      <c r="J20" s="184">
        <f>H20+365.25</f>
        <v>36160.5</v>
      </c>
      <c r="K20" s="183">
        <f>I20+365.5</f>
        <v>36341.75</v>
      </c>
      <c r="L20" s="184">
        <f t="shared" ref="L20:AZ20" si="7">J20+365.25</f>
        <v>36525.75</v>
      </c>
      <c r="M20" s="183">
        <f t="shared" si="7"/>
        <v>36707</v>
      </c>
      <c r="N20" s="184">
        <f t="shared" si="7"/>
        <v>36891</v>
      </c>
      <c r="O20" s="183">
        <f t="shared" si="7"/>
        <v>37072.25</v>
      </c>
      <c r="P20" s="184">
        <f t="shared" si="7"/>
        <v>37256.25</v>
      </c>
      <c r="Q20" s="183">
        <f t="shared" si="7"/>
        <v>37437.5</v>
      </c>
      <c r="R20" s="184">
        <f t="shared" si="7"/>
        <v>37621.5</v>
      </c>
      <c r="S20" s="183">
        <f t="shared" si="7"/>
        <v>37802.75</v>
      </c>
      <c r="T20" s="184">
        <f t="shared" si="7"/>
        <v>37986.75</v>
      </c>
      <c r="U20" s="183">
        <f t="shared" si="7"/>
        <v>38168</v>
      </c>
      <c r="V20" s="184">
        <f t="shared" si="7"/>
        <v>38352</v>
      </c>
      <c r="W20" s="183">
        <f t="shared" si="7"/>
        <v>38533.25</v>
      </c>
      <c r="X20" s="184">
        <f t="shared" si="7"/>
        <v>38717.25</v>
      </c>
      <c r="Y20" s="183">
        <f t="shared" si="7"/>
        <v>38898.5</v>
      </c>
      <c r="Z20" s="184">
        <f t="shared" si="7"/>
        <v>39082.5</v>
      </c>
      <c r="AA20" s="183">
        <f t="shared" si="7"/>
        <v>39263.75</v>
      </c>
      <c r="AB20" s="184">
        <f t="shared" si="7"/>
        <v>39447.75</v>
      </c>
      <c r="AC20" s="183">
        <f t="shared" si="7"/>
        <v>39629</v>
      </c>
      <c r="AD20" s="184">
        <f t="shared" si="7"/>
        <v>39813</v>
      </c>
      <c r="AE20" s="183">
        <f t="shared" si="7"/>
        <v>39994.25</v>
      </c>
      <c r="AF20" s="184">
        <f t="shared" si="7"/>
        <v>40178.25</v>
      </c>
      <c r="AG20" s="183">
        <f t="shared" si="7"/>
        <v>40359.5</v>
      </c>
      <c r="AH20" s="184">
        <f t="shared" si="7"/>
        <v>40543.5</v>
      </c>
      <c r="AI20" s="183">
        <f t="shared" si="7"/>
        <v>40724.75</v>
      </c>
      <c r="AJ20" s="184">
        <f t="shared" si="7"/>
        <v>40908.75</v>
      </c>
      <c r="AK20" s="183">
        <f t="shared" si="7"/>
        <v>41090</v>
      </c>
      <c r="AL20" s="184">
        <f t="shared" si="7"/>
        <v>41274</v>
      </c>
      <c r="AM20" s="183">
        <f t="shared" si="7"/>
        <v>41455.25</v>
      </c>
      <c r="AN20" s="184">
        <f t="shared" si="7"/>
        <v>41639.25</v>
      </c>
      <c r="AO20" s="183">
        <f t="shared" si="7"/>
        <v>41820.5</v>
      </c>
      <c r="AP20" s="184">
        <f t="shared" si="7"/>
        <v>42004.5</v>
      </c>
      <c r="AQ20" s="183">
        <f t="shared" si="7"/>
        <v>42185.75</v>
      </c>
      <c r="AR20" s="184">
        <f t="shared" si="7"/>
        <v>42369.75</v>
      </c>
      <c r="AS20" s="183">
        <f t="shared" si="7"/>
        <v>42551</v>
      </c>
      <c r="AT20" s="184">
        <f t="shared" si="7"/>
        <v>42735</v>
      </c>
      <c r="AU20" s="183">
        <f t="shared" si="7"/>
        <v>42916.25</v>
      </c>
      <c r="AV20" s="184">
        <f t="shared" si="7"/>
        <v>43100.25</v>
      </c>
      <c r="AW20" s="183">
        <f t="shared" si="7"/>
        <v>43281.5</v>
      </c>
      <c r="AX20" s="184">
        <f t="shared" si="7"/>
        <v>43465.5</v>
      </c>
      <c r="AY20" s="183">
        <f t="shared" si="7"/>
        <v>43646.75</v>
      </c>
      <c r="AZ20" s="184">
        <f t="shared" si="7"/>
        <v>43830.75</v>
      </c>
      <c r="BB20" s="183">
        <f>AY20+365.25</f>
        <v>44012</v>
      </c>
      <c r="BC20" s="184">
        <f>AZ20+365.25</f>
        <v>44196</v>
      </c>
      <c r="BD20" s="183">
        <f t="shared" ref="BD20" si="8">BB20+365.25</f>
        <v>44377.25</v>
      </c>
    </row>
    <row r="21" spans="1:58" x14ac:dyDescent="0.55000000000000004">
      <c r="B21" s="3" t="s">
        <v>2</v>
      </c>
      <c r="F21" s="5">
        <f>$C$1</f>
        <v>0.71</v>
      </c>
      <c r="G21" s="66">
        <f t="shared" ref="G21:BD21" si="9">$C$1</f>
        <v>0.71</v>
      </c>
      <c r="H21" s="58">
        <f t="shared" si="9"/>
        <v>0.71</v>
      </c>
      <c r="I21" s="66">
        <f t="shared" si="9"/>
        <v>0.71</v>
      </c>
      <c r="J21" s="58">
        <f t="shared" si="9"/>
        <v>0.71</v>
      </c>
      <c r="K21" s="66">
        <f t="shared" si="9"/>
        <v>0.71</v>
      </c>
      <c r="L21" s="58">
        <f t="shared" si="9"/>
        <v>0.71</v>
      </c>
      <c r="M21" s="66">
        <f t="shared" si="9"/>
        <v>0.71</v>
      </c>
      <c r="N21" s="58">
        <f t="shared" si="9"/>
        <v>0.71</v>
      </c>
      <c r="O21" s="66">
        <f t="shared" si="9"/>
        <v>0.71</v>
      </c>
      <c r="P21" s="58">
        <f t="shared" si="9"/>
        <v>0.71</v>
      </c>
      <c r="Q21" s="66">
        <f t="shared" si="9"/>
        <v>0.71</v>
      </c>
      <c r="R21" s="58">
        <f t="shared" si="9"/>
        <v>0.71</v>
      </c>
      <c r="S21" s="66">
        <f t="shared" si="9"/>
        <v>0.71</v>
      </c>
      <c r="T21" s="58">
        <f t="shared" si="9"/>
        <v>0.71</v>
      </c>
      <c r="U21" s="66">
        <f t="shared" si="9"/>
        <v>0.71</v>
      </c>
      <c r="V21" s="58">
        <f t="shared" si="9"/>
        <v>0.71</v>
      </c>
      <c r="W21" s="66">
        <f t="shared" si="9"/>
        <v>0.71</v>
      </c>
      <c r="X21" s="58">
        <f t="shared" si="9"/>
        <v>0.71</v>
      </c>
      <c r="Y21" s="66">
        <f t="shared" si="9"/>
        <v>0.71</v>
      </c>
      <c r="Z21" s="58">
        <f t="shared" si="9"/>
        <v>0.71</v>
      </c>
      <c r="AA21" s="66">
        <f t="shared" si="9"/>
        <v>0.71</v>
      </c>
      <c r="AB21" s="58">
        <f t="shared" si="9"/>
        <v>0.71</v>
      </c>
      <c r="AC21" s="66">
        <f t="shared" si="9"/>
        <v>0.71</v>
      </c>
      <c r="AD21" s="58">
        <f t="shared" si="9"/>
        <v>0.71</v>
      </c>
      <c r="AE21" s="66">
        <f t="shared" si="9"/>
        <v>0.71</v>
      </c>
      <c r="AF21" s="58">
        <f t="shared" si="9"/>
        <v>0.71</v>
      </c>
      <c r="AG21" s="66">
        <f t="shared" si="9"/>
        <v>0.71</v>
      </c>
      <c r="AH21" s="58">
        <f t="shared" si="9"/>
        <v>0.71</v>
      </c>
      <c r="AI21" s="66">
        <f t="shared" si="9"/>
        <v>0.71</v>
      </c>
      <c r="AJ21" s="58">
        <f t="shared" si="9"/>
        <v>0.71</v>
      </c>
      <c r="AK21" s="66">
        <f t="shared" si="9"/>
        <v>0.71</v>
      </c>
      <c r="AL21" s="58">
        <f t="shared" si="9"/>
        <v>0.71</v>
      </c>
      <c r="AM21" s="66">
        <f t="shared" si="9"/>
        <v>0.71</v>
      </c>
      <c r="AN21" s="58">
        <f t="shared" si="9"/>
        <v>0.71</v>
      </c>
      <c r="AO21" s="66">
        <f t="shared" si="9"/>
        <v>0.71</v>
      </c>
      <c r="AP21" s="58">
        <f t="shared" si="9"/>
        <v>0.71</v>
      </c>
      <c r="AQ21" s="66">
        <f t="shared" si="9"/>
        <v>0.71</v>
      </c>
      <c r="AR21" s="58">
        <f t="shared" si="9"/>
        <v>0.71</v>
      </c>
      <c r="AS21" s="66">
        <f t="shared" si="9"/>
        <v>0.71</v>
      </c>
      <c r="AT21" s="58">
        <f t="shared" si="9"/>
        <v>0.71</v>
      </c>
      <c r="AU21" s="66">
        <f t="shared" si="9"/>
        <v>0.71</v>
      </c>
      <c r="AV21" s="58">
        <f t="shared" si="9"/>
        <v>0.71</v>
      </c>
      <c r="AW21" s="66">
        <f t="shared" si="9"/>
        <v>0.71</v>
      </c>
      <c r="AX21" s="58">
        <f t="shared" si="9"/>
        <v>0.71</v>
      </c>
      <c r="AY21" s="66">
        <f t="shared" si="9"/>
        <v>0.71</v>
      </c>
      <c r="AZ21" s="58">
        <f t="shared" si="9"/>
        <v>0.71</v>
      </c>
      <c r="BB21" s="66">
        <f t="shared" si="9"/>
        <v>0.71</v>
      </c>
      <c r="BC21" s="58">
        <f t="shared" si="9"/>
        <v>0.71</v>
      </c>
      <c r="BD21" s="66">
        <f t="shared" si="9"/>
        <v>0.71</v>
      </c>
    </row>
    <row r="22" spans="1:58" x14ac:dyDescent="0.55000000000000004">
      <c r="B22" s="3" t="s">
        <v>56</v>
      </c>
      <c r="C22">
        <f>'SDR Patient and Stations'!B12</f>
        <v>0.95</v>
      </c>
      <c r="D22">
        <f>'SDR Patient and Stations'!C12</f>
        <v>0.95</v>
      </c>
      <c r="E22">
        <f>'SDR Patient and Stations'!D12</f>
        <v>0.9</v>
      </c>
      <c r="F22" s="5">
        <f>'SDR Patient and Stations'!E12</f>
        <v>0.97499999999999998</v>
      </c>
      <c r="G22" s="66">
        <f>'SDR Patient and Stations'!F12</f>
        <v>1</v>
      </c>
      <c r="H22" s="58">
        <f>'SDR Patient and Stations'!G12</f>
        <v>0.875</v>
      </c>
      <c r="I22" s="66">
        <f>'SDR Patient and Stations'!H12</f>
        <v>1</v>
      </c>
      <c r="J22" s="58">
        <f>'SDR Patient and Stations'!I12</f>
        <v>1.175</v>
      </c>
      <c r="K22" s="66">
        <f>'SDR Patient and Stations'!J12</f>
        <v>0.95</v>
      </c>
      <c r="L22" s="58">
        <f>'SDR Patient and Stations'!K12</f>
        <v>0.83333333333333337</v>
      </c>
      <c r="M22" s="66">
        <f>'SDR Patient and Stations'!M12</f>
        <v>0.82894736842105265</v>
      </c>
      <c r="N22" s="58">
        <f>'SDR Patient and Stations'!N12</f>
        <v>0.90789473684210531</v>
      </c>
      <c r="O22" s="66">
        <f>'SDR Patient and Stations'!O12</f>
        <v>0.89473684210526316</v>
      </c>
      <c r="P22" s="58">
        <f>'SDR Patient and Stations'!P12</f>
        <v>0.7068965517241379</v>
      </c>
      <c r="Q22" s="66">
        <f>'SDR Patient and Stations'!Q12</f>
        <v>0.68965517241379315</v>
      </c>
      <c r="R22" s="58">
        <f>'SDR Patient and Stations'!R12</f>
        <v>0.71551724137931039</v>
      </c>
      <c r="S22" s="66">
        <f>'SDR Patient and Stations'!S12</f>
        <v>0.75</v>
      </c>
      <c r="T22" s="58">
        <f>'SDR Patient and Stations'!T12</f>
        <v>0.7068965517241379</v>
      </c>
      <c r="U22" s="66">
        <f>'SDR Patient and Stations'!U12</f>
        <v>0.73275862068965514</v>
      </c>
      <c r="V22" s="58">
        <f>'SDR Patient and Stations'!V12</f>
        <v>0.69827586206896552</v>
      </c>
      <c r="W22" s="66">
        <f>'SDR Patient and Stations'!W12</f>
        <v>0.72413793103448276</v>
      </c>
      <c r="X22" s="58">
        <f>'SDR Patient and Stations'!X12</f>
        <v>0.72413793103448276</v>
      </c>
      <c r="Y22" s="66">
        <f>'SDR Patient and Stations'!Y12</f>
        <v>0.69827586206896552</v>
      </c>
      <c r="Z22" s="58">
        <f>'SDR Patient and Stations'!Z12</f>
        <v>0.66379310344827591</v>
      </c>
      <c r="AA22" s="66">
        <f>'SDR Patient and Stations'!AA12</f>
        <v>0.72413793103448276</v>
      </c>
      <c r="AB22" s="58">
        <f>'SDR Patient and Stations'!AB12</f>
        <v>0.68965517241379315</v>
      </c>
      <c r="AC22" s="66">
        <f>'SDR Patient and Stations'!AC12</f>
        <v>0.64655172413793105</v>
      </c>
      <c r="AD22" s="58">
        <f>'SDR Patient and Stations'!AD12</f>
        <v>0.68965517241379315</v>
      </c>
      <c r="AE22" s="66">
        <f>'SDR Patient and Stations'!AE12</f>
        <v>0.7407407407407407</v>
      </c>
      <c r="AF22" s="58">
        <f>'SDR Patient and Stations'!AF12</f>
        <v>0.88888888888888884</v>
      </c>
      <c r="AG22" s="66">
        <f>'SDR Patient and Stations'!AG12</f>
        <v>0.91666666666666663</v>
      </c>
      <c r="AH22" s="58">
        <f>'SDR Patient and Stations'!AH12</f>
        <v>0.72222222222222221</v>
      </c>
      <c r="AI22" s="66">
        <f>'SDR Patient and Stations'!AI12</f>
        <v>0.71551724137931039</v>
      </c>
      <c r="AJ22" s="58">
        <f>'SDR Patient and Stations'!AJ12</f>
        <v>0.68965517241379315</v>
      </c>
      <c r="AK22" s="66">
        <f>'SDR Patient and Stations'!AK12</f>
        <v>0.7068965517241379</v>
      </c>
      <c r="AL22" s="58">
        <f>'SDR Patient and Stations'!AL12</f>
        <v>0.78448275862068961</v>
      </c>
      <c r="AM22" s="66">
        <f>'SDR Patient and Stations'!AM12</f>
        <v>0.81896551724137934</v>
      </c>
      <c r="AN22" s="58">
        <f>'SDR Patient and Stations'!AN12</f>
        <v>0.87068965517241381</v>
      </c>
      <c r="AO22" s="66">
        <f>'SDR Patient and Stations'!AO12</f>
        <v>0.83620689655172409</v>
      </c>
      <c r="AP22" s="58">
        <f>'SDR Patient and Stations'!AP12</f>
        <v>0.86206896551724133</v>
      </c>
      <c r="AQ22" s="66">
        <f>'SDR Patient and Stations'!AQ12</f>
        <v>0.81034482758620685</v>
      </c>
      <c r="AR22" s="58">
        <f>'SDR Patient and Stations'!AR12</f>
        <v>0.87931034482758619</v>
      </c>
      <c r="AS22" s="66">
        <f>'SDR Patient and Stations'!AS12</f>
        <v>0.86206896551724133</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2.84</v>
      </c>
      <c r="D23" s="31">
        <f t="shared" si="10"/>
        <v>2.84</v>
      </c>
      <c r="E23" s="31">
        <f t="shared" si="10"/>
        <v>2.84</v>
      </c>
      <c r="F23" s="31">
        <f>$F$1</f>
        <v>2.84</v>
      </c>
      <c r="G23" s="67">
        <f t="shared" ref="G23:BD23" si="11">$F$1</f>
        <v>2.84</v>
      </c>
      <c r="H23" s="59">
        <f t="shared" si="11"/>
        <v>2.84</v>
      </c>
      <c r="I23" s="67">
        <f t="shared" si="11"/>
        <v>2.84</v>
      </c>
      <c r="J23" s="59">
        <f t="shared" si="11"/>
        <v>2.84</v>
      </c>
      <c r="K23" s="67">
        <f t="shared" si="11"/>
        <v>2.84</v>
      </c>
      <c r="L23" s="59">
        <f t="shared" si="11"/>
        <v>2.84</v>
      </c>
      <c r="M23" s="67">
        <f t="shared" si="11"/>
        <v>2.84</v>
      </c>
      <c r="N23" s="59">
        <f t="shared" si="11"/>
        <v>2.84</v>
      </c>
      <c r="O23" s="67">
        <f t="shared" si="11"/>
        <v>2.84</v>
      </c>
      <c r="P23" s="59">
        <f t="shared" si="11"/>
        <v>2.84</v>
      </c>
      <c r="Q23" s="67">
        <f t="shared" si="11"/>
        <v>2.84</v>
      </c>
      <c r="R23" s="59">
        <f t="shared" si="11"/>
        <v>2.84</v>
      </c>
      <c r="S23" s="67">
        <f t="shared" si="11"/>
        <v>2.84</v>
      </c>
      <c r="T23" s="59">
        <f t="shared" si="11"/>
        <v>2.84</v>
      </c>
      <c r="U23" s="67">
        <f t="shared" si="11"/>
        <v>2.84</v>
      </c>
      <c r="V23" s="59">
        <f t="shared" si="11"/>
        <v>2.84</v>
      </c>
      <c r="W23" s="67">
        <f t="shared" si="11"/>
        <v>2.84</v>
      </c>
      <c r="X23" s="59">
        <f t="shared" si="11"/>
        <v>2.84</v>
      </c>
      <c r="Y23" s="67">
        <f t="shared" si="11"/>
        <v>2.84</v>
      </c>
      <c r="Z23" s="59">
        <f t="shared" si="11"/>
        <v>2.84</v>
      </c>
      <c r="AA23" s="67">
        <f t="shared" si="11"/>
        <v>2.84</v>
      </c>
      <c r="AB23" s="59">
        <f t="shared" si="11"/>
        <v>2.84</v>
      </c>
      <c r="AC23" s="67">
        <f t="shared" si="11"/>
        <v>2.84</v>
      </c>
      <c r="AD23" s="59">
        <f t="shared" si="11"/>
        <v>2.84</v>
      </c>
      <c r="AE23" s="67">
        <f t="shared" si="11"/>
        <v>2.84</v>
      </c>
      <c r="AF23" s="59">
        <f t="shared" si="11"/>
        <v>2.84</v>
      </c>
      <c r="AG23" s="67">
        <f t="shared" si="11"/>
        <v>2.84</v>
      </c>
      <c r="AH23" s="59">
        <f t="shared" si="11"/>
        <v>2.84</v>
      </c>
      <c r="AI23" s="67">
        <f t="shared" si="11"/>
        <v>2.84</v>
      </c>
      <c r="AJ23" s="59">
        <f t="shared" si="11"/>
        <v>2.84</v>
      </c>
      <c r="AK23" s="67">
        <f t="shared" si="11"/>
        <v>2.84</v>
      </c>
      <c r="AL23" s="59">
        <f t="shared" si="11"/>
        <v>2.84</v>
      </c>
      <c r="AM23" s="67">
        <f t="shared" si="11"/>
        <v>2.84</v>
      </c>
      <c r="AN23" s="59">
        <f t="shared" si="11"/>
        <v>2.84</v>
      </c>
      <c r="AO23" s="67">
        <f t="shared" si="11"/>
        <v>2.84</v>
      </c>
      <c r="AP23" s="59">
        <f t="shared" si="11"/>
        <v>2.84</v>
      </c>
      <c r="AQ23" s="67">
        <f t="shared" si="11"/>
        <v>2.84</v>
      </c>
      <c r="AR23" s="59">
        <f t="shared" si="11"/>
        <v>2.84</v>
      </c>
      <c r="AS23" s="67">
        <f t="shared" si="11"/>
        <v>2.84</v>
      </c>
      <c r="AT23" s="59">
        <f t="shared" si="11"/>
        <v>2.84</v>
      </c>
      <c r="AU23" s="67">
        <f t="shared" si="11"/>
        <v>2.84</v>
      </c>
      <c r="AV23" s="59">
        <f t="shared" si="11"/>
        <v>2.84</v>
      </c>
      <c r="AW23" s="67">
        <f t="shared" si="11"/>
        <v>2.84</v>
      </c>
      <c r="AX23" s="59">
        <f t="shared" si="11"/>
        <v>2.84</v>
      </c>
      <c r="AY23" s="67">
        <f t="shared" si="11"/>
        <v>2.84</v>
      </c>
      <c r="AZ23" s="59">
        <f t="shared" si="11"/>
        <v>2.84</v>
      </c>
      <c r="BB23" s="67">
        <f t="shared" si="11"/>
        <v>2.84</v>
      </c>
      <c r="BC23" s="59">
        <f t="shared" si="11"/>
        <v>2.84</v>
      </c>
      <c r="BD23" s="67">
        <f t="shared" si="11"/>
        <v>2.84</v>
      </c>
    </row>
    <row r="24" spans="1:58" x14ac:dyDescent="0.55000000000000004">
      <c r="B24" s="3" t="s">
        <v>57</v>
      </c>
      <c r="C24" s="105">
        <f>'SDR Patient and Stations'!B11</f>
        <v>3.8</v>
      </c>
      <c r="D24" s="105">
        <f>'SDR Patient and Stations'!C11</f>
        <v>3.8</v>
      </c>
      <c r="E24" s="105">
        <f>'SDR Patient and Stations'!D11</f>
        <v>3.6</v>
      </c>
      <c r="F24" s="115">
        <f>'SDR Patient and Stations'!E11</f>
        <v>3.9</v>
      </c>
      <c r="G24" s="114">
        <f t="shared" ref="G24:AZ24" si="12">J32/G26</f>
        <v>4</v>
      </c>
      <c r="H24" s="113">
        <f t="shared" si="12"/>
        <v>3.5</v>
      </c>
      <c r="I24" s="114">
        <f t="shared" si="12"/>
        <v>4</v>
      </c>
      <c r="J24" s="113">
        <f t="shared" si="12"/>
        <v>4.7</v>
      </c>
      <c r="K24" s="114">
        <f t="shared" si="12"/>
        <v>3.1715265306122449</v>
      </c>
      <c r="L24" s="113">
        <f t="shared" si="12"/>
        <v>3.6524654434867045</v>
      </c>
      <c r="M24" s="114">
        <f t="shared" si="12"/>
        <v>2.4736514878780036</v>
      </c>
      <c r="N24" s="113">
        <f t="shared" si="12"/>
        <v>2.2168865429368605</v>
      </c>
      <c r="O24" s="114">
        <f t="shared" si="12"/>
        <v>2.2999999999999998</v>
      </c>
      <c r="P24" s="113">
        <f t="shared" si="12"/>
        <v>2.2666666666666666</v>
      </c>
      <c r="Q24" s="114">
        <f t="shared" si="12"/>
        <v>2.7333333333333334</v>
      </c>
      <c r="R24" s="113">
        <f t="shared" si="12"/>
        <v>2.6666666666666665</v>
      </c>
      <c r="S24" s="114">
        <f t="shared" si="12"/>
        <v>2.7666666666666666</v>
      </c>
      <c r="T24" s="113">
        <f t="shared" si="12"/>
        <v>2.9</v>
      </c>
      <c r="U24" s="114">
        <f t="shared" si="12"/>
        <v>2.7333333333333334</v>
      </c>
      <c r="V24" s="113">
        <f t="shared" si="12"/>
        <v>2.8333333333333335</v>
      </c>
      <c r="W24" s="114">
        <f t="shared" si="12"/>
        <v>2.7</v>
      </c>
      <c r="X24" s="113">
        <f t="shared" si="12"/>
        <v>2.8</v>
      </c>
      <c r="Y24" s="114">
        <f t="shared" si="12"/>
        <v>2.8</v>
      </c>
      <c r="Z24" s="113">
        <f t="shared" si="12"/>
        <v>2.7</v>
      </c>
      <c r="AA24" s="114">
        <f t="shared" si="12"/>
        <v>2.5666666666666669</v>
      </c>
      <c r="AB24" s="113">
        <f t="shared" si="12"/>
        <v>3</v>
      </c>
      <c r="AC24" s="114">
        <f t="shared" si="12"/>
        <v>2.8571428571428572</v>
      </c>
      <c r="AD24" s="113">
        <f t="shared" si="12"/>
        <v>2.6785714285714284</v>
      </c>
      <c r="AE24" s="114">
        <f t="shared" si="12"/>
        <v>2.7047619047619045</v>
      </c>
      <c r="AF24" s="113">
        <f t="shared" si="12"/>
        <v>3.0100688924218333</v>
      </c>
      <c r="AG24" s="114">
        <f t="shared" si="12"/>
        <v>3.6120826709061999</v>
      </c>
      <c r="AH24" s="113">
        <f t="shared" si="12"/>
        <v>3.7249602543720188</v>
      </c>
      <c r="AI24" s="114">
        <f t="shared" si="12"/>
        <v>2.7689999999999997</v>
      </c>
      <c r="AJ24" s="113">
        <f t="shared" si="12"/>
        <v>2.7666666666666666</v>
      </c>
      <c r="AK24" s="114">
        <f t="shared" si="12"/>
        <v>2.6666666666666665</v>
      </c>
      <c r="AL24" s="113">
        <f t="shared" si="12"/>
        <v>2.7333333333333334</v>
      </c>
      <c r="AM24" s="114">
        <f t="shared" si="12"/>
        <v>3.0333333333333332</v>
      </c>
      <c r="AN24" s="113">
        <f t="shared" si="12"/>
        <v>3.1666666666666665</v>
      </c>
      <c r="AO24" s="114">
        <f t="shared" si="12"/>
        <v>3.3666666666666667</v>
      </c>
      <c r="AP24" s="113">
        <f t="shared" si="12"/>
        <v>3.2333333333333334</v>
      </c>
      <c r="AQ24" s="114">
        <f t="shared" si="12"/>
        <v>3.3333333333333335</v>
      </c>
      <c r="AR24" s="113">
        <f t="shared" si="12"/>
        <v>3.1333333333333333</v>
      </c>
      <c r="AS24" s="114">
        <f t="shared" si="12"/>
        <v>3.4</v>
      </c>
      <c r="AT24" s="113">
        <f t="shared" si="12"/>
        <v>3.3333333333333335</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5" t="s">
        <v>62</v>
      </c>
      <c r="C25" s="175"/>
      <c r="D25" s="176">
        <f>AVERAGE(C24:D24)</f>
        <v>3.8</v>
      </c>
      <c r="E25" s="176">
        <f t="shared" ref="E25:G25" si="13">AVERAGE(D24:E24)</f>
        <v>3.7</v>
      </c>
      <c r="F25" s="176">
        <f t="shared" si="13"/>
        <v>3.75</v>
      </c>
      <c r="G25" s="176">
        <f t="shared" si="13"/>
        <v>3.95</v>
      </c>
      <c r="H25" s="122">
        <f>AVERAGE(G24:H24)</f>
        <v>3.75</v>
      </c>
      <c r="I25" s="123">
        <f t="shared" ref="I25:AZ25" si="14">AVERAGE(H24:I24)</f>
        <v>3.75</v>
      </c>
      <c r="J25" s="122">
        <f t="shared" si="14"/>
        <v>4.3499999999999996</v>
      </c>
      <c r="K25" s="123">
        <f t="shared" si="14"/>
        <v>3.9357632653061225</v>
      </c>
      <c r="L25" s="122">
        <f t="shared" si="14"/>
        <v>3.4119959870494747</v>
      </c>
      <c r="M25" s="123">
        <f t="shared" si="14"/>
        <v>3.0630584656823538</v>
      </c>
      <c r="N25" s="122">
        <f t="shared" si="14"/>
        <v>2.3452690154074318</v>
      </c>
      <c r="O25" s="123">
        <f t="shared" si="14"/>
        <v>2.2584432714684302</v>
      </c>
      <c r="P25" s="122">
        <f t="shared" si="14"/>
        <v>2.2833333333333332</v>
      </c>
      <c r="Q25" s="123">
        <f t="shared" si="14"/>
        <v>2.5</v>
      </c>
      <c r="R25" s="122">
        <f t="shared" si="14"/>
        <v>2.7</v>
      </c>
      <c r="S25" s="123">
        <f t="shared" si="14"/>
        <v>2.7166666666666668</v>
      </c>
      <c r="T25" s="122">
        <f t="shared" si="14"/>
        <v>2.833333333333333</v>
      </c>
      <c r="U25" s="123">
        <f t="shared" si="14"/>
        <v>2.8166666666666664</v>
      </c>
      <c r="V25" s="122">
        <f t="shared" si="14"/>
        <v>2.7833333333333332</v>
      </c>
      <c r="W25" s="123">
        <f t="shared" si="14"/>
        <v>2.7666666666666666</v>
      </c>
      <c r="X25" s="122">
        <f t="shared" si="14"/>
        <v>2.75</v>
      </c>
      <c r="Y25" s="123">
        <f t="shared" si="14"/>
        <v>2.8</v>
      </c>
      <c r="Z25" s="122">
        <f t="shared" si="14"/>
        <v>2.75</v>
      </c>
      <c r="AA25" s="123">
        <f t="shared" si="14"/>
        <v>2.6333333333333337</v>
      </c>
      <c r="AB25" s="122">
        <f t="shared" si="14"/>
        <v>2.7833333333333332</v>
      </c>
      <c r="AC25" s="123">
        <f t="shared" si="14"/>
        <v>2.9285714285714288</v>
      </c>
      <c r="AD25" s="122">
        <f t="shared" si="14"/>
        <v>2.7678571428571428</v>
      </c>
      <c r="AE25" s="123">
        <f t="shared" si="14"/>
        <v>2.6916666666666664</v>
      </c>
      <c r="AF25" s="122">
        <f t="shared" si="14"/>
        <v>2.8574153985918689</v>
      </c>
      <c r="AG25" s="123">
        <f t="shared" si="14"/>
        <v>3.3110757816640168</v>
      </c>
      <c r="AH25" s="122">
        <f t="shared" si="14"/>
        <v>3.6685214626391094</v>
      </c>
      <c r="AI25" s="123">
        <f t="shared" si="14"/>
        <v>3.246980127186009</v>
      </c>
      <c r="AJ25" s="122">
        <f t="shared" si="14"/>
        <v>2.7678333333333329</v>
      </c>
      <c r="AK25" s="123">
        <f t="shared" si="14"/>
        <v>2.7166666666666668</v>
      </c>
      <c r="AL25" s="122">
        <f t="shared" si="14"/>
        <v>2.7</v>
      </c>
      <c r="AM25" s="123">
        <f t="shared" si="14"/>
        <v>2.8833333333333333</v>
      </c>
      <c r="AN25" s="122">
        <f t="shared" si="14"/>
        <v>3.0999999999999996</v>
      </c>
      <c r="AO25" s="123">
        <f t="shared" si="14"/>
        <v>3.2666666666666666</v>
      </c>
      <c r="AP25" s="122">
        <f t="shared" si="14"/>
        <v>3.3</v>
      </c>
      <c r="AQ25" s="123">
        <f t="shared" si="14"/>
        <v>3.2833333333333332</v>
      </c>
      <c r="AR25" s="122">
        <f t="shared" si="14"/>
        <v>3.2333333333333334</v>
      </c>
      <c r="AS25" s="123">
        <f t="shared" si="14"/>
        <v>3.2666666666666666</v>
      </c>
      <c r="AT25" s="122">
        <f t="shared" si="14"/>
        <v>3.3666666666666667</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4" t="s">
        <v>39</v>
      </c>
      <c r="B26" s="194"/>
      <c r="C26" s="194"/>
      <c r="D26" s="194"/>
      <c r="E26" s="194"/>
      <c r="F26" s="25">
        <f>HLOOKUP(F19,'SDR Patient and Stations'!$B$6:$AT$14,5,FALSE)</f>
        <v>10</v>
      </c>
      <c r="G26" s="49">
        <f>IF((F26+E28+(IF(F16&gt;0,0,F16))&gt;'SDR Patient and Stations'!G8),'SDR Patient and Stations'!G8,(F26+E28+(IF(F16&gt;0,0,F16))))</f>
        <v>10</v>
      </c>
      <c r="H26" s="52">
        <f>IF((G26+F28+(IF(G16&gt;0,0,G16))&gt;'SDR Patient and Stations'!H8),'SDR Patient and Stations'!H8,(G26+F28+(IF(G16&gt;0,0,G16))))</f>
        <v>10</v>
      </c>
      <c r="I26" s="116">
        <f>IF((H26+G28+(IF(H16&gt;0,0,H16))&gt;'SDR Patient and Stations'!I8),'SDR Patient and Stations'!I8,(H26+G28+(IF(H16&gt;0,0,H16))))</f>
        <v>10</v>
      </c>
      <c r="J26" s="117">
        <f>IF((I26+H28+(IF(I16&gt;0,0,I16))&gt;'SDR Patient and Stations'!J8),'SDR Patient and Stations'!J8,(I26+H28+(IF(I16&gt;0,0,I16))))</f>
        <v>10</v>
      </c>
      <c r="K26" s="116">
        <f>IF((J26+I28+(IF(J16&gt;0,0,J16))&gt;'SDR Patient and Stations'!K8),'SDR Patient and Stations'!K8,(J26+I28+(IF(J16&gt;0,0,J16))))</f>
        <v>11.981611893583725</v>
      </c>
      <c r="L26" s="117">
        <f>IF((K26+J28+(IF(K16&gt;0,0,K16))&gt;'SDR Patient and Stations'!L8),'SDR Patient and Stations'!L8,(K26+J28+(IF(K16&gt;0,0,K16))))</f>
        <v>16.427260142048873</v>
      </c>
      <c r="M26" s="116">
        <f>IF((L26+K28+(IF(L16&gt;0,0,L16))&gt;'SDR Patient and Stations'!M8),'SDR Patient and Stations'!M8,(L26+K28+(IF(L16&gt;0,0,L16))))</f>
        <v>25.872682677260141</v>
      </c>
      <c r="N26" s="117">
        <f>IF((M26+L28+(IF(M16&gt;0,0,M16))&gt;'SDR Patient and Stations'!N8),'SDR Patient and Stations'!N8,(M26+L28+(IF(M16&gt;0,0,M16))))</f>
        <v>28.418233761543618</v>
      </c>
      <c r="O26" s="116">
        <f>IF((N26+M28+(IF(N16&gt;0,0,N16))&gt;'SDR Patient and Stations'!O8),'SDR Patient and Stations'!O8,(N26+M28+(IF(N16&gt;0,0,N16))))</f>
        <v>30</v>
      </c>
      <c r="P26" s="117">
        <f>IF((O26+N28+(IF(O16&gt;0,0,O16))&gt;'SDR Patient and Stations'!P8),'SDR Patient and Stations'!P8,(O26+N28+(IF(O16&gt;0,0,O16))))</f>
        <v>30</v>
      </c>
      <c r="Q26" s="116">
        <f>IF((P26+O28+(IF(P16&gt;0,0,P16))&gt;'SDR Patient and Stations'!Q8),'SDR Patient and Stations'!Q8,(P26+O28+(IF(P16&gt;0,0,P16))))</f>
        <v>30</v>
      </c>
      <c r="R26" s="117">
        <f>IF((Q26+P28+(IF(Q16&gt;0,0,Q16))&gt;'SDR Patient and Stations'!R8),'SDR Patient and Stations'!R8,(Q26+P28+(IF(Q16&gt;0,0,Q16))))</f>
        <v>30</v>
      </c>
      <c r="S26" s="116">
        <f>IF((R26+Q28+(IF(R16&gt;0,0,R16))&gt;'SDR Patient and Stations'!S8),'SDR Patient and Stations'!S8,(R26+Q28+(IF(R16&gt;0,0,R16))))</f>
        <v>30</v>
      </c>
      <c r="T26" s="117">
        <f>IF((S26+R28+(IF(S16&gt;0,0,S16))&gt;'SDR Patient and Stations'!T8),'SDR Patient and Stations'!T8,(S26+R28+(IF(S16&gt;0,0,S16))))</f>
        <v>30</v>
      </c>
      <c r="U26" s="116">
        <f>IF((T26+S28+(IF(T16&gt;0,0,T16))&gt;'SDR Patient and Stations'!U8),'SDR Patient and Stations'!U8,(T26+S28+(IF(T16&gt;0,0,T16))))</f>
        <v>30</v>
      </c>
      <c r="V26" s="117">
        <f>IF((U26+T28+(IF(U16&gt;0,0,U16))&gt;'SDR Patient and Stations'!V8),'SDR Patient and Stations'!V8,(U26+T28+(IF(U16&gt;0,0,U16))))</f>
        <v>30</v>
      </c>
      <c r="W26" s="116">
        <f>IF((V26+U28+(IF(V16&gt;0,0,V16))&gt;'SDR Patient and Stations'!W8),'SDR Patient and Stations'!W8,(V26+U28+(IF(V16&gt;0,0,V16))))</f>
        <v>30</v>
      </c>
      <c r="X26" s="117">
        <f>IF((W26+V28+(IF(W16&gt;0,0,W16))&gt;'SDR Patient and Stations'!X8),'SDR Patient and Stations'!X8,(W26+V28+(IF(W16&gt;0,0,W16))))</f>
        <v>30</v>
      </c>
      <c r="Y26" s="116">
        <f>IF((X26+W28+(IF(X16&gt;0,0,X16))&gt;'SDR Patient and Stations'!Y8),'SDR Patient and Stations'!Y8,(X26+W28+(IF(X16&gt;0,0,X16))))</f>
        <v>30</v>
      </c>
      <c r="Z26" s="117">
        <f>IF((Y26+X28+(IF(Y16&gt;0,0,Y16))&gt;'SDR Patient and Stations'!Z8),'SDR Patient and Stations'!Z8,(Y26+X28+(IF(Y16&gt;0,0,Y16))))</f>
        <v>30</v>
      </c>
      <c r="AA26" s="116">
        <f>IF((Z26+Y28+(IF(Z16&gt;0,0,Z16))&gt;'SDR Patient and Stations'!AA8),'SDR Patient and Stations'!AA8,(Z26+Y28+(IF(Z16&gt;0,0,Z16))))</f>
        <v>30</v>
      </c>
      <c r="AB26" s="117">
        <f>IF((AA26+Z28+(IF(AA16&gt;0,0,AA16))&gt;'SDR Patient and Stations'!AB8),'SDR Patient and Stations'!AB8,(AA26+Z28+(IF(AA16&gt;0,0,AA16))))</f>
        <v>28</v>
      </c>
      <c r="AC26" s="116">
        <f>IF((AB26+AA28+(IF(AB16&gt;0,0,AB16))&gt;'SDR Patient and Stations'!AC8),'SDR Patient and Stations'!AC8,(AB26+AA28+(IF(AB16&gt;0,0,AB16))))</f>
        <v>28</v>
      </c>
      <c r="AD26" s="117">
        <f>IF((AC26+AB28+(IF(AC16&gt;0,0,AC16))&gt;'SDR Patient and Stations'!AD8),'SDR Patient and Stations'!AD8,(AC26+AB28+(IF(AC16&gt;0,0,AC16))))</f>
        <v>28</v>
      </c>
      <c r="AE26" s="116">
        <f>IF((AD26+AC28+(IF(AD16&gt;0,0,AD16))&gt;'SDR Patient and Stations'!AE8),'SDR Patient and Stations'!AE8,(AD26+AC28+(IF(AD16&gt;0,0,AD16))))</f>
        <v>29.577464788732396</v>
      </c>
      <c r="AF26" s="117">
        <f>IF((AE26+AD28+(IF(AE16&gt;0,0,AE16))&gt;'SDR Patient and Stations'!AF8),'SDR Patient and Stations'!AF8,(AE26+AD28+(IF(AE16&gt;0,0,AE16))))</f>
        <v>26.577464788732396</v>
      </c>
      <c r="AG26" s="116">
        <f>IF((AF26+AE28+(IF(AF16&gt;0,0,AF16))&gt;'SDR Patient and Stations'!AG8),'SDR Patient and Stations'!AG8,(AF26+AE28+(IF(AF16&gt;0,0,AF16))))</f>
        <v>26.577464788732396</v>
      </c>
      <c r="AH26" s="117">
        <f>IF((AG26+AF28+(IF(AG16&gt;0,0,AG16))&gt;'SDR Patient and Stations'!AH8),'SDR Patient and Stations'!AH8,(AG26+AF28+(IF(AG16&gt;0,0,AG16))))</f>
        <v>26.577464788732396</v>
      </c>
      <c r="AI26" s="116">
        <f>IF((AH26+AG28+(IF(AH16&gt;0,0,AH16))&gt;'SDR Patient and Stations'!AI8),'SDR Patient and Stations'!AI8,(AH26+AG28+(IF(AH16&gt;0,0,AH16))))</f>
        <v>28.169014084507044</v>
      </c>
      <c r="AJ26" s="117">
        <f>IF((AI26+AH28+(IF(AI16&gt;0,0,AI16))&gt;'SDR Patient and Stations'!AJ8),'SDR Patient and Stations'!AJ8,(AI26+AH28+(IF(AI16&gt;0,0,AI16))))</f>
        <v>30</v>
      </c>
      <c r="AK26" s="116">
        <f>IF((AJ26+AI28+(IF(AJ16&gt;0,0,AJ16))&gt;'SDR Patient and Stations'!AK8),'SDR Patient and Stations'!AK8,(AJ26+AI28+(IF(AJ16&gt;0,0,AJ16))))</f>
        <v>30</v>
      </c>
      <c r="AL26" s="117">
        <f>IF((AK26+AJ28+(IF(AK16&gt;0,0,AK16))&gt;'SDR Patient and Stations'!AL8),'SDR Patient and Stations'!AL8,(AK26+AJ28+(IF(AK16&gt;0,0,AK16))))</f>
        <v>30</v>
      </c>
      <c r="AM26" s="116">
        <f>IF((AL26+AK28+(IF(AL16&gt;0,0,AL16))&gt;'SDR Patient and Stations'!AM8),'SDR Patient and Stations'!AM8,(AL26+AK28+(IF(AL16&gt;0,0,AL16))))</f>
        <v>30</v>
      </c>
      <c r="AN26" s="117">
        <f>IF((AM26+AL28+(IF(AM16&gt;0,0,AM16))&gt;'SDR Patient and Stations'!AN8),'SDR Patient and Stations'!AN8,(AM26+AL28+(IF(AM16&gt;0,0,AM16))))</f>
        <v>30</v>
      </c>
      <c r="AO26" s="116">
        <f>IF((AN26+AM28+(IF(AN16&gt;0,0,AN16))&gt;'SDR Patient and Stations'!AO8),'SDR Patient and Stations'!AO8,(AN26+AM28+(IF(AN16&gt;0,0,AN16))))</f>
        <v>30</v>
      </c>
      <c r="AP26" s="117">
        <f>IF((AO26+AN28+(IF(AO16&gt;0,0,AO16))&gt;'SDR Patient and Stations'!AP8),'SDR Patient and Stations'!AP8,(AO26+AN28+(IF(AO16&gt;0,0,AO16))))</f>
        <v>30</v>
      </c>
      <c r="AQ26" s="116">
        <f>IF((AP26+AO28+(IF(AP16&gt;0,0,AP16))&gt;'SDR Patient and Stations'!AQ8),'SDR Patient and Stations'!AQ8,(AP26+AO28+(IF(AP16&gt;0,0,AP16))))</f>
        <v>30</v>
      </c>
      <c r="AR26" s="117">
        <f>IF((AQ26+AP28+(IF(AQ16&gt;0,0,AQ16))&gt;'SDR Patient and Stations'!AR8),'SDR Patient and Stations'!AR8,(AQ26+AP28+(IF(AQ16&gt;0,0,AQ16))))</f>
        <v>30</v>
      </c>
      <c r="AS26" s="116">
        <f>IF((AR26+AQ28+(IF(AR16&gt;0,0,AR16))&gt;'SDR Patient and Stations'!AS8),'SDR Patient and Stations'!AS8,(AR26+AQ28+(IF(AR16&gt;0,0,AR16))))</f>
        <v>30</v>
      </c>
      <c r="AT26" s="117">
        <f>IF((AS26+AR28+(IF(AS16&gt;0,0,AS16))&gt;'SDR Patient and Stations'!AT8),'SDR Patient and Stations'!AT8,(AS26+AR28+(IF(AS16&gt;0,0,AS16))))</f>
        <v>30</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5" t="s">
        <v>59</v>
      </c>
      <c r="B27" s="195"/>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4" t="s">
        <v>58</v>
      </c>
      <c r="B28" s="194"/>
      <c r="F28" s="25"/>
      <c r="G28" s="116">
        <f>IF(F49&lt;0,0,F49)</f>
        <v>0</v>
      </c>
      <c r="H28" s="117">
        <f t="shared" ref="H28:AZ28" si="15">IF(G49&lt;0,0,G49)</f>
        <v>4.8257968865826548</v>
      </c>
      <c r="I28" s="116">
        <f t="shared" si="15"/>
        <v>1.9816118935837252</v>
      </c>
      <c r="J28" s="117">
        <f t="shared" si="15"/>
        <v>4.4456482484651492</v>
      </c>
      <c r="K28" s="116">
        <f t="shared" si="15"/>
        <v>9.445422535211268</v>
      </c>
      <c r="L28" s="117">
        <f t="shared" si="15"/>
        <v>2.5455510842834794</v>
      </c>
      <c r="M28" s="116">
        <f t="shared" si="15"/>
        <v>10</v>
      </c>
      <c r="N28" s="117">
        <f t="shared" si="15"/>
        <v>0</v>
      </c>
      <c r="O28" s="116">
        <f t="shared" si="15"/>
        <v>0</v>
      </c>
      <c r="P28" s="117">
        <f t="shared" si="15"/>
        <v>0</v>
      </c>
      <c r="Q28" s="116">
        <f t="shared" si="15"/>
        <v>0</v>
      </c>
      <c r="R28" s="117">
        <f t="shared" si="15"/>
        <v>0</v>
      </c>
      <c r="S28" s="116">
        <f t="shared" si="15"/>
        <v>0</v>
      </c>
      <c r="T28" s="117">
        <f t="shared" si="15"/>
        <v>0</v>
      </c>
      <c r="U28" s="116">
        <f t="shared" si="15"/>
        <v>2.501717622810034</v>
      </c>
      <c r="V28" s="117">
        <f t="shared" si="15"/>
        <v>0</v>
      </c>
      <c r="W28" s="116">
        <f t="shared" si="15"/>
        <v>0</v>
      </c>
      <c r="X28" s="117">
        <f t="shared" si="15"/>
        <v>0</v>
      </c>
      <c r="Y28" s="116">
        <f t="shared" si="15"/>
        <v>0</v>
      </c>
      <c r="Z28" s="117">
        <f t="shared" si="15"/>
        <v>0</v>
      </c>
      <c r="AA28" s="116">
        <f t="shared" si="15"/>
        <v>0</v>
      </c>
      <c r="AB28" s="117">
        <f t="shared" si="15"/>
        <v>0</v>
      </c>
      <c r="AC28" s="116">
        <f t="shared" si="15"/>
        <v>1.5774647887323958</v>
      </c>
      <c r="AD28" s="117">
        <f t="shared" si="15"/>
        <v>0</v>
      </c>
      <c r="AE28" s="116">
        <f t="shared" si="15"/>
        <v>0</v>
      </c>
      <c r="AF28" s="117">
        <f t="shared" si="15"/>
        <v>0</v>
      </c>
      <c r="AG28" s="116">
        <f t="shared" si="15"/>
        <v>1.591549295774648</v>
      </c>
      <c r="AH28" s="117">
        <f t="shared" si="15"/>
        <v>10</v>
      </c>
      <c r="AI28" s="116">
        <f t="shared" si="15"/>
        <v>10</v>
      </c>
      <c r="AJ28" s="117">
        <f t="shared" si="15"/>
        <v>0</v>
      </c>
      <c r="AK28" s="116">
        <f t="shared" si="15"/>
        <v>0</v>
      </c>
      <c r="AL28" s="117">
        <f t="shared" si="15"/>
        <v>0</v>
      </c>
      <c r="AM28" s="116">
        <f t="shared" si="15"/>
        <v>0</v>
      </c>
      <c r="AN28" s="117">
        <f t="shared" si="15"/>
        <v>5.1306634990666922</v>
      </c>
      <c r="AO28" s="116">
        <f t="shared" si="15"/>
        <v>9.7227112676056393</v>
      </c>
      <c r="AP28" s="117">
        <f t="shared" si="15"/>
        <v>10</v>
      </c>
      <c r="AQ28" s="116">
        <f t="shared" si="15"/>
        <v>6.406902956198735</v>
      </c>
      <c r="AR28" s="117">
        <f t="shared" si="15"/>
        <v>7.0644922164566353</v>
      </c>
      <c r="AS28" s="116">
        <f t="shared" si="15"/>
        <v>0.80462975875052578</v>
      </c>
      <c r="AT28" s="117">
        <f t="shared" si="15"/>
        <v>7.7668070277334138</v>
      </c>
      <c r="AU28" s="116">
        <f t="shared" si="15"/>
        <v>5.2112676056338074</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6" t="s">
        <v>60</v>
      </c>
      <c r="B29" s="197"/>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39</v>
      </c>
      <c r="G30" s="68">
        <f>HLOOKUP(G19,'SDR Patient and Stations'!$B$6:$AT$14,4,FALSE)</f>
        <v>40</v>
      </c>
      <c r="H30" s="60">
        <f>HLOOKUP(H19,'SDR Patient and Stations'!$B$6:$AT$14,4,FALSE)</f>
        <v>35</v>
      </c>
      <c r="I30" s="68">
        <f>HLOOKUP(I19,'SDR Patient and Stations'!$B$6:$AT$14,4,FALSE)</f>
        <v>40</v>
      </c>
      <c r="J30" s="60">
        <f>HLOOKUP(J19,'SDR Patient and Stations'!$B$6:$AT$14,4,FALSE)</f>
        <v>47</v>
      </c>
      <c r="K30" s="68">
        <f>HLOOKUP(K19,'SDR Patient and Stations'!$B$6:$AT$14,4,FALSE)</f>
        <v>38</v>
      </c>
      <c r="L30" s="60">
        <f>HLOOKUP(L19,'SDR Patient and Stations'!$B$6:$AT$14,4,FALSE)</f>
        <v>60</v>
      </c>
      <c r="M30" s="68">
        <f>HLOOKUP(M19,'SDR Patient and Stations'!$B$6:$AT$14,4,FALSE)</f>
        <v>64</v>
      </c>
      <c r="N30" s="60">
        <f>HLOOKUP(N19,'SDR Patient and Stations'!$B$6:$AT$14,4,FALSE)</f>
        <v>63</v>
      </c>
      <c r="O30" s="68">
        <f>HLOOKUP(O19,'SDR Patient and Stations'!$B$6:$AT$14,4,FALSE)</f>
        <v>69</v>
      </c>
      <c r="P30" s="60">
        <f>HLOOKUP(P19,'SDR Patient and Stations'!$B$6:$AT$14,4,FALSE)</f>
        <v>68</v>
      </c>
      <c r="Q30" s="68">
        <f>HLOOKUP(Q19,'SDR Patient and Stations'!$B$6:$AT$14,4,FALSE)</f>
        <v>82</v>
      </c>
      <c r="R30" s="60">
        <f>HLOOKUP(R19,'SDR Patient and Stations'!$B$6:$AT$14,4,FALSE)</f>
        <v>80</v>
      </c>
      <c r="S30" s="68">
        <f>HLOOKUP(S19,'SDR Patient and Stations'!$B$6:$AT$14,4,FALSE)</f>
        <v>83</v>
      </c>
      <c r="T30" s="60">
        <f>HLOOKUP(T19,'SDR Patient and Stations'!$B$6:$AT$14,4,FALSE)</f>
        <v>87</v>
      </c>
      <c r="U30" s="68">
        <f>HLOOKUP(U19,'SDR Patient and Stations'!$B$6:$AT$14,4,FALSE)</f>
        <v>82</v>
      </c>
      <c r="V30" s="60">
        <f>HLOOKUP(V19,'SDR Patient and Stations'!$B$6:$AT$14,4,FALSE)</f>
        <v>85</v>
      </c>
      <c r="W30" s="68">
        <f>HLOOKUP(W19,'SDR Patient and Stations'!$B$6:$AT$14,4,FALSE)</f>
        <v>81</v>
      </c>
      <c r="X30" s="60">
        <f>HLOOKUP(X19,'SDR Patient and Stations'!$B$6:$AT$14,4,FALSE)</f>
        <v>84</v>
      </c>
      <c r="Y30" s="68">
        <f>HLOOKUP(Y19,'SDR Patient and Stations'!$B$6:$AT$14,4,FALSE)</f>
        <v>84</v>
      </c>
      <c r="Z30" s="60">
        <f>HLOOKUP(Z19,'SDR Patient and Stations'!$B$6:$AT$14,4,FALSE)</f>
        <v>81</v>
      </c>
      <c r="AA30" s="68">
        <f>HLOOKUP(AA19,'SDR Patient and Stations'!$B$6:$AT$14,4,FALSE)</f>
        <v>77</v>
      </c>
      <c r="AB30" s="60">
        <f>HLOOKUP(AB19,'SDR Patient and Stations'!$B$6:$AT$14,4,FALSE)</f>
        <v>84</v>
      </c>
      <c r="AC30" s="68">
        <f>HLOOKUP(AC19,'SDR Patient and Stations'!$B$6:$AT$14,4,FALSE)</f>
        <v>80</v>
      </c>
      <c r="AD30" s="60">
        <f>HLOOKUP(AD19,'SDR Patient and Stations'!$B$6:$AT$14,4,FALSE)</f>
        <v>75</v>
      </c>
      <c r="AE30" s="68">
        <f>HLOOKUP(AE19,'SDR Patient and Stations'!$B$6:$AT$14,4,FALSE)</f>
        <v>80</v>
      </c>
      <c r="AF30" s="60">
        <f>HLOOKUP(AF19,'SDR Patient and Stations'!$B$6:$AT$14,4,FALSE)</f>
        <v>80</v>
      </c>
      <c r="AG30" s="68">
        <f>HLOOKUP(AG19,'SDR Patient and Stations'!$B$6:$AT$14,4,FALSE)</f>
        <v>96</v>
      </c>
      <c r="AH30" s="60">
        <f>HLOOKUP(AH19,'SDR Patient and Stations'!$B$6:$AT$14,4,FALSE)</f>
        <v>99</v>
      </c>
      <c r="AI30" s="68">
        <f>HLOOKUP(AI19,'SDR Patient and Stations'!$B$6:$AT$14,4,FALSE)</f>
        <v>78</v>
      </c>
      <c r="AJ30" s="60">
        <f>HLOOKUP(AJ19,'SDR Patient and Stations'!$B$6:$AT$14,4,FALSE)</f>
        <v>83</v>
      </c>
      <c r="AK30" s="68">
        <f>HLOOKUP(AK19,'SDR Patient and Stations'!$B$6:$AT$14,4,FALSE)</f>
        <v>80</v>
      </c>
      <c r="AL30" s="60">
        <f>HLOOKUP(AL19,'SDR Patient and Stations'!$B$6:$AT$14,4,FALSE)</f>
        <v>82</v>
      </c>
      <c r="AM30" s="68">
        <f>HLOOKUP(AM19,'SDR Patient and Stations'!$B$6:$AT$14,4,FALSE)</f>
        <v>91</v>
      </c>
      <c r="AN30" s="60">
        <f>HLOOKUP(AN19,'SDR Patient and Stations'!$B$6:$AT$14,4,FALSE)</f>
        <v>95</v>
      </c>
      <c r="AO30" s="68">
        <f>HLOOKUP(AO19,'SDR Patient and Stations'!$B$6:$AT$14,4,FALSE)</f>
        <v>101</v>
      </c>
      <c r="AP30" s="60">
        <f>HLOOKUP(AP19,'SDR Patient and Stations'!$B$6:$AT$14,4,FALSE)</f>
        <v>97</v>
      </c>
      <c r="AQ30" s="68">
        <f>HLOOKUP(AQ19,'SDR Patient and Stations'!$B$6:$AT$14,4,FALSE)</f>
        <v>100</v>
      </c>
      <c r="AR30" s="60">
        <f>HLOOKUP(AR19,'SDR Patient and Stations'!$B$6:$AT$14,4,FALSE)</f>
        <v>94</v>
      </c>
      <c r="AS30" s="68">
        <f>HLOOKUP(AS19,'SDR Patient and Stations'!$B$6:$AT$14,4,FALSE)</f>
        <v>102</v>
      </c>
      <c r="AT30" s="60">
        <f>HLOOKUP(AT19,'SDR Patient and Stations'!$B$6:$AT$14,4,FALSE)</f>
        <v>100</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38</v>
      </c>
      <c r="G32" s="68">
        <f>HLOOKUP(G20,'SDR Patient and Stations'!$B$6:$AT$14,4,FALSE)</f>
        <v>38</v>
      </c>
      <c r="H32" s="60">
        <f>HLOOKUP(H20,'SDR Patient and Stations'!$B$6:$AT$14,4,FALSE)</f>
        <v>36</v>
      </c>
      <c r="I32" s="68">
        <f>HLOOKUP(I20,'SDR Patient and Stations'!$B$6:$AT$14,4,FALSE)</f>
        <v>39</v>
      </c>
      <c r="J32" s="60">
        <f>HLOOKUP(J20,'SDR Patient and Stations'!$B$6:$AT$14,4,FALSE)</f>
        <v>40</v>
      </c>
      <c r="K32" s="68">
        <f>HLOOKUP(K20,'SDR Patient and Stations'!$B$6:$AT$14,4,FALSE)</f>
        <v>35</v>
      </c>
      <c r="L32" s="60">
        <f>HLOOKUP(L20,'SDR Patient and Stations'!$B$6:$AT$14,4,FALSE)</f>
        <v>40</v>
      </c>
      <c r="M32" s="68">
        <f>HLOOKUP(M20,'SDR Patient and Stations'!$B$6:$AT$14,4,FALSE)</f>
        <v>47</v>
      </c>
      <c r="N32" s="60">
        <f>HLOOKUP(N20,'SDR Patient and Stations'!$B$6:$AT$14,4,FALSE)</f>
        <v>38</v>
      </c>
      <c r="O32" s="68">
        <f>HLOOKUP(O20,'SDR Patient and Stations'!$B$6:$AT$14,4,FALSE)</f>
        <v>60</v>
      </c>
      <c r="P32" s="60">
        <f>HLOOKUP(P20,'SDR Patient and Stations'!$B$6:$AT$14,4,FALSE)</f>
        <v>64</v>
      </c>
      <c r="Q32" s="68">
        <f>HLOOKUP(Q20,'SDR Patient and Stations'!$B$6:$AT$14,4,FALSE)</f>
        <v>63</v>
      </c>
      <c r="R32" s="60">
        <f>HLOOKUP(R20,'SDR Patient and Stations'!$B$6:$AT$14,4,FALSE)</f>
        <v>69</v>
      </c>
      <c r="S32" s="68">
        <f>HLOOKUP(S20,'SDR Patient and Stations'!$B$6:$AT$14,4,FALSE)</f>
        <v>68</v>
      </c>
      <c r="T32" s="60">
        <f>HLOOKUP(T20,'SDR Patient and Stations'!$B$6:$AT$14,4,FALSE)</f>
        <v>82</v>
      </c>
      <c r="U32" s="68">
        <f>HLOOKUP(U20,'SDR Patient and Stations'!$B$6:$AT$14,4,FALSE)</f>
        <v>80</v>
      </c>
      <c r="V32" s="60">
        <f>HLOOKUP(V20,'SDR Patient and Stations'!$B$6:$AT$14,4,FALSE)</f>
        <v>83</v>
      </c>
      <c r="W32" s="68">
        <f>HLOOKUP(W20,'SDR Patient and Stations'!$B$6:$AT$14,4,FALSE)</f>
        <v>87</v>
      </c>
      <c r="X32" s="60">
        <f>HLOOKUP(X20,'SDR Patient and Stations'!$B$6:$AT$14,4,FALSE)</f>
        <v>82</v>
      </c>
      <c r="Y32" s="68">
        <f>HLOOKUP(Y20,'SDR Patient and Stations'!$B$6:$AT$14,4,FALSE)</f>
        <v>85</v>
      </c>
      <c r="Z32" s="60">
        <f>HLOOKUP(Z20,'SDR Patient and Stations'!$B$6:$AT$14,4,FALSE)</f>
        <v>81</v>
      </c>
      <c r="AA32" s="68">
        <f>HLOOKUP(AA20,'SDR Patient and Stations'!$B$6:$AT$14,4,FALSE)</f>
        <v>84</v>
      </c>
      <c r="AB32" s="60">
        <f>HLOOKUP(AB20,'SDR Patient and Stations'!$B$6:$AT$14,4,FALSE)</f>
        <v>84</v>
      </c>
      <c r="AC32" s="68">
        <f>HLOOKUP(AC20,'SDR Patient and Stations'!$B$6:$AT$14,4,FALSE)</f>
        <v>81</v>
      </c>
      <c r="AD32" s="60">
        <f>HLOOKUP(AD20,'SDR Patient and Stations'!$B$6:$AT$14,4,FALSE)</f>
        <v>77</v>
      </c>
      <c r="AE32" s="68">
        <f>HLOOKUP(AE20,'SDR Patient and Stations'!$B$6:$AT$14,4,FALSE)</f>
        <v>84</v>
      </c>
      <c r="AF32" s="60">
        <f>HLOOKUP(AF20,'SDR Patient and Stations'!$B$6:$AT$14,4,FALSE)</f>
        <v>80</v>
      </c>
      <c r="AG32" s="68">
        <f>HLOOKUP(AG20,'SDR Patient and Stations'!$B$6:$AT$14,4,FALSE)</f>
        <v>75</v>
      </c>
      <c r="AH32" s="60">
        <f>HLOOKUP(AH20,'SDR Patient and Stations'!$B$6:$AT$14,4,FALSE)</f>
        <v>80</v>
      </c>
      <c r="AI32" s="68">
        <f>HLOOKUP(AI20,'SDR Patient and Stations'!$B$6:$AT$14,4,FALSE)</f>
        <v>80</v>
      </c>
      <c r="AJ32" s="60">
        <f>HLOOKUP(AJ20,'SDR Patient and Stations'!$B$6:$AT$14,4,FALSE)</f>
        <v>96</v>
      </c>
      <c r="AK32" s="68">
        <f>HLOOKUP(AK20,'SDR Patient and Stations'!$B$6:$AT$14,4,FALSE)</f>
        <v>99</v>
      </c>
      <c r="AL32" s="60">
        <f>HLOOKUP(AL20,'SDR Patient and Stations'!$B$6:$AT$14,4,FALSE)</f>
        <v>78</v>
      </c>
      <c r="AM32" s="68">
        <f>HLOOKUP(AM20,'SDR Patient and Stations'!$B$6:$AT$14,4,FALSE)</f>
        <v>83</v>
      </c>
      <c r="AN32" s="60">
        <f>HLOOKUP(AN20,'SDR Patient and Stations'!$B$6:$AT$14,4,FALSE)</f>
        <v>80</v>
      </c>
      <c r="AO32" s="68">
        <f>HLOOKUP(AO20,'SDR Patient and Stations'!$B$6:$AT$14,4,FALSE)</f>
        <v>82</v>
      </c>
      <c r="AP32" s="60">
        <f>HLOOKUP(AP20,'SDR Patient and Stations'!$B$6:$AT$14,4,FALSE)</f>
        <v>91</v>
      </c>
      <c r="AQ32" s="68">
        <f>HLOOKUP(AQ20,'SDR Patient and Stations'!$B$6:$AT$14,4,FALSE)</f>
        <v>95</v>
      </c>
      <c r="AR32" s="60">
        <f>HLOOKUP(AR20,'SDR Patient and Stations'!$B$6:$AT$14,4,FALSE)</f>
        <v>101</v>
      </c>
      <c r="AS32" s="68">
        <f>HLOOKUP(AS20,'SDR Patient and Stations'!$B$6:$AT$14,4,FALSE)</f>
        <v>97</v>
      </c>
      <c r="AT32" s="60">
        <f>HLOOKUP(AT20,'SDR Patient and Stations'!$B$6:$AT$14,4,FALSE)</f>
        <v>100</v>
      </c>
      <c r="AU32" s="68">
        <f>HLOOKUP(AU20,'SDR Patient and Stations'!$B$6:$AT$14,4,FALSE)</f>
        <v>94</v>
      </c>
      <c r="AV32" s="60">
        <f>HLOOKUP(AV20,'SDR Patient and Stations'!$B$6:$AT$14,4,FALSE)</f>
        <v>102</v>
      </c>
      <c r="AW32" s="68">
        <f>HLOOKUP(AW20,'SDR Patient and Stations'!$B$6:$AT$14,4,FALSE)</f>
        <v>100</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1</v>
      </c>
      <c r="G34" s="69">
        <f t="shared" si="16"/>
        <v>2</v>
      </c>
      <c r="H34" s="61">
        <f t="shared" si="16"/>
        <v>-1</v>
      </c>
      <c r="I34" s="69">
        <f t="shared" si="16"/>
        <v>1</v>
      </c>
      <c r="J34" s="61">
        <f t="shared" si="16"/>
        <v>7</v>
      </c>
      <c r="K34" s="69">
        <f t="shared" si="16"/>
        <v>3</v>
      </c>
      <c r="L34" s="61">
        <f t="shared" si="16"/>
        <v>20</v>
      </c>
      <c r="M34" s="69">
        <f t="shared" si="16"/>
        <v>17</v>
      </c>
      <c r="N34" s="61">
        <f t="shared" si="16"/>
        <v>25</v>
      </c>
      <c r="O34" s="69">
        <f t="shared" si="16"/>
        <v>9</v>
      </c>
      <c r="P34" s="61">
        <f t="shared" si="16"/>
        <v>4</v>
      </c>
      <c r="Q34" s="69">
        <f t="shared" si="16"/>
        <v>19</v>
      </c>
      <c r="R34" s="61">
        <f t="shared" si="16"/>
        <v>11</v>
      </c>
      <c r="S34" s="69">
        <f t="shared" si="16"/>
        <v>15</v>
      </c>
      <c r="T34" s="61">
        <f t="shared" si="16"/>
        <v>5</v>
      </c>
      <c r="U34" s="69">
        <f t="shared" si="16"/>
        <v>2</v>
      </c>
      <c r="V34" s="61">
        <f t="shared" si="16"/>
        <v>2</v>
      </c>
      <c r="W34" s="69">
        <f t="shared" si="16"/>
        <v>-6</v>
      </c>
      <c r="X34" s="61">
        <f t="shared" si="16"/>
        <v>2</v>
      </c>
      <c r="Y34" s="69">
        <f t="shared" si="16"/>
        <v>-1</v>
      </c>
      <c r="Z34" s="61">
        <f t="shared" si="16"/>
        <v>0</v>
      </c>
      <c r="AA34" s="69">
        <f t="shared" si="16"/>
        <v>-7</v>
      </c>
      <c r="AB34" s="61">
        <f t="shared" si="16"/>
        <v>0</v>
      </c>
      <c r="AC34" s="69">
        <f t="shared" si="16"/>
        <v>-1</v>
      </c>
      <c r="AD34" s="61">
        <f t="shared" si="16"/>
        <v>-2</v>
      </c>
      <c r="AE34" s="69">
        <f t="shared" si="16"/>
        <v>-4</v>
      </c>
      <c r="AF34" s="61">
        <f t="shared" si="16"/>
        <v>0</v>
      </c>
      <c r="AG34" s="69">
        <f t="shared" si="16"/>
        <v>21</v>
      </c>
      <c r="AH34" s="61">
        <f t="shared" si="16"/>
        <v>19</v>
      </c>
      <c r="AI34" s="69">
        <f t="shared" si="16"/>
        <v>-2</v>
      </c>
      <c r="AJ34" s="61">
        <f t="shared" si="16"/>
        <v>-13</v>
      </c>
      <c r="AK34" s="69">
        <f t="shared" si="16"/>
        <v>-19</v>
      </c>
      <c r="AL34" s="61">
        <f t="shared" si="16"/>
        <v>4</v>
      </c>
      <c r="AM34" s="69">
        <f t="shared" si="16"/>
        <v>8</v>
      </c>
      <c r="AN34" s="61">
        <f t="shared" si="16"/>
        <v>15</v>
      </c>
      <c r="AO34" s="69">
        <f t="shared" si="16"/>
        <v>19</v>
      </c>
      <c r="AP34" s="61">
        <f t="shared" si="16"/>
        <v>6</v>
      </c>
      <c r="AQ34" s="69">
        <f t="shared" si="16"/>
        <v>5</v>
      </c>
      <c r="AR34" s="61">
        <f t="shared" si="16"/>
        <v>-7</v>
      </c>
      <c r="AS34" s="69">
        <f t="shared" si="16"/>
        <v>5</v>
      </c>
      <c r="AT34" s="61">
        <f t="shared" si="16"/>
        <v>0</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2.6315789473684209E-2</v>
      </c>
      <c r="G36" s="107">
        <f t="shared" ref="G36:AZ36" si="18">IFERROR(G34/G32,0)</f>
        <v>5.2631578947368418E-2</v>
      </c>
      <c r="H36" s="108">
        <f t="shared" si="18"/>
        <v>-2.7777777777777776E-2</v>
      </c>
      <c r="I36" s="107">
        <f t="shared" si="18"/>
        <v>2.564102564102564E-2</v>
      </c>
      <c r="J36" s="108">
        <f t="shared" si="18"/>
        <v>0.17499999999999999</v>
      </c>
      <c r="K36" s="107">
        <f t="shared" si="18"/>
        <v>8.5714285714285715E-2</v>
      </c>
      <c r="L36" s="108">
        <f t="shared" si="18"/>
        <v>0.5</v>
      </c>
      <c r="M36" s="107">
        <f t="shared" si="18"/>
        <v>0.36170212765957449</v>
      </c>
      <c r="N36" s="108">
        <f t="shared" si="18"/>
        <v>0.65789473684210531</v>
      </c>
      <c r="O36" s="107">
        <f t="shared" si="18"/>
        <v>0.15</v>
      </c>
      <c r="P36" s="108">
        <f t="shared" si="18"/>
        <v>6.25E-2</v>
      </c>
      <c r="Q36" s="107">
        <f t="shared" si="18"/>
        <v>0.30158730158730157</v>
      </c>
      <c r="R36" s="108">
        <f t="shared" si="18"/>
        <v>0.15942028985507245</v>
      </c>
      <c r="S36" s="107">
        <f t="shared" si="18"/>
        <v>0.22058823529411764</v>
      </c>
      <c r="T36" s="108">
        <f t="shared" si="18"/>
        <v>6.097560975609756E-2</v>
      </c>
      <c r="U36" s="107">
        <f t="shared" si="18"/>
        <v>2.5000000000000001E-2</v>
      </c>
      <c r="V36" s="108">
        <f t="shared" si="18"/>
        <v>2.4096385542168676E-2</v>
      </c>
      <c r="W36" s="107">
        <f t="shared" si="18"/>
        <v>-6.8965517241379309E-2</v>
      </c>
      <c r="X36" s="108">
        <f t="shared" si="18"/>
        <v>2.4390243902439025E-2</v>
      </c>
      <c r="Y36" s="107">
        <f t="shared" si="18"/>
        <v>-1.1764705882352941E-2</v>
      </c>
      <c r="Z36" s="108">
        <f t="shared" si="18"/>
        <v>0</v>
      </c>
      <c r="AA36" s="107">
        <f t="shared" si="18"/>
        <v>-8.3333333333333329E-2</v>
      </c>
      <c r="AB36" s="108">
        <f t="shared" si="18"/>
        <v>0</v>
      </c>
      <c r="AC36" s="107">
        <f t="shared" si="18"/>
        <v>-1.2345679012345678E-2</v>
      </c>
      <c r="AD36" s="108">
        <f t="shared" si="18"/>
        <v>-2.5974025974025976E-2</v>
      </c>
      <c r="AE36" s="107">
        <f t="shared" si="18"/>
        <v>-4.7619047619047616E-2</v>
      </c>
      <c r="AF36" s="108">
        <f t="shared" si="18"/>
        <v>0</v>
      </c>
      <c r="AG36" s="107">
        <f t="shared" si="18"/>
        <v>0.28000000000000003</v>
      </c>
      <c r="AH36" s="108">
        <f t="shared" si="18"/>
        <v>0.23749999999999999</v>
      </c>
      <c r="AI36" s="107">
        <f t="shared" si="18"/>
        <v>-2.5000000000000001E-2</v>
      </c>
      <c r="AJ36" s="108">
        <f t="shared" si="18"/>
        <v>-0.13541666666666666</v>
      </c>
      <c r="AK36" s="107">
        <f t="shared" si="18"/>
        <v>-0.19191919191919191</v>
      </c>
      <c r="AL36" s="108">
        <f t="shared" si="18"/>
        <v>5.128205128205128E-2</v>
      </c>
      <c r="AM36" s="107">
        <f t="shared" si="18"/>
        <v>9.6385542168674704E-2</v>
      </c>
      <c r="AN36" s="108">
        <f t="shared" si="18"/>
        <v>0.1875</v>
      </c>
      <c r="AO36" s="107">
        <f t="shared" si="18"/>
        <v>0.23170731707317074</v>
      </c>
      <c r="AP36" s="108">
        <f t="shared" si="18"/>
        <v>6.5934065934065936E-2</v>
      </c>
      <c r="AQ36" s="107">
        <f t="shared" si="18"/>
        <v>5.2631578947368418E-2</v>
      </c>
      <c r="AR36" s="108">
        <f t="shared" si="18"/>
        <v>-6.9306930693069313E-2</v>
      </c>
      <c r="AS36" s="107">
        <f t="shared" si="18"/>
        <v>5.1546391752577317E-2</v>
      </c>
      <c r="AT36" s="108">
        <f t="shared" si="18"/>
        <v>0</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1.4619883040935672E-3</v>
      </c>
      <c r="G38" s="107">
        <f t="shared" ref="G38:BD38" si="20">G36/18</f>
        <v>2.9239766081871343E-3</v>
      </c>
      <c r="H38" s="108">
        <f t="shared" si="20"/>
        <v>-1.5432098765432098E-3</v>
      </c>
      <c r="I38" s="107">
        <f t="shared" si="20"/>
        <v>1.4245014245014244E-3</v>
      </c>
      <c r="J38" s="108">
        <f t="shared" si="20"/>
        <v>9.7222222222222224E-3</v>
      </c>
      <c r="K38" s="107">
        <f t="shared" si="20"/>
        <v>4.7619047619047623E-3</v>
      </c>
      <c r="L38" s="108">
        <f t="shared" si="20"/>
        <v>2.7777777777777776E-2</v>
      </c>
      <c r="M38" s="107">
        <f t="shared" si="20"/>
        <v>2.0094562647754138E-2</v>
      </c>
      <c r="N38" s="108">
        <f t="shared" si="20"/>
        <v>3.6549707602339186E-2</v>
      </c>
      <c r="O38" s="107">
        <f t="shared" si="20"/>
        <v>8.3333333333333332E-3</v>
      </c>
      <c r="P38" s="108">
        <f t="shared" si="20"/>
        <v>3.472222222222222E-3</v>
      </c>
      <c r="Q38" s="107">
        <f t="shared" si="20"/>
        <v>1.6754850088183421E-2</v>
      </c>
      <c r="R38" s="108">
        <f t="shared" si="20"/>
        <v>8.8566827697262474E-3</v>
      </c>
      <c r="S38" s="107">
        <f t="shared" si="20"/>
        <v>1.2254901960784314E-2</v>
      </c>
      <c r="T38" s="108">
        <f t="shared" si="20"/>
        <v>3.3875338753387532E-3</v>
      </c>
      <c r="U38" s="107">
        <f t="shared" si="20"/>
        <v>1.3888888888888889E-3</v>
      </c>
      <c r="V38" s="108">
        <f t="shared" si="20"/>
        <v>1.3386880856760376E-3</v>
      </c>
      <c r="W38" s="107">
        <f t="shared" si="20"/>
        <v>-3.8314176245210726E-3</v>
      </c>
      <c r="X38" s="108">
        <f t="shared" si="20"/>
        <v>1.3550135501355014E-3</v>
      </c>
      <c r="Y38" s="107">
        <f t="shared" si="20"/>
        <v>-6.5359477124183002E-4</v>
      </c>
      <c r="Z38" s="108">
        <f t="shared" si="20"/>
        <v>0</v>
      </c>
      <c r="AA38" s="107">
        <f t="shared" si="20"/>
        <v>-4.6296296296296294E-3</v>
      </c>
      <c r="AB38" s="108">
        <f t="shared" si="20"/>
        <v>0</v>
      </c>
      <c r="AC38" s="107">
        <f t="shared" si="20"/>
        <v>-6.8587105624142656E-4</v>
      </c>
      <c r="AD38" s="108">
        <f t="shared" si="20"/>
        <v>-1.443001443001443E-3</v>
      </c>
      <c r="AE38" s="107">
        <f t="shared" si="20"/>
        <v>-2.6455026455026454E-3</v>
      </c>
      <c r="AF38" s="108">
        <f t="shared" si="20"/>
        <v>0</v>
      </c>
      <c r="AG38" s="107">
        <f t="shared" si="20"/>
        <v>1.5555555555555557E-2</v>
      </c>
      <c r="AH38" s="108">
        <f t="shared" si="20"/>
        <v>1.3194444444444444E-2</v>
      </c>
      <c r="AI38" s="107">
        <f t="shared" si="20"/>
        <v>-1.3888888888888889E-3</v>
      </c>
      <c r="AJ38" s="108">
        <f t="shared" si="20"/>
        <v>-7.5231481481481477E-3</v>
      </c>
      <c r="AK38" s="107">
        <f t="shared" si="20"/>
        <v>-1.0662177328843996E-2</v>
      </c>
      <c r="AL38" s="108">
        <f t="shared" si="20"/>
        <v>2.8490028490028487E-3</v>
      </c>
      <c r="AM38" s="107">
        <f t="shared" si="20"/>
        <v>5.3547523427041506E-3</v>
      </c>
      <c r="AN38" s="108">
        <f t="shared" si="20"/>
        <v>1.0416666666666666E-2</v>
      </c>
      <c r="AO38" s="107">
        <f t="shared" si="20"/>
        <v>1.2872628726287264E-2</v>
      </c>
      <c r="AP38" s="108">
        <f t="shared" si="20"/>
        <v>3.663003663003663E-3</v>
      </c>
      <c r="AQ38" s="107">
        <f t="shared" si="20"/>
        <v>2.9239766081871343E-3</v>
      </c>
      <c r="AR38" s="108">
        <f t="shared" si="20"/>
        <v>-3.8503850385038507E-3</v>
      </c>
      <c r="AS38" s="107">
        <f t="shared" si="20"/>
        <v>2.8636884306987398E-3</v>
      </c>
      <c r="AT38" s="108">
        <f t="shared" si="20"/>
        <v>0</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2.6315789473684209E-2</v>
      </c>
      <c r="G40" s="120">
        <f t="shared" ref="G40:BD40" si="21">G38*G41</f>
        <v>5.2631578947368418E-2</v>
      </c>
      <c r="H40" s="108">
        <f t="shared" si="21"/>
        <v>-2.7777777777777776E-2</v>
      </c>
      <c r="I40" s="107">
        <f t="shared" si="21"/>
        <v>2.564102564102564E-2</v>
      </c>
      <c r="J40" s="108">
        <f t="shared" si="21"/>
        <v>0.17499999999999999</v>
      </c>
      <c r="K40" s="107">
        <f t="shared" si="21"/>
        <v>8.5714285714285715E-2</v>
      </c>
      <c r="L40" s="108">
        <f t="shared" si="21"/>
        <v>0.5</v>
      </c>
      <c r="M40" s="107">
        <f t="shared" si="21"/>
        <v>0.36170212765957449</v>
      </c>
      <c r="N40" s="108">
        <f t="shared" si="21"/>
        <v>0.65789473684210531</v>
      </c>
      <c r="O40" s="107">
        <f t="shared" si="21"/>
        <v>0.15</v>
      </c>
      <c r="P40" s="108">
        <f t="shared" si="21"/>
        <v>6.25E-2</v>
      </c>
      <c r="Q40" s="107">
        <f t="shared" si="21"/>
        <v>0.30158730158730157</v>
      </c>
      <c r="R40" s="108">
        <f t="shared" si="21"/>
        <v>0.15942028985507245</v>
      </c>
      <c r="S40" s="107">
        <f t="shared" si="21"/>
        <v>0.22058823529411764</v>
      </c>
      <c r="T40" s="108">
        <f t="shared" si="21"/>
        <v>6.097560975609756E-2</v>
      </c>
      <c r="U40" s="107">
        <f t="shared" si="21"/>
        <v>2.5000000000000001E-2</v>
      </c>
      <c r="V40" s="108">
        <f t="shared" si="21"/>
        <v>2.4096385542168676E-2</v>
      </c>
      <c r="W40" s="107">
        <f t="shared" si="21"/>
        <v>-6.8965517241379309E-2</v>
      </c>
      <c r="X40" s="108">
        <f t="shared" si="21"/>
        <v>2.4390243902439025E-2</v>
      </c>
      <c r="Y40" s="107">
        <f t="shared" si="21"/>
        <v>-1.1764705882352941E-2</v>
      </c>
      <c r="Z40" s="108">
        <f t="shared" si="21"/>
        <v>0</v>
      </c>
      <c r="AA40" s="107">
        <f t="shared" si="21"/>
        <v>-8.3333333333333329E-2</v>
      </c>
      <c r="AB40" s="108">
        <f t="shared" si="21"/>
        <v>0</v>
      </c>
      <c r="AC40" s="107">
        <f t="shared" si="21"/>
        <v>-1.2345679012345678E-2</v>
      </c>
      <c r="AD40" s="108">
        <f t="shared" si="21"/>
        <v>-2.5974025974025976E-2</v>
      </c>
      <c r="AE40" s="107">
        <f t="shared" si="21"/>
        <v>-4.7619047619047616E-2</v>
      </c>
      <c r="AF40" s="108">
        <f t="shared" si="21"/>
        <v>0</v>
      </c>
      <c r="AG40" s="107">
        <f t="shared" si="21"/>
        <v>0.28000000000000003</v>
      </c>
      <c r="AH40" s="108">
        <f t="shared" si="21"/>
        <v>0.23749999999999999</v>
      </c>
      <c r="AI40" s="107">
        <f t="shared" si="21"/>
        <v>-2.5000000000000001E-2</v>
      </c>
      <c r="AJ40" s="108">
        <f t="shared" si="21"/>
        <v>-0.13541666666666666</v>
      </c>
      <c r="AK40" s="107">
        <f t="shared" si="21"/>
        <v>-0.19191919191919193</v>
      </c>
      <c r="AL40" s="108">
        <f t="shared" si="21"/>
        <v>5.128205128205128E-2</v>
      </c>
      <c r="AM40" s="107">
        <f t="shared" si="21"/>
        <v>9.6385542168674704E-2</v>
      </c>
      <c r="AN40" s="108">
        <f t="shared" si="21"/>
        <v>0.1875</v>
      </c>
      <c r="AO40" s="107">
        <f t="shared" si="21"/>
        <v>0.23170731707317074</v>
      </c>
      <c r="AP40" s="108">
        <f t="shared" si="21"/>
        <v>6.5934065934065936E-2</v>
      </c>
      <c r="AQ40" s="107">
        <f t="shared" si="21"/>
        <v>5.2631578947368418E-2</v>
      </c>
      <c r="AR40" s="108">
        <f t="shared" si="21"/>
        <v>-6.9306930693069313E-2</v>
      </c>
      <c r="AS40" s="107">
        <f t="shared" si="21"/>
        <v>5.1546391752577317E-2</v>
      </c>
      <c r="AT40" s="108">
        <f t="shared" si="21"/>
        <v>0</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40.026315789473685</v>
      </c>
      <c r="G43" s="109">
        <f t="shared" ref="G43:BD43" si="22">G30+(G30*G40)</f>
        <v>42.10526315789474</v>
      </c>
      <c r="H43" s="110">
        <f t="shared" si="22"/>
        <v>34.027777777777779</v>
      </c>
      <c r="I43" s="109">
        <f t="shared" si="22"/>
        <v>41.025641025641022</v>
      </c>
      <c r="J43" s="110">
        <f t="shared" si="22"/>
        <v>55.225000000000001</v>
      </c>
      <c r="K43" s="109">
        <f t="shared" si="22"/>
        <v>41.25714285714286</v>
      </c>
      <c r="L43" s="110">
        <f t="shared" si="22"/>
        <v>90</v>
      </c>
      <c r="M43" s="109">
        <f t="shared" si="22"/>
        <v>87.148936170212764</v>
      </c>
      <c r="N43" s="110">
        <f t="shared" si="22"/>
        <v>104.44736842105263</v>
      </c>
      <c r="O43" s="109">
        <f t="shared" si="22"/>
        <v>79.349999999999994</v>
      </c>
      <c r="P43" s="110">
        <f t="shared" si="22"/>
        <v>72.25</v>
      </c>
      <c r="Q43" s="109">
        <f t="shared" si="22"/>
        <v>106.73015873015873</v>
      </c>
      <c r="R43" s="110">
        <f t="shared" si="22"/>
        <v>92.753623188405797</v>
      </c>
      <c r="S43" s="109">
        <f t="shared" si="22"/>
        <v>101.30882352941177</v>
      </c>
      <c r="T43" s="110">
        <f t="shared" si="22"/>
        <v>92.304878048780495</v>
      </c>
      <c r="U43" s="109">
        <f t="shared" si="22"/>
        <v>84.05</v>
      </c>
      <c r="V43" s="110">
        <f t="shared" si="22"/>
        <v>87.048192771084331</v>
      </c>
      <c r="W43" s="109">
        <f t="shared" si="22"/>
        <v>75.41379310344827</v>
      </c>
      <c r="X43" s="110">
        <f t="shared" si="22"/>
        <v>86.048780487804876</v>
      </c>
      <c r="Y43" s="109">
        <f t="shared" si="22"/>
        <v>83.011764705882356</v>
      </c>
      <c r="Z43" s="110">
        <f t="shared" si="22"/>
        <v>81</v>
      </c>
      <c r="AA43" s="109">
        <f t="shared" si="22"/>
        <v>70.583333333333329</v>
      </c>
      <c r="AB43" s="110">
        <f t="shared" si="22"/>
        <v>84</v>
      </c>
      <c r="AC43" s="109">
        <f t="shared" si="22"/>
        <v>79.012345679012341</v>
      </c>
      <c r="AD43" s="110">
        <f t="shared" si="22"/>
        <v>73.051948051948045</v>
      </c>
      <c r="AE43" s="109">
        <f t="shared" si="22"/>
        <v>76.19047619047619</v>
      </c>
      <c r="AF43" s="110">
        <f t="shared" si="22"/>
        <v>80</v>
      </c>
      <c r="AG43" s="109">
        <f t="shared" si="22"/>
        <v>122.88</v>
      </c>
      <c r="AH43" s="110">
        <f t="shared" si="22"/>
        <v>122.5125</v>
      </c>
      <c r="AI43" s="109">
        <f t="shared" si="22"/>
        <v>76.05</v>
      </c>
      <c r="AJ43" s="110">
        <f t="shared" si="22"/>
        <v>71.760416666666671</v>
      </c>
      <c r="AK43" s="109">
        <f t="shared" si="22"/>
        <v>64.646464646464651</v>
      </c>
      <c r="AL43" s="110">
        <f t="shared" si="22"/>
        <v>86.205128205128204</v>
      </c>
      <c r="AM43" s="109">
        <f t="shared" si="22"/>
        <v>99.771084337349393</v>
      </c>
      <c r="AN43" s="110">
        <f t="shared" si="22"/>
        <v>112.8125</v>
      </c>
      <c r="AO43" s="109">
        <f t="shared" si="22"/>
        <v>124.40243902439025</v>
      </c>
      <c r="AP43" s="110">
        <f t="shared" si="22"/>
        <v>103.39560439560439</v>
      </c>
      <c r="AQ43" s="109">
        <f t="shared" si="22"/>
        <v>105.26315789473684</v>
      </c>
      <c r="AR43" s="110">
        <f t="shared" si="22"/>
        <v>87.485148514851488</v>
      </c>
      <c r="AS43" s="109">
        <f t="shared" si="22"/>
        <v>107.25773195876289</v>
      </c>
      <c r="AT43" s="110">
        <f t="shared" si="22"/>
        <v>100</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14.093773165307637</v>
      </c>
      <c r="G45" s="69">
        <f t="shared" ref="G45:AZ45" si="23">G43/$F$1</f>
        <v>14.825796886582655</v>
      </c>
      <c r="H45" s="61">
        <f t="shared" si="23"/>
        <v>11.981611893583725</v>
      </c>
      <c r="I45" s="69">
        <f t="shared" si="23"/>
        <v>14.445648248465149</v>
      </c>
      <c r="J45" s="61">
        <f t="shared" si="23"/>
        <v>19.445422535211268</v>
      </c>
      <c r="K45" s="69">
        <f t="shared" si="23"/>
        <v>14.527162977867205</v>
      </c>
      <c r="L45" s="61">
        <f t="shared" si="23"/>
        <v>31.690140845070424</v>
      </c>
      <c r="M45" s="69">
        <f t="shared" si="23"/>
        <v>30.686245130356607</v>
      </c>
      <c r="N45" s="61">
        <f t="shared" si="23"/>
        <v>36.777242401779098</v>
      </c>
      <c r="O45" s="69">
        <f t="shared" si="23"/>
        <v>27.94014084507042</v>
      </c>
      <c r="P45" s="61">
        <f t="shared" si="23"/>
        <v>25.440140845070424</v>
      </c>
      <c r="Q45" s="69">
        <f t="shared" si="23"/>
        <v>37.58104180639392</v>
      </c>
      <c r="R45" s="61">
        <f t="shared" si="23"/>
        <v>32.659726474790773</v>
      </c>
      <c r="S45" s="69">
        <f t="shared" si="23"/>
        <v>35.672120961060486</v>
      </c>
      <c r="T45" s="61">
        <f t="shared" si="23"/>
        <v>32.501717622810034</v>
      </c>
      <c r="U45" s="69">
        <f t="shared" si="23"/>
        <v>29.595070422535212</v>
      </c>
      <c r="V45" s="61">
        <f t="shared" si="23"/>
        <v>30.650772102494486</v>
      </c>
      <c r="W45" s="69">
        <f t="shared" si="23"/>
        <v>26.55415250121418</v>
      </c>
      <c r="X45" s="61">
        <f t="shared" si="23"/>
        <v>30.298866368945379</v>
      </c>
      <c r="Y45" s="69">
        <f t="shared" si="23"/>
        <v>29.22949461474731</v>
      </c>
      <c r="Z45" s="61">
        <f t="shared" si="23"/>
        <v>28.52112676056338</v>
      </c>
      <c r="AA45" s="69">
        <f t="shared" si="23"/>
        <v>24.853286384976524</v>
      </c>
      <c r="AB45" s="61">
        <f t="shared" si="23"/>
        <v>29.577464788732396</v>
      </c>
      <c r="AC45" s="69">
        <f t="shared" si="23"/>
        <v>27.821248478525472</v>
      </c>
      <c r="AD45" s="61">
        <f t="shared" si="23"/>
        <v>25.722516919700016</v>
      </c>
      <c r="AE45" s="69">
        <f t="shared" si="23"/>
        <v>26.827632461435279</v>
      </c>
      <c r="AF45" s="61">
        <f t="shared" si="23"/>
        <v>28.169014084507044</v>
      </c>
      <c r="AG45" s="69">
        <f t="shared" si="23"/>
        <v>43.267605633802816</v>
      </c>
      <c r="AH45" s="61">
        <f t="shared" si="23"/>
        <v>43.138204225352119</v>
      </c>
      <c r="AI45" s="69">
        <f t="shared" si="23"/>
        <v>26.778169014084508</v>
      </c>
      <c r="AJ45" s="61">
        <f t="shared" si="23"/>
        <v>25.267752347417844</v>
      </c>
      <c r="AK45" s="69">
        <f t="shared" si="23"/>
        <v>22.762839664248119</v>
      </c>
      <c r="AL45" s="61">
        <f t="shared" si="23"/>
        <v>30.353918382087397</v>
      </c>
      <c r="AM45" s="69">
        <f t="shared" si="23"/>
        <v>35.130663499066692</v>
      </c>
      <c r="AN45" s="61">
        <f t="shared" si="23"/>
        <v>39.722711267605639</v>
      </c>
      <c r="AO45" s="69">
        <f t="shared" si="23"/>
        <v>43.803675712813472</v>
      </c>
      <c r="AP45" s="61">
        <f t="shared" si="23"/>
        <v>36.406902956198735</v>
      </c>
      <c r="AQ45" s="69">
        <f t="shared" si="23"/>
        <v>37.064492216456635</v>
      </c>
      <c r="AR45" s="61">
        <f t="shared" si="23"/>
        <v>30.804629758750526</v>
      </c>
      <c r="AS45" s="69">
        <f t="shared" si="23"/>
        <v>37.766807027733414</v>
      </c>
      <c r="AT45" s="61">
        <f t="shared" si="23"/>
        <v>35.211267605633807</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10</v>
      </c>
      <c r="G47" s="172">
        <f>G45-G26</f>
        <v>4.8257968865826548</v>
      </c>
      <c r="H47" s="118">
        <f>H45-H26</f>
        <v>1.9816118935837252</v>
      </c>
      <c r="I47" s="119">
        <f t="shared" ref="I47:AZ47" si="24">I45-I26</f>
        <v>4.4456482484651492</v>
      </c>
      <c r="J47" s="118">
        <f t="shared" si="24"/>
        <v>9.445422535211268</v>
      </c>
      <c r="K47" s="119">
        <f t="shared" si="24"/>
        <v>2.5455510842834794</v>
      </c>
      <c r="L47" s="118">
        <f t="shared" si="24"/>
        <v>15.262880703021551</v>
      </c>
      <c r="M47" s="119">
        <f t="shared" si="24"/>
        <v>4.8135624530964662</v>
      </c>
      <c r="N47" s="118">
        <f t="shared" si="24"/>
        <v>8.35900864023548</v>
      </c>
      <c r="O47" s="119">
        <f t="shared" si="24"/>
        <v>-2.0598591549295797</v>
      </c>
      <c r="P47" s="118">
        <f t="shared" si="24"/>
        <v>-4.5598591549295762</v>
      </c>
      <c r="Q47" s="119">
        <f t="shared" si="24"/>
        <v>7.5810418063939196</v>
      </c>
      <c r="R47" s="118">
        <f t="shared" si="24"/>
        <v>2.659726474790773</v>
      </c>
      <c r="S47" s="119">
        <f t="shared" si="24"/>
        <v>5.6721209610604859</v>
      </c>
      <c r="T47" s="118">
        <f t="shared" si="24"/>
        <v>2.501717622810034</v>
      </c>
      <c r="U47" s="119">
        <f t="shared" si="24"/>
        <v>-0.40492957746478808</v>
      </c>
      <c r="V47" s="118">
        <f t="shared" si="24"/>
        <v>0.65077210249448569</v>
      </c>
      <c r="W47" s="119">
        <f t="shared" si="24"/>
        <v>-3.4458474987858203</v>
      </c>
      <c r="X47" s="118">
        <f t="shared" si="24"/>
        <v>0.29886636894537943</v>
      </c>
      <c r="Y47" s="119">
        <f t="shared" si="24"/>
        <v>-0.77050538525269019</v>
      </c>
      <c r="Z47" s="118">
        <f t="shared" si="24"/>
        <v>-1.47887323943662</v>
      </c>
      <c r="AA47" s="119">
        <f t="shared" si="24"/>
        <v>-5.1467136150234758</v>
      </c>
      <c r="AB47" s="118">
        <f t="shared" si="24"/>
        <v>1.5774647887323958</v>
      </c>
      <c r="AC47" s="119">
        <f t="shared" si="24"/>
        <v>-0.17875152147452766</v>
      </c>
      <c r="AD47" s="118">
        <f t="shared" si="24"/>
        <v>-2.2774830802999837</v>
      </c>
      <c r="AE47" s="119">
        <f t="shared" si="24"/>
        <v>-2.749832327297117</v>
      </c>
      <c r="AF47" s="118">
        <f t="shared" si="24"/>
        <v>1.591549295774648</v>
      </c>
      <c r="AG47" s="119">
        <f t="shared" si="24"/>
        <v>16.69014084507042</v>
      </c>
      <c r="AH47" s="118">
        <f t="shared" si="24"/>
        <v>16.560739436619723</v>
      </c>
      <c r="AI47" s="119">
        <f t="shared" si="24"/>
        <v>-1.3908450704225359</v>
      </c>
      <c r="AJ47" s="118">
        <f t="shared" si="24"/>
        <v>-4.7322476525821564</v>
      </c>
      <c r="AK47" s="119">
        <f t="shared" si="24"/>
        <v>-7.2371603357518808</v>
      </c>
      <c r="AL47" s="118">
        <f t="shared" si="24"/>
        <v>0.35391838208739657</v>
      </c>
      <c r="AM47" s="119">
        <f t="shared" si="24"/>
        <v>5.1306634990666922</v>
      </c>
      <c r="AN47" s="118">
        <f t="shared" si="24"/>
        <v>9.7227112676056393</v>
      </c>
      <c r="AO47" s="119">
        <f t="shared" si="24"/>
        <v>13.803675712813472</v>
      </c>
      <c r="AP47" s="118">
        <f t="shared" si="24"/>
        <v>6.406902956198735</v>
      </c>
      <c r="AQ47" s="119">
        <f t="shared" si="24"/>
        <v>7.0644922164566353</v>
      </c>
      <c r="AR47" s="118">
        <f t="shared" si="24"/>
        <v>0.80462975875052578</v>
      </c>
      <c r="AS47" s="119">
        <f t="shared" si="24"/>
        <v>7.7668070277334138</v>
      </c>
      <c r="AT47" s="118">
        <f t="shared" si="24"/>
        <v>5.2112676056338074</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4.8257968865826548</v>
      </c>
      <c r="H49" s="63">
        <f>IF((((IF(AND(H24&gt;($F$1-0.00001),((H45-H26)&gt;0)),(H45-H26),0)))&gt;=10),10,(IF(AND(H24&gt;($F$1-0.00001),((H45-H26)&gt;0)),(H45-H26),0)))</f>
        <v>1.9816118935837252</v>
      </c>
      <c r="I49" s="71">
        <f t="shared" ref="I49:AZ49" si="25">IF((((IF(AND(I24&gt;($F$1-0.00001),((I45-I26)&gt;0)),(I45-I26),0)))&gt;=10),10,(IF(AND(I24&gt;($F$1-0.00001),((I45-I26)&gt;0)),(I45-I26),0)))</f>
        <v>4.4456482484651492</v>
      </c>
      <c r="J49" s="63">
        <f t="shared" si="25"/>
        <v>9.445422535211268</v>
      </c>
      <c r="K49" s="71">
        <f t="shared" si="25"/>
        <v>2.5455510842834794</v>
      </c>
      <c r="L49" s="63">
        <f t="shared" si="25"/>
        <v>10</v>
      </c>
      <c r="M49" s="71">
        <f t="shared" si="25"/>
        <v>0</v>
      </c>
      <c r="N49" s="63">
        <f t="shared" si="25"/>
        <v>0</v>
      </c>
      <c r="O49" s="71">
        <f t="shared" si="25"/>
        <v>0</v>
      </c>
      <c r="P49" s="63">
        <f t="shared" si="25"/>
        <v>0</v>
      </c>
      <c r="Q49" s="71">
        <f t="shared" si="25"/>
        <v>0</v>
      </c>
      <c r="R49" s="63">
        <f t="shared" si="25"/>
        <v>0</v>
      </c>
      <c r="S49" s="71">
        <f t="shared" si="25"/>
        <v>0</v>
      </c>
      <c r="T49" s="63">
        <f t="shared" si="25"/>
        <v>2.501717622810034</v>
      </c>
      <c r="U49" s="71">
        <f t="shared" si="25"/>
        <v>0</v>
      </c>
      <c r="V49" s="63">
        <f t="shared" si="25"/>
        <v>0</v>
      </c>
      <c r="W49" s="71">
        <f t="shared" si="25"/>
        <v>0</v>
      </c>
      <c r="X49" s="63">
        <f t="shared" si="25"/>
        <v>0</v>
      </c>
      <c r="Y49" s="71">
        <f t="shared" si="25"/>
        <v>0</v>
      </c>
      <c r="Z49" s="63">
        <f t="shared" si="25"/>
        <v>0</v>
      </c>
      <c r="AA49" s="71">
        <f t="shared" si="25"/>
        <v>0</v>
      </c>
      <c r="AB49" s="63">
        <f t="shared" si="25"/>
        <v>1.5774647887323958</v>
      </c>
      <c r="AC49" s="71">
        <f t="shared" si="25"/>
        <v>0</v>
      </c>
      <c r="AD49" s="63">
        <f t="shared" si="25"/>
        <v>0</v>
      </c>
      <c r="AE49" s="71">
        <f t="shared" si="25"/>
        <v>0</v>
      </c>
      <c r="AF49" s="63">
        <f t="shared" si="25"/>
        <v>1.591549295774648</v>
      </c>
      <c r="AG49" s="71">
        <f t="shared" si="25"/>
        <v>10</v>
      </c>
      <c r="AH49" s="63">
        <f t="shared" si="25"/>
        <v>10</v>
      </c>
      <c r="AI49" s="71">
        <f t="shared" si="25"/>
        <v>0</v>
      </c>
      <c r="AJ49" s="63">
        <f t="shared" si="25"/>
        <v>0</v>
      </c>
      <c r="AK49" s="71">
        <f t="shared" si="25"/>
        <v>0</v>
      </c>
      <c r="AL49" s="63">
        <f t="shared" si="25"/>
        <v>0</v>
      </c>
      <c r="AM49" s="71">
        <f t="shared" si="25"/>
        <v>5.1306634990666922</v>
      </c>
      <c r="AN49" s="63">
        <f t="shared" si="25"/>
        <v>9.7227112676056393</v>
      </c>
      <c r="AO49" s="71">
        <f t="shared" si="25"/>
        <v>10</v>
      </c>
      <c r="AP49" s="63">
        <f t="shared" si="25"/>
        <v>6.406902956198735</v>
      </c>
      <c r="AQ49" s="71">
        <f t="shared" si="25"/>
        <v>7.0644922164566353</v>
      </c>
      <c r="AR49" s="63">
        <f t="shared" si="25"/>
        <v>0.80462975875052578</v>
      </c>
      <c r="AS49" s="71">
        <f t="shared" si="25"/>
        <v>7.7668070277334138</v>
      </c>
      <c r="AT49" s="63">
        <f t="shared" si="25"/>
        <v>5.2112676056338074</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9" priority="5" stopIfTrue="1">
      <formula>ISERROR</formula>
    </cfRule>
  </conditionalFormatting>
  <conditionalFormatting sqref="BB36:BD36 BB38:BD38 BB40:BD40 BB43:BD43 BB45:BD45 BB49:BD49">
    <cfRule type="expression" dxfId="8" priority="4" stopIfTrue="1">
      <formula>ISERROR</formula>
    </cfRule>
  </conditionalFormatting>
  <conditionalFormatting sqref="K36 K38 K40 K43 K45 K49">
    <cfRule type="expression" dxfId="7"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6"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5"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v>
      </c>
      <c r="D1" s="1"/>
      <c r="E1" s="1" t="s">
        <v>31</v>
      </c>
      <c r="F1" s="29">
        <v>2.8</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0.95</v>
      </c>
      <c r="E13" s="55">
        <f>'SDR Patient and Stations'!D12</f>
        <v>0.9</v>
      </c>
      <c r="F13" s="54">
        <f>'SDR Patient and Stations'!E12</f>
        <v>0.97499999999999998</v>
      </c>
      <c r="G13" s="55">
        <f>'SDR Patient and Stations'!F12</f>
        <v>1</v>
      </c>
      <c r="H13" s="54">
        <f>'SDR Patient and Stations'!G12</f>
        <v>0.875</v>
      </c>
      <c r="I13" s="55">
        <f>'SDR Patient and Stations'!H12</f>
        <v>1</v>
      </c>
      <c r="J13" s="54">
        <f>'SDR Patient and Stations'!I12</f>
        <v>1.175</v>
      </c>
      <c r="K13" s="55">
        <f>'SDR Patient and Stations'!J12</f>
        <v>0.95</v>
      </c>
      <c r="L13" s="54">
        <f>'SDR Patient and Stations'!K12</f>
        <v>0.83333333333333337</v>
      </c>
      <c r="M13" s="55">
        <f>'SDR Patient and Stations'!L12</f>
        <v>0.84210526315789469</v>
      </c>
      <c r="N13" s="54">
        <f>'SDR Patient and Stations'!M12</f>
        <v>0.82894736842105265</v>
      </c>
      <c r="O13" s="55">
        <f>'SDR Patient and Stations'!N12</f>
        <v>0.90789473684210531</v>
      </c>
      <c r="P13" s="54">
        <f>'SDR Patient and Stations'!O12</f>
        <v>0.89473684210526316</v>
      </c>
      <c r="Q13" s="55">
        <f>'SDR Patient and Stations'!P12</f>
        <v>0.7068965517241379</v>
      </c>
      <c r="R13" s="54">
        <f>'SDR Patient and Stations'!Q12</f>
        <v>0.68965517241379315</v>
      </c>
      <c r="S13" s="55">
        <f>'SDR Patient and Stations'!R12</f>
        <v>0.71551724137931039</v>
      </c>
      <c r="T13" s="54">
        <f>'SDR Patient and Stations'!S12</f>
        <v>0.75</v>
      </c>
      <c r="U13" s="55">
        <f>'SDR Patient and Stations'!T12</f>
        <v>0.7068965517241379</v>
      </c>
      <c r="V13" s="54">
        <f>'SDR Patient and Stations'!U12</f>
        <v>0.73275862068965514</v>
      </c>
      <c r="W13" s="55">
        <f>'SDR Patient and Stations'!V12</f>
        <v>0.69827586206896552</v>
      </c>
      <c r="X13" s="54">
        <f>'SDR Patient and Stations'!W12</f>
        <v>0.72413793103448276</v>
      </c>
      <c r="Y13" s="55">
        <f>'SDR Patient and Stations'!X12</f>
        <v>0.72413793103448276</v>
      </c>
      <c r="Z13" s="54">
        <f>'SDR Patient and Stations'!Y12</f>
        <v>0.69827586206896552</v>
      </c>
      <c r="AA13" s="55">
        <f>'SDR Patient and Stations'!Z12</f>
        <v>0.66379310344827591</v>
      </c>
      <c r="AB13" s="54">
        <f>'SDR Patient and Stations'!AA12</f>
        <v>0.72413793103448276</v>
      </c>
      <c r="AC13" s="55">
        <f>'SDR Patient and Stations'!AB12</f>
        <v>0.68965517241379315</v>
      </c>
      <c r="AD13" s="54">
        <f>'SDR Patient and Stations'!AC12</f>
        <v>0.64655172413793105</v>
      </c>
      <c r="AE13" s="55">
        <f>'SDR Patient and Stations'!AD12</f>
        <v>0.68965517241379315</v>
      </c>
      <c r="AF13" s="54">
        <f>'SDR Patient and Stations'!AE12</f>
        <v>0.7407407407407407</v>
      </c>
      <c r="AG13" s="55">
        <f>'SDR Patient and Stations'!AF12</f>
        <v>0.88888888888888884</v>
      </c>
      <c r="AH13" s="54">
        <f>'SDR Patient and Stations'!AG12</f>
        <v>0.91666666666666663</v>
      </c>
      <c r="AI13" s="55">
        <f>'SDR Patient and Stations'!AH12</f>
        <v>0.72222222222222221</v>
      </c>
      <c r="AJ13" s="54">
        <f>'SDR Patient and Stations'!AI12</f>
        <v>0.71551724137931039</v>
      </c>
      <c r="AK13" s="55">
        <f>'SDR Patient and Stations'!AJ12</f>
        <v>0.68965517241379315</v>
      </c>
      <c r="AL13" s="54">
        <f>'SDR Patient and Stations'!AK12</f>
        <v>0.7068965517241379</v>
      </c>
      <c r="AM13" s="55">
        <f>'SDR Patient and Stations'!AL12</f>
        <v>0.78448275862068961</v>
      </c>
      <c r="AN13" s="54">
        <f>'SDR Patient and Stations'!AM12</f>
        <v>0.81896551724137934</v>
      </c>
      <c r="AO13" s="55">
        <f>'SDR Patient and Stations'!AN12</f>
        <v>0.87068965517241381</v>
      </c>
      <c r="AP13" s="54">
        <f>'SDR Patient and Stations'!AO12</f>
        <v>0.83620689655172409</v>
      </c>
      <c r="AQ13" s="55">
        <f>'SDR Patient and Stations'!AP12</f>
        <v>0.86206896551724133</v>
      </c>
      <c r="AR13" s="54">
        <f>'SDR Patient and Stations'!AQ12</f>
        <v>0.81034482758620685</v>
      </c>
      <c r="AS13" s="55">
        <f>'SDR Patient and Stations'!AR12</f>
        <v>0.87931034482758619</v>
      </c>
      <c r="AT13" s="54">
        <f>'SDR Patient and Stations'!AS12</f>
        <v>0.86206896551724133</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3" t="s">
        <v>74</v>
      </c>
      <c r="C14" s="45">
        <f>'SDR Patient and Stations'!B14</f>
        <v>0</v>
      </c>
      <c r="D14" s="166">
        <f>'SDR Patient and Stations'!C14</f>
        <v>0</v>
      </c>
      <c r="E14" s="167">
        <f>'SDR Patient and Stations'!D14</f>
        <v>0</v>
      </c>
      <c r="F14" s="166">
        <f>'SDR Patient and Stations'!E14</f>
        <v>0</v>
      </c>
      <c r="G14" s="167">
        <f>'SDR Patient and Stations'!F14</f>
        <v>3</v>
      </c>
      <c r="H14" s="166">
        <f>'SDR Patient and Stations'!G14</f>
        <v>0</v>
      </c>
      <c r="I14" s="167">
        <f>'SDR Patient and Stations'!H14</f>
        <v>6</v>
      </c>
      <c r="J14" s="166">
        <f>'SDR Patient and Stations'!I14</f>
        <v>0</v>
      </c>
      <c r="K14" s="167">
        <f>'SDR Patient and Stations'!J14</f>
        <v>0</v>
      </c>
      <c r="L14" s="166">
        <f>'SDR Patient and Stations'!K14</f>
        <v>0</v>
      </c>
      <c r="M14" s="167">
        <f>'SDR Patient and Stations'!L14</f>
        <v>10</v>
      </c>
      <c r="N14" s="166">
        <f>'SDR Patient and Stations'!M14</f>
        <v>0</v>
      </c>
      <c r="O14" s="167">
        <f>'SDR Patient and Stations'!N14</f>
        <v>0</v>
      </c>
      <c r="P14" s="166">
        <f>'SDR Patient and Stations'!O14</f>
        <v>0</v>
      </c>
      <c r="Q14" s="167">
        <f>'SDR Patient and Stations'!P14</f>
        <v>0</v>
      </c>
      <c r="R14" s="166">
        <f>'SDR Patient and Stations'!Q14</f>
        <v>0</v>
      </c>
      <c r="S14" s="167">
        <f>'SDR Patient and Stations'!R14</f>
        <v>0</v>
      </c>
      <c r="T14" s="166">
        <f>'SDR Patient and Stations'!S14</f>
        <v>0</v>
      </c>
      <c r="U14" s="167">
        <f>'SDR Patient and Stations'!T14</f>
        <v>0</v>
      </c>
      <c r="V14" s="166">
        <f>'SDR Patient and Stations'!U14</f>
        <v>0</v>
      </c>
      <c r="W14" s="167">
        <f>'SDR Patient and Stations'!V14</f>
        <v>-2</v>
      </c>
      <c r="X14" s="166">
        <f>'SDR Patient and Stations'!W14</f>
        <v>0</v>
      </c>
      <c r="Y14" s="167">
        <f>'SDR Patient and Stations'!X14</f>
        <v>0</v>
      </c>
      <c r="Z14" s="166">
        <f>'SDR Patient and Stations'!Y14</f>
        <v>0</v>
      </c>
      <c r="AA14" s="167">
        <f>'SDR Patient and Stations'!Z14</f>
        <v>-3</v>
      </c>
      <c r="AB14" s="166">
        <f>'SDR Patient and Stations'!AA14</f>
        <v>0</v>
      </c>
      <c r="AC14" s="167">
        <f>'SDR Patient and Stations'!AB14</f>
        <v>0</v>
      </c>
      <c r="AD14" s="166">
        <f>'SDR Patient and Stations'!AC14</f>
        <v>3</v>
      </c>
      <c r="AE14" s="167">
        <f>'SDR Patient and Stations'!AD14</f>
        <v>0</v>
      </c>
      <c r="AF14" s="166">
        <f>'SDR Patient and Stations'!AE14</f>
        <v>0</v>
      </c>
      <c r="AG14" s="167">
        <f>'SDR Patient and Stations'!AF14</f>
        <v>0</v>
      </c>
      <c r="AH14" s="166">
        <f>'SDR Patient and Stations'!AG14</f>
        <v>2</v>
      </c>
      <c r="AI14" s="167">
        <f>'SDR Patient and Stations'!AH14</f>
        <v>0</v>
      </c>
      <c r="AJ14" s="166">
        <f>'SDR Patient and Stations'!AI14</f>
        <v>0</v>
      </c>
      <c r="AK14" s="167">
        <f>'SDR Patient and Stations'!AJ14</f>
        <v>0</v>
      </c>
      <c r="AL14" s="166">
        <f>'SDR Patient and Stations'!AK14</f>
        <v>0</v>
      </c>
      <c r="AM14" s="167">
        <f>'SDR Patient and Stations'!AL14</f>
        <v>0</v>
      </c>
      <c r="AN14" s="166">
        <f>'SDR Patient and Stations'!AM14</f>
        <v>0</v>
      </c>
      <c r="AO14" s="167">
        <f>'SDR Patient and Stations'!AN14</f>
        <v>-2</v>
      </c>
      <c r="AP14" s="166">
        <f>'SDR Patient and Stations'!AO14</f>
        <v>0</v>
      </c>
      <c r="AQ14" s="167">
        <f>'SDR Patient and Stations'!AP14</f>
        <v>0</v>
      </c>
      <c r="AR14" s="166">
        <f>'SDR Patient and Stations'!AQ14</f>
        <v>2</v>
      </c>
      <c r="AS14" s="167">
        <f>'SDR Patient and Stations'!AR14</f>
        <v>0</v>
      </c>
      <c r="AT14" s="166">
        <f>'SDR Patient and Stations'!AS14</f>
        <v>0</v>
      </c>
      <c r="AU14" s="167">
        <f>'SDR Patient and Stations'!AT14</f>
        <v>0</v>
      </c>
      <c r="AV14" s="166">
        <f>'SDR Patient and Stations'!AU14</f>
        <v>0</v>
      </c>
      <c r="AW14" s="167">
        <f>'SDR Patient and Stations'!AV14</f>
        <v>0</v>
      </c>
      <c r="AX14" s="166">
        <f>'SDR Patient and Stations'!AW14</f>
        <v>0</v>
      </c>
      <c r="AY14" s="167">
        <f>'SDR Patient and Stations'!AX14</f>
        <v>0</v>
      </c>
      <c r="AZ14" s="166">
        <f>'SDR Patient and Stations'!AY14</f>
        <v>0</v>
      </c>
      <c r="BA14" s="167">
        <f>'SDR Patient and Stations'!AZ14</f>
        <v>0</v>
      </c>
      <c r="BB14" s="51"/>
      <c r="BC14" s="48"/>
      <c r="BD14" s="51"/>
    </row>
    <row r="15" spans="1:56" s="44" customFormat="1" ht="25.5" x14ac:dyDescent="0.6">
      <c r="B15" s="43" t="s">
        <v>72</v>
      </c>
      <c r="C15" s="43"/>
      <c r="D15" s="168">
        <f>'SDR Patient and Stations'!C15</f>
        <v>0</v>
      </c>
      <c r="E15" s="166">
        <f>'SDR Patient and Stations'!D15</f>
        <v>0</v>
      </c>
      <c r="F15" s="167">
        <f>'SDR Patient and Stations'!E15</f>
        <v>0</v>
      </c>
      <c r="G15" s="166">
        <f>'SDR Patient and Stations'!F15</f>
        <v>0</v>
      </c>
      <c r="H15" s="167">
        <f>'SDR Patient and Stations'!G15</f>
        <v>0</v>
      </c>
      <c r="I15" s="166">
        <f>'SDR Patient and Stations'!H15</f>
        <v>0</v>
      </c>
      <c r="J15" s="167">
        <f>'SDR Patient and Stations'!I15</f>
        <v>3</v>
      </c>
      <c r="K15" s="166">
        <f>'SDR Patient and Stations'!J15</f>
        <v>0</v>
      </c>
      <c r="L15" s="167">
        <f>'SDR Patient and Stations'!K15</f>
        <v>6</v>
      </c>
      <c r="M15" s="166">
        <f>'SDR Patient and Stations'!L15</f>
        <v>0</v>
      </c>
      <c r="N15" s="167">
        <f>'SDR Patient and Stations'!M15</f>
        <v>0</v>
      </c>
      <c r="O15" s="166">
        <f>'SDR Patient and Stations'!N15</f>
        <v>0</v>
      </c>
      <c r="P15" s="167">
        <f>'SDR Patient and Stations'!O15</f>
        <v>10</v>
      </c>
      <c r="Q15" s="166">
        <f>'SDR Patient and Stations'!P15</f>
        <v>0</v>
      </c>
      <c r="R15" s="167">
        <f>'SDR Patient and Stations'!Q15</f>
        <v>0</v>
      </c>
      <c r="S15" s="166">
        <f>'SDR Patient and Stations'!R15</f>
        <v>0</v>
      </c>
      <c r="T15" s="167">
        <f>'SDR Patient and Stations'!S15</f>
        <v>0</v>
      </c>
      <c r="U15" s="166">
        <f>'SDR Patient and Stations'!T15</f>
        <v>0</v>
      </c>
      <c r="V15" s="167">
        <f>'SDR Patient and Stations'!U15</f>
        <v>0</v>
      </c>
      <c r="W15" s="166">
        <f>'SDR Patient and Stations'!V15</f>
        <v>0</v>
      </c>
      <c r="X15" s="167">
        <f>'SDR Patient and Stations'!W15</f>
        <v>0</v>
      </c>
      <c r="Y15" s="166">
        <f>'SDR Patient and Stations'!X15</f>
        <v>0</v>
      </c>
      <c r="Z15" s="167">
        <f>'SDR Patient and Stations'!Y15</f>
        <v>-2</v>
      </c>
      <c r="AA15" s="166">
        <f>'SDR Patient and Stations'!Z15</f>
        <v>0</v>
      </c>
      <c r="AB15" s="167">
        <f>'SDR Patient and Stations'!AA15</f>
        <v>0</v>
      </c>
      <c r="AC15" s="166">
        <f>'SDR Patient and Stations'!AB15</f>
        <v>0</v>
      </c>
      <c r="AD15" s="167">
        <f>'SDR Patient and Stations'!AC15</f>
        <v>-3</v>
      </c>
      <c r="AE15" s="166">
        <f>'SDR Patient and Stations'!AD15</f>
        <v>0</v>
      </c>
      <c r="AF15" s="167">
        <f>'SDR Patient and Stations'!AE15</f>
        <v>0</v>
      </c>
      <c r="AG15" s="166">
        <f>'SDR Patient and Stations'!AF15</f>
        <v>3</v>
      </c>
      <c r="AH15" s="167">
        <f>'SDR Patient and Stations'!AG15</f>
        <v>0</v>
      </c>
      <c r="AI15" s="166">
        <f>'SDR Patient and Stations'!AH15</f>
        <v>0</v>
      </c>
      <c r="AJ15" s="167">
        <f>'SDR Patient and Stations'!AI15</f>
        <v>0</v>
      </c>
      <c r="AK15" s="166">
        <f>'SDR Patient and Stations'!AJ15</f>
        <v>2</v>
      </c>
      <c r="AL15" s="167">
        <f>'SDR Patient and Stations'!AK15</f>
        <v>0</v>
      </c>
      <c r="AM15" s="166">
        <f>'SDR Patient and Stations'!AL15</f>
        <v>0</v>
      </c>
      <c r="AN15" s="167">
        <f>'SDR Patient and Stations'!AM15</f>
        <v>0</v>
      </c>
      <c r="AO15" s="166">
        <f>'SDR Patient and Stations'!AN15</f>
        <v>0</v>
      </c>
      <c r="AP15" s="167">
        <f>'SDR Patient and Stations'!AO15</f>
        <v>0</v>
      </c>
      <c r="AQ15" s="166">
        <f>'SDR Patient and Stations'!AP15</f>
        <v>0</v>
      </c>
      <c r="AR15" s="167">
        <f>'SDR Patient and Stations'!AQ15</f>
        <v>-2</v>
      </c>
      <c r="AS15" s="166">
        <f>'SDR Patient and Stations'!AR15</f>
        <v>0</v>
      </c>
      <c r="AT15" s="167">
        <f>'SDR Patient and Stations'!AS15</f>
        <v>0</v>
      </c>
      <c r="AU15" s="166">
        <f>'SDR Patient and Stations'!AT15</f>
        <v>2</v>
      </c>
      <c r="AV15" s="167">
        <f>'SDR Patient and Stations'!AU15</f>
        <v>0</v>
      </c>
      <c r="AW15" s="166">
        <f>'SDR Patient and Stations'!AV15</f>
        <v>0</v>
      </c>
      <c r="AX15" s="167">
        <f>'SDR Patient and Stations'!AW15</f>
        <v>0</v>
      </c>
      <c r="AY15" s="166">
        <f>'SDR Patient and Stations'!AX15</f>
        <v>0</v>
      </c>
      <c r="AZ15" s="167">
        <f>'SDR Patient and Stations'!AY15</f>
        <v>0</v>
      </c>
      <c r="BA15" s="166">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0</v>
      </c>
      <c r="I16" s="52">
        <f>'SDR Patient and Stations'!H16</f>
        <v>0</v>
      </c>
      <c r="J16" s="49">
        <f>'SDR Patient and Stations'!I16</f>
        <v>0</v>
      </c>
      <c r="K16" s="52">
        <f>'SDR Patient and Stations'!J16</f>
        <v>3</v>
      </c>
      <c r="L16" s="49">
        <f>'SDR Patient and Stations'!K16</f>
        <v>0</v>
      </c>
      <c r="M16" s="52">
        <f>'SDR Patient and Stations'!L16</f>
        <v>6</v>
      </c>
      <c r="N16" s="49">
        <f>'SDR Patient and Stations'!M16</f>
        <v>0</v>
      </c>
      <c r="O16" s="52">
        <f>'SDR Patient and Stations'!N16</f>
        <v>0</v>
      </c>
      <c r="P16" s="49">
        <f>'SDR Patient and Stations'!O16</f>
        <v>0</v>
      </c>
      <c r="Q16" s="52">
        <f>'SDR Patient and Stations'!P16</f>
        <v>10</v>
      </c>
      <c r="R16" s="49">
        <f>'SDR Patient and Stations'!Q16</f>
        <v>0</v>
      </c>
      <c r="S16" s="52">
        <f>'SDR Patient and Stations'!R16</f>
        <v>0</v>
      </c>
      <c r="T16" s="49">
        <f>'SDR Patient and Stations'!S16</f>
        <v>0</v>
      </c>
      <c r="U16" s="52">
        <f>'SDR Patient and Stations'!T16</f>
        <v>0</v>
      </c>
      <c r="V16" s="49">
        <f>'SDR Patient and Stations'!U16</f>
        <v>0</v>
      </c>
      <c r="W16" s="52">
        <f>'SDR Patient and Stations'!V16</f>
        <v>0</v>
      </c>
      <c r="X16" s="49">
        <f>'SDR Patient and Stations'!W16</f>
        <v>0</v>
      </c>
      <c r="Y16" s="52">
        <f>'SDR Patient and Stations'!X16</f>
        <v>0</v>
      </c>
      <c r="Z16" s="49">
        <f>'SDR Patient and Stations'!Y16</f>
        <v>0</v>
      </c>
      <c r="AA16" s="52">
        <f>'SDR Patient and Stations'!Z16</f>
        <v>-2</v>
      </c>
      <c r="AB16" s="49">
        <f>'SDR Patient and Stations'!AA16</f>
        <v>0</v>
      </c>
      <c r="AC16" s="52">
        <f>'SDR Patient and Stations'!AB16</f>
        <v>0</v>
      </c>
      <c r="AD16" s="49">
        <f>'SDR Patient and Stations'!AC16</f>
        <v>0</v>
      </c>
      <c r="AE16" s="52">
        <f>'SDR Patient and Stations'!AD16</f>
        <v>-3</v>
      </c>
      <c r="AF16" s="49">
        <f>'SDR Patient and Stations'!AE16</f>
        <v>0</v>
      </c>
      <c r="AG16" s="52">
        <f>'SDR Patient and Stations'!AF16</f>
        <v>0</v>
      </c>
      <c r="AH16" s="49">
        <f>'SDR Patient and Stations'!AG16</f>
        <v>3</v>
      </c>
      <c r="AI16" s="52">
        <f>'SDR Patient and Stations'!AH16</f>
        <v>0</v>
      </c>
      <c r="AJ16" s="49">
        <f>'SDR Patient and Stations'!AI16</f>
        <v>0</v>
      </c>
      <c r="AK16" s="52">
        <f>'SDR Patient and Stations'!AJ16</f>
        <v>0</v>
      </c>
      <c r="AL16" s="49">
        <f>'SDR Patient and Stations'!AK16</f>
        <v>2</v>
      </c>
      <c r="AM16" s="52">
        <f>'SDR Patient and Stations'!AL16</f>
        <v>0</v>
      </c>
      <c r="AN16" s="49">
        <f>'SDR Patient and Stations'!AM16</f>
        <v>0</v>
      </c>
      <c r="AO16" s="52">
        <f>'SDR Patient and Stations'!AN16</f>
        <v>0</v>
      </c>
      <c r="AP16" s="49">
        <f>'SDR Patient and Stations'!AO16</f>
        <v>0</v>
      </c>
      <c r="AQ16" s="52">
        <f>'SDR Patient and Stations'!AP16</f>
        <v>0</v>
      </c>
      <c r="AR16" s="49">
        <f>'SDR Patient and Stations'!AQ16</f>
        <v>0</v>
      </c>
      <c r="AS16" s="52">
        <f>'SDR Patient and Stations'!AR16</f>
        <v>-2</v>
      </c>
      <c r="AT16" s="49">
        <f>'SDR Patient and Stations'!AS16</f>
        <v>0</v>
      </c>
      <c r="AU16" s="52">
        <f>'SDR Patient and Stations'!AT16</f>
        <v>0</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81" t="s">
        <v>37</v>
      </c>
      <c r="F20" s="182">
        <v>35430</v>
      </c>
      <c r="G20" s="183">
        <v>35611</v>
      </c>
      <c r="H20" s="184">
        <f>F20+365.25</f>
        <v>35795.25</v>
      </c>
      <c r="I20" s="183">
        <f>G20+365.25</f>
        <v>35976.25</v>
      </c>
      <c r="J20" s="184">
        <f>H20+365.25</f>
        <v>36160.5</v>
      </c>
      <c r="K20" s="183">
        <f>I20+365.5</f>
        <v>36341.75</v>
      </c>
      <c r="L20" s="184">
        <f t="shared" ref="L20:AZ20" si="7">J20+365.25</f>
        <v>36525.75</v>
      </c>
      <c r="M20" s="183">
        <f t="shared" si="7"/>
        <v>36707</v>
      </c>
      <c r="N20" s="184">
        <f t="shared" si="7"/>
        <v>36891</v>
      </c>
      <c r="O20" s="183">
        <f t="shared" si="7"/>
        <v>37072.25</v>
      </c>
      <c r="P20" s="184">
        <f t="shared" si="7"/>
        <v>37256.25</v>
      </c>
      <c r="Q20" s="183">
        <f t="shared" si="7"/>
        <v>37437.5</v>
      </c>
      <c r="R20" s="184">
        <f t="shared" si="7"/>
        <v>37621.5</v>
      </c>
      <c r="S20" s="183">
        <f t="shared" si="7"/>
        <v>37802.75</v>
      </c>
      <c r="T20" s="184">
        <f t="shared" si="7"/>
        <v>37986.75</v>
      </c>
      <c r="U20" s="183">
        <f t="shared" si="7"/>
        <v>38168</v>
      </c>
      <c r="V20" s="184">
        <f t="shared" si="7"/>
        <v>38352</v>
      </c>
      <c r="W20" s="183">
        <f t="shared" si="7"/>
        <v>38533.25</v>
      </c>
      <c r="X20" s="184">
        <f t="shared" si="7"/>
        <v>38717.25</v>
      </c>
      <c r="Y20" s="183">
        <f t="shared" si="7"/>
        <v>38898.5</v>
      </c>
      <c r="Z20" s="184">
        <f t="shared" si="7"/>
        <v>39082.5</v>
      </c>
      <c r="AA20" s="183">
        <f t="shared" si="7"/>
        <v>39263.75</v>
      </c>
      <c r="AB20" s="184">
        <f t="shared" si="7"/>
        <v>39447.75</v>
      </c>
      <c r="AC20" s="183">
        <f t="shared" si="7"/>
        <v>39629</v>
      </c>
      <c r="AD20" s="184">
        <f t="shared" si="7"/>
        <v>39813</v>
      </c>
      <c r="AE20" s="183">
        <f t="shared" si="7"/>
        <v>39994.25</v>
      </c>
      <c r="AF20" s="184">
        <f t="shared" si="7"/>
        <v>40178.25</v>
      </c>
      <c r="AG20" s="183">
        <f t="shared" si="7"/>
        <v>40359.5</v>
      </c>
      <c r="AH20" s="184">
        <f t="shared" si="7"/>
        <v>40543.5</v>
      </c>
      <c r="AI20" s="183">
        <f t="shared" si="7"/>
        <v>40724.75</v>
      </c>
      <c r="AJ20" s="184">
        <f t="shared" si="7"/>
        <v>40908.75</v>
      </c>
      <c r="AK20" s="183">
        <f t="shared" si="7"/>
        <v>41090</v>
      </c>
      <c r="AL20" s="184">
        <f t="shared" si="7"/>
        <v>41274</v>
      </c>
      <c r="AM20" s="183">
        <f t="shared" si="7"/>
        <v>41455.25</v>
      </c>
      <c r="AN20" s="184">
        <f t="shared" si="7"/>
        <v>41639.25</v>
      </c>
      <c r="AO20" s="183">
        <f t="shared" si="7"/>
        <v>41820.5</v>
      </c>
      <c r="AP20" s="184">
        <f t="shared" si="7"/>
        <v>42004.5</v>
      </c>
      <c r="AQ20" s="183">
        <f t="shared" si="7"/>
        <v>42185.75</v>
      </c>
      <c r="AR20" s="184">
        <f t="shared" si="7"/>
        <v>42369.75</v>
      </c>
      <c r="AS20" s="183">
        <f t="shared" si="7"/>
        <v>42551</v>
      </c>
      <c r="AT20" s="184">
        <f t="shared" si="7"/>
        <v>42735</v>
      </c>
      <c r="AU20" s="183">
        <f t="shared" si="7"/>
        <v>42916.25</v>
      </c>
      <c r="AV20" s="184">
        <f t="shared" si="7"/>
        <v>43100.25</v>
      </c>
      <c r="AW20" s="183">
        <f t="shared" si="7"/>
        <v>43281.5</v>
      </c>
      <c r="AX20" s="184">
        <f t="shared" si="7"/>
        <v>43465.5</v>
      </c>
      <c r="AY20" s="183">
        <f t="shared" si="7"/>
        <v>43646.75</v>
      </c>
      <c r="AZ20" s="184">
        <f t="shared" si="7"/>
        <v>43830.75</v>
      </c>
      <c r="BB20" s="183">
        <f>AY20+365.25</f>
        <v>44012</v>
      </c>
      <c r="BC20" s="184">
        <f>AZ20+365.25</f>
        <v>44196</v>
      </c>
      <c r="BD20" s="183">
        <f t="shared" ref="BD20" si="8">BB20+365.25</f>
        <v>44377.25</v>
      </c>
    </row>
    <row r="21" spans="1:58" x14ac:dyDescent="0.55000000000000004">
      <c r="B21" s="3" t="s">
        <v>2</v>
      </c>
      <c r="F21" s="5">
        <f>$C$1</f>
        <v>0.7</v>
      </c>
      <c r="G21" s="66">
        <f t="shared" ref="G21:BD21" si="9">$C$1</f>
        <v>0.7</v>
      </c>
      <c r="H21" s="58">
        <f t="shared" si="9"/>
        <v>0.7</v>
      </c>
      <c r="I21" s="66">
        <f t="shared" si="9"/>
        <v>0.7</v>
      </c>
      <c r="J21" s="58">
        <f t="shared" si="9"/>
        <v>0.7</v>
      </c>
      <c r="K21" s="66">
        <f t="shared" si="9"/>
        <v>0.7</v>
      </c>
      <c r="L21" s="58">
        <f t="shared" si="9"/>
        <v>0.7</v>
      </c>
      <c r="M21" s="66">
        <f t="shared" si="9"/>
        <v>0.7</v>
      </c>
      <c r="N21" s="58">
        <f t="shared" si="9"/>
        <v>0.7</v>
      </c>
      <c r="O21" s="66">
        <f t="shared" si="9"/>
        <v>0.7</v>
      </c>
      <c r="P21" s="58">
        <f t="shared" si="9"/>
        <v>0.7</v>
      </c>
      <c r="Q21" s="66">
        <f t="shared" si="9"/>
        <v>0.7</v>
      </c>
      <c r="R21" s="58">
        <f t="shared" si="9"/>
        <v>0.7</v>
      </c>
      <c r="S21" s="66">
        <f t="shared" si="9"/>
        <v>0.7</v>
      </c>
      <c r="T21" s="58">
        <f t="shared" si="9"/>
        <v>0.7</v>
      </c>
      <c r="U21" s="66">
        <f t="shared" si="9"/>
        <v>0.7</v>
      </c>
      <c r="V21" s="58">
        <f t="shared" si="9"/>
        <v>0.7</v>
      </c>
      <c r="W21" s="66">
        <f t="shared" si="9"/>
        <v>0.7</v>
      </c>
      <c r="X21" s="58">
        <f t="shared" si="9"/>
        <v>0.7</v>
      </c>
      <c r="Y21" s="66">
        <f t="shared" si="9"/>
        <v>0.7</v>
      </c>
      <c r="Z21" s="58">
        <f t="shared" si="9"/>
        <v>0.7</v>
      </c>
      <c r="AA21" s="66">
        <f t="shared" si="9"/>
        <v>0.7</v>
      </c>
      <c r="AB21" s="58">
        <f t="shared" si="9"/>
        <v>0.7</v>
      </c>
      <c r="AC21" s="66">
        <f t="shared" si="9"/>
        <v>0.7</v>
      </c>
      <c r="AD21" s="58">
        <f t="shared" si="9"/>
        <v>0.7</v>
      </c>
      <c r="AE21" s="66">
        <f t="shared" si="9"/>
        <v>0.7</v>
      </c>
      <c r="AF21" s="58">
        <f t="shared" si="9"/>
        <v>0.7</v>
      </c>
      <c r="AG21" s="66">
        <f t="shared" si="9"/>
        <v>0.7</v>
      </c>
      <c r="AH21" s="58">
        <f t="shared" si="9"/>
        <v>0.7</v>
      </c>
      <c r="AI21" s="66">
        <f t="shared" si="9"/>
        <v>0.7</v>
      </c>
      <c r="AJ21" s="58">
        <f t="shared" si="9"/>
        <v>0.7</v>
      </c>
      <c r="AK21" s="66">
        <f t="shared" si="9"/>
        <v>0.7</v>
      </c>
      <c r="AL21" s="58">
        <f t="shared" si="9"/>
        <v>0.7</v>
      </c>
      <c r="AM21" s="66">
        <f t="shared" si="9"/>
        <v>0.7</v>
      </c>
      <c r="AN21" s="58">
        <f t="shared" si="9"/>
        <v>0.7</v>
      </c>
      <c r="AO21" s="66">
        <f t="shared" si="9"/>
        <v>0.7</v>
      </c>
      <c r="AP21" s="58">
        <f t="shared" si="9"/>
        <v>0.7</v>
      </c>
      <c r="AQ21" s="66">
        <f t="shared" si="9"/>
        <v>0.7</v>
      </c>
      <c r="AR21" s="58">
        <f t="shared" si="9"/>
        <v>0.7</v>
      </c>
      <c r="AS21" s="66">
        <f t="shared" si="9"/>
        <v>0.7</v>
      </c>
      <c r="AT21" s="58">
        <f t="shared" si="9"/>
        <v>0.7</v>
      </c>
      <c r="AU21" s="66">
        <f t="shared" si="9"/>
        <v>0.7</v>
      </c>
      <c r="AV21" s="58">
        <f t="shared" si="9"/>
        <v>0.7</v>
      </c>
      <c r="AW21" s="66">
        <f t="shared" si="9"/>
        <v>0.7</v>
      </c>
      <c r="AX21" s="58">
        <f t="shared" si="9"/>
        <v>0.7</v>
      </c>
      <c r="AY21" s="66">
        <f t="shared" si="9"/>
        <v>0.7</v>
      </c>
      <c r="AZ21" s="58">
        <f t="shared" si="9"/>
        <v>0.7</v>
      </c>
      <c r="BB21" s="66">
        <f t="shared" si="9"/>
        <v>0.7</v>
      </c>
      <c r="BC21" s="58">
        <f t="shared" si="9"/>
        <v>0.7</v>
      </c>
      <c r="BD21" s="66">
        <f t="shared" si="9"/>
        <v>0.7</v>
      </c>
    </row>
    <row r="22" spans="1:58" x14ac:dyDescent="0.55000000000000004">
      <c r="B22" s="3" t="s">
        <v>56</v>
      </c>
      <c r="C22">
        <f>'SDR Patient and Stations'!B12</f>
        <v>0.95</v>
      </c>
      <c r="D22">
        <f>'SDR Patient and Stations'!C12</f>
        <v>0.95</v>
      </c>
      <c r="E22">
        <f>'SDR Patient and Stations'!D12</f>
        <v>0.9</v>
      </c>
      <c r="F22" s="5">
        <f>'SDR Patient and Stations'!E12</f>
        <v>0.97499999999999998</v>
      </c>
      <c r="G22" s="66">
        <f>'SDR Patient and Stations'!F12</f>
        <v>1</v>
      </c>
      <c r="H22" s="58">
        <f>'SDR Patient and Stations'!G12</f>
        <v>0.875</v>
      </c>
      <c r="I22" s="66">
        <f>'SDR Patient and Stations'!H12</f>
        <v>1</v>
      </c>
      <c r="J22" s="58">
        <f>'SDR Patient and Stations'!I12</f>
        <v>1.175</v>
      </c>
      <c r="K22" s="66">
        <f>'SDR Patient and Stations'!J12</f>
        <v>0.95</v>
      </c>
      <c r="L22" s="58">
        <f>'SDR Patient and Stations'!K12</f>
        <v>0.83333333333333337</v>
      </c>
      <c r="M22" s="66">
        <f>'SDR Patient and Stations'!M12</f>
        <v>0.82894736842105265</v>
      </c>
      <c r="N22" s="58">
        <f>'SDR Patient and Stations'!N12</f>
        <v>0.90789473684210531</v>
      </c>
      <c r="O22" s="66">
        <f>'SDR Patient and Stations'!O12</f>
        <v>0.89473684210526316</v>
      </c>
      <c r="P22" s="58">
        <f>'SDR Patient and Stations'!P12</f>
        <v>0.7068965517241379</v>
      </c>
      <c r="Q22" s="66">
        <f>'SDR Patient and Stations'!Q12</f>
        <v>0.68965517241379315</v>
      </c>
      <c r="R22" s="58">
        <f>'SDR Patient and Stations'!R12</f>
        <v>0.71551724137931039</v>
      </c>
      <c r="S22" s="66">
        <f>'SDR Patient and Stations'!S12</f>
        <v>0.75</v>
      </c>
      <c r="T22" s="58">
        <f>'SDR Patient and Stations'!T12</f>
        <v>0.7068965517241379</v>
      </c>
      <c r="U22" s="66">
        <f>'SDR Patient and Stations'!U12</f>
        <v>0.73275862068965514</v>
      </c>
      <c r="V22" s="58">
        <f>'SDR Patient and Stations'!V12</f>
        <v>0.69827586206896552</v>
      </c>
      <c r="W22" s="66">
        <f>'SDR Patient and Stations'!W12</f>
        <v>0.72413793103448276</v>
      </c>
      <c r="X22" s="58">
        <f>'SDR Patient and Stations'!X12</f>
        <v>0.72413793103448276</v>
      </c>
      <c r="Y22" s="66">
        <f>'SDR Patient and Stations'!Y12</f>
        <v>0.69827586206896552</v>
      </c>
      <c r="Z22" s="58">
        <f>'SDR Patient and Stations'!Z12</f>
        <v>0.66379310344827591</v>
      </c>
      <c r="AA22" s="66">
        <f>'SDR Patient and Stations'!AA12</f>
        <v>0.72413793103448276</v>
      </c>
      <c r="AB22" s="58">
        <f>'SDR Patient and Stations'!AB12</f>
        <v>0.68965517241379315</v>
      </c>
      <c r="AC22" s="66">
        <f>'SDR Patient and Stations'!AC12</f>
        <v>0.64655172413793105</v>
      </c>
      <c r="AD22" s="58">
        <f>'SDR Patient and Stations'!AD12</f>
        <v>0.68965517241379315</v>
      </c>
      <c r="AE22" s="66">
        <f>'SDR Patient and Stations'!AE12</f>
        <v>0.7407407407407407</v>
      </c>
      <c r="AF22" s="58">
        <f>'SDR Patient and Stations'!AF12</f>
        <v>0.88888888888888884</v>
      </c>
      <c r="AG22" s="66">
        <f>'SDR Patient and Stations'!AG12</f>
        <v>0.91666666666666663</v>
      </c>
      <c r="AH22" s="58">
        <f>'SDR Patient and Stations'!AH12</f>
        <v>0.72222222222222221</v>
      </c>
      <c r="AI22" s="66">
        <f>'SDR Patient and Stations'!AI12</f>
        <v>0.71551724137931039</v>
      </c>
      <c r="AJ22" s="58">
        <f>'SDR Patient and Stations'!AJ12</f>
        <v>0.68965517241379315</v>
      </c>
      <c r="AK22" s="66">
        <f>'SDR Patient and Stations'!AK12</f>
        <v>0.7068965517241379</v>
      </c>
      <c r="AL22" s="58">
        <f>'SDR Patient and Stations'!AL12</f>
        <v>0.78448275862068961</v>
      </c>
      <c r="AM22" s="66">
        <f>'SDR Patient and Stations'!AM12</f>
        <v>0.81896551724137934</v>
      </c>
      <c r="AN22" s="58">
        <f>'SDR Patient and Stations'!AN12</f>
        <v>0.87068965517241381</v>
      </c>
      <c r="AO22" s="66">
        <f>'SDR Patient and Stations'!AO12</f>
        <v>0.83620689655172409</v>
      </c>
      <c r="AP22" s="58">
        <f>'SDR Patient and Stations'!AP12</f>
        <v>0.86206896551724133</v>
      </c>
      <c r="AQ22" s="66">
        <f>'SDR Patient and Stations'!AQ12</f>
        <v>0.81034482758620685</v>
      </c>
      <c r="AR22" s="58">
        <f>'SDR Patient and Stations'!AR12</f>
        <v>0.87931034482758619</v>
      </c>
      <c r="AS22" s="66">
        <f>'SDR Patient and Stations'!AS12</f>
        <v>0.86206896551724133</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2.8</v>
      </c>
      <c r="D23" s="31">
        <f t="shared" si="10"/>
        <v>2.8</v>
      </c>
      <c r="E23" s="31">
        <f t="shared" si="10"/>
        <v>2.8</v>
      </c>
      <c r="F23" s="31">
        <f>$F$1</f>
        <v>2.8</v>
      </c>
      <c r="G23" s="67">
        <f t="shared" ref="G23:BD23" si="11">$F$1</f>
        <v>2.8</v>
      </c>
      <c r="H23" s="59">
        <f t="shared" si="11"/>
        <v>2.8</v>
      </c>
      <c r="I23" s="67">
        <f t="shared" si="11"/>
        <v>2.8</v>
      </c>
      <c r="J23" s="59">
        <f t="shared" si="11"/>
        <v>2.8</v>
      </c>
      <c r="K23" s="67">
        <f t="shared" si="11"/>
        <v>2.8</v>
      </c>
      <c r="L23" s="59">
        <f t="shared" si="11"/>
        <v>2.8</v>
      </c>
      <c r="M23" s="67">
        <f t="shared" si="11"/>
        <v>2.8</v>
      </c>
      <c r="N23" s="59">
        <f t="shared" si="11"/>
        <v>2.8</v>
      </c>
      <c r="O23" s="67">
        <f t="shared" si="11"/>
        <v>2.8</v>
      </c>
      <c r="P23" s="59">
        <f t="shared" si="11"/>
        <v>2.8</v>
      </c>
      <c r="Q23" s="67">
        <f t="shared" si="11"/>
        <v>2.8</v>
      </c>
      <c r="R23" s="59">
        <f t="shared" si="11"/>
        <v>2.8</v>
      </c>
      <c r="S23" s="67">
        <f t="shared" si="11"/>
        <v>2.8</v>
      </c>
      <c r="T23" s="59">
        <f t="shared" si="11"/>
        <v>2.8</v>
      </c>
      <c r="U23" s="67">
        <f t="shared" si="11"/>
        <v>2.8</v>
      </c>
      <c r="V23" s="59">
        <f t="shared" si="11"/>
        <v>2.8</v>
      </c>
      <c r="W23" s="67">
        <f t="shared" si="11"/>
        <v>2.8</v>
      </c>
      <c r="X23" s="59">
        <f t="shared" si="11"/>
        <v>2.8</v>
      </c>
      <c r="Y23" s="67">
        <f t="shared" si="11"/>
        <v>2.8</v>
      </c>
      <c r="Z23" s="59">
        <f t="shared" si="11"/>
        <v>2.8</v>
      </c>
      <c r="AA23" s="67">
        <f t="shared" si="11"/>
        <v>2.8</v>
      </c>
      <c r="AB23" s="59">
        <f t="shared" si="11"/>
        <v>2.8</v>
      </c>
      <c r="AC23" s="67">
        <f t="shared" si="11"/>
        <v>2.8</v>
      </c>
      <c r="AD23" s="59">
        <f t="shared" si="11"/>
        <v>2.8</v>
      </c>
      <c r="AE23" s="67">
        <f t="shared" si="11"/>
        <v>2.8</v>
      </c>
      <c r="AF23" s="59">
        <f t="shared" si="11"/>
        <v>2.8</v>
      </c>
      <c r="AG23" s="67">
        <f t="shared" si="11"/>
        <v>2.8</v>
      </c>
      <c r="AH23" s="59">
        <f t="shared" si="11"/>
        <v>2.8</v>
      </c>
      <c r="AI23" s="67">
        <f t="shared" si="11"/>
        <v>2.8</v>
      </c>
      <c r="AJ23" s="59">
        <f t="shared" si="11"/>
        <v>2.8</v>
      </c>
      <c r="AK23" s="67">
        <f t="shared" si="11"/>
        <v>2.8</v>
      </c>
      <c r="AL23" s="59">
        <f t="shared" si="11"/>
        <v>2.8</v>
      </c>
      <c r="AM23" s="67">
        <f t="shared" si="11"/>
        <v>2.8</v>
      </c>
      <c r="AN23" s="59">
        <f t="shared" si="11"/>
        <v>2.8</v>
      </c>
      <c r="AO23" s="67">
        <f t="shared" si="11"/>
        <v>2.8</v>
      </c>
      <c r="AP23" s="59">
        <f t="shared" si="11"/>
        <v>2.8</v>
      </c>
      <c r="AQ23" s="67">
        <f t="shared" si="11"/>
        <v>2.8</v>
      </c>
      <c r="AR23" s="59">
        <f t="shared" si="11"/>
        <v>2.8</v>
      </c>
      <c r="AS23" s="67">
        <f t="shared" si="11"/>
        <v>2.8</v>
      </c>
      <c r="AT23" s="59">
        <f t="shared" si="11"/>
        <v>2.8</v>
      </c>
      <c r="AU23" s="67">
        <f t="shared" si="11"/>
        <v>2.8</v>
      </c>
      <c r="AV23" s="59">
        <f t="shared" si="11"/>
        <v>2.8</v>
      </c>
      <c r="AW23" s="67">
        <f t="shared" si="11"/>
        <v>2.8</v>
      </c>
      <c r="AX23" s="59">
        <f t="shared" si="11"/>
        <v>2.8</v>
      </c>
      <c r="AY23" s="67">
        <f t="shared" si="11"/>
        <v>2.8</v>
      </c>
      <c r="AZ23" s="59">
        <f t="shared" si="11"/>
        <v>2.8</v>
      </c>
      <c r="BB23" s="67">
        <f t="shared" si="11"/>
        <v>2.8</v>
      </c>
      <c r="BC23" s="59">
        <f t="shared" si="11"/>
        <v>2.8</v>
      </c>
      <c r="BD23" s="67">
        <f t="shared" si="11"/>
        <v>2.8</v>
      </c>
    </row>
    <row r="24" spans="1:58" x14ac:dyDescent="0.55000000000000004">
      <c r="B24" s="3" t="s">
        <v>57</v>
      </c>
      <c r="C24" s="105">
        <f>'SDR Patient and Stations'!B11</f>
        <v>3.8</v>
      </c>
      <c r="D24" s="105">
        <f>'SDR Patient and Stations'!C11</f>
        <v>3.8</v>
      </c>
      <c r="E24" s="105">
        <f>'SDR Patient and Stations'!D11</f>
        <v>3.6</v>
      </c>
      <c r="F24" s="115">
        <f>'SDR Patient and Stations'!E11</f>
        <v>3.9</v>
      </c>
      <c r="G24" s="114">
        <f t="shared" ref="G24:AZ24" si="12">J32/G26</f>
        <v>4</v>
      </c>
      <c r="H24" s="113">
        <f t="shared" si="12"/>
        <v>3.5</v>
      </c>
      <c r="I24" s="114">
        <f t="shared" si="12"/>
        <v>4</v>
      </c>
      <c r="J24" s="113">
        <f t="shared" si="12"/>
        <v>4.7</v>
      </c>
      <c r="K24" s="114">
        <f t="shared" si="12"/>
        <v>3.1268571428571428</v>
      </c>
      <c r="L24" s="113">
        <f t="shared" si="12"/>
        <v>3.5704100631215661</v>
      </c>
      <c r="M24" s="114">
        <f t="shared" si="12"/>
        <v>2.4125446244926256</v>
      </c>
      <c r="N24" s="113">
        <f t="shared" si="12"/>
        <v>2.1642104790099599</v>
      </c>
      <c r="O24" s="114">
        <f t="shared" si="12"/>
        <v>2.2999999999999998</v>
      </c>
      <c r="P24" s="113">
        <f t="shared" si="12"/>
        <v>2.2666666666666666</v>
      </c>
      <c r="Q24" s="114">
        <f t="shared" si="12"/>
        <v>2.7333333333333334</v>
      </c>
      <c r="R24" s="113">
        <f t="shared" si="12"/>
        <v>2.6666666666666665</v>
      </c>
      <c r="S24" s="114">
        <f t="shared" si="12"/>
        <v>2.7666666666666666</v>
      </c>
      <c r="T24" s="113">
        <f t="shared" si="12"/>
        <v>2.9</v>
      </c>
      <c r="U24" s="114">
        <f t="shared" si="12"/>
        <v>2.7333333333333334</v>
      </c>
      <c r="V24" s="113">
        <f t="shared" si="12"/>
        <v>2.8333333333333335</v>
      </c>
      <c r="W24" s="114">
        <f t="shared" si="12"/>
        <v>2.7</v>
      </c>
      <c r="X24" s="113">
        <f t="shared" si="12"/>
        <v>2.8</v>
      </c>
      <c r="Y24" s="114">
        <f t="shared" si="12"/>
        <v>2.8</v>
      </c>
      <c r="Z24" s="113">
        <f t="shared" si="12"/>
        <v>2.7</v>
      </c>
      <c r="AA24" s="114">
        <f t="shared" si="12"/>
        <v>2.5666666666666669</v>
      </c>
      <c r="AB24" s="113">
        <f t="shared" si="12"/>
        <v>3</v>
      </c>
      <c r="AC24" s="114">
        <f t="shared" si="12"/>
        <v>2.8571428571428572</v>
      </c>
      <c r="AD24" s="113">
        <f t="shared" si="12"/>
        <v>2.6785714285714284</v>
      </c>
      <c r="AE24" s="114">
        <f t="shared" si="12"/>
        <v>2.6666666666666665</v>
      </c>
      <c r="AF24" s="113">
        <f t="shared" si="12"/>
        <v>2.9391563532689684</v>
      </c>
      <c r="AG24" s="114">
        <f t="shared" si="12"/>
        <v>3.526987623922762</v>
      </c>
      <c r="AH24" s="113">
        <f t="shared" si="12"/>
        <v>3.6372059871703484</v>
      </c>
      <c r="AI24" s="114">
        <f t="shared" si="12"/>
        <v>2.73</v>
      </c>
      <c r="AJ24" s="113">
        <f t="shared" si="12"/>
        <v>2.7666666666666666</v>
      </c>
      <c r="AK24" s="114">
        <f t="shared" si="12"/>
        <v>2.6666666666666665</v>
      </c>
      <c r="AL24" s="113">
        <f t="shared" si="12"/>
        <v>2.7333333333333334</v>
      </c>
      <c r="AM24" s="114">
        <f t="shared" si="12"/>
        <v>3.0333333333333332</v>
      </c>
      <c r="AN24" s="113">
        <f t="shared" si="12"/>
        <v>3.1666666666666665</v>
      </c>
      <c r="AO24" s="114">
        <f t="shared" si="12"/>
        <v>3.3666666666666667</v>
      </c>
      <c r="AP24" s="113">
        <f t="shared" si="12"/>
        <v>3.2333333333333334</v>
      </c>
      <c r="AQ24" s="114">
        <f t="shared" si="12"/>
        <v>3.3333333333333335</v>
      </c>
      <c r="AR24" s="113">
        <f t="shared" si="12"/>
        <v>3.1333333333333333</v>
      </c>
      <c r="AS24" s="114">
        <f t="shared" si="12"/>
        <v>3.4</v>
      </c>
      <c r="AT24" s="113">
        <f t="shared" si="12"/>
        <v>3.3333333333333335</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5" t="s">
        <v>62</v>
      </c>
      <c r="C25" s="175"/>
      <c r="D25" s="176">
        <f>AVERAGE(C24:D24)</f>
        <v>3.8</v>
      </c>
      <c r="E25" s="176">
        <f t="shared" ref="E25:G25" si="13">AVERAGE(D24:E24)</f>
        <v>3.7</v>
      </c>
      <c r="F25" s="176">
        <f t="shared" si="13"/>
        <v>3.75</v>
      </c>
      <c r="G25" s="176">
        <f t="shared" si="13"/>
        <v>3.95</v>
      </c>
      <c r="H25" s="122">
        <f>AVERAGE(G24:H24)</f>
        <v>3.75</v>
      </c>
      <c r="I25" s="123">
        <f t="shared" ref="I25:AZ25" si="14">AVERAGE(H24:I24)</f>
        <v>3.75</v>
      </c>
      <c r="J25" s="122">
        <f t="shared" si="14"/>
        <v>4.3499999999999996</v>
      </c>
      <c r="K25" s="123">
        <f t="shared" si="14"/>
        <v>3.9134285714285717</v>
      </c>
      <c r="L25" s="122">
        <f t="shared" si="14"/>
        <v>3.3486336029893544</v>
      </c>
      <c r="M25" s="123">
        <f t="shared" si="14"/>
        <v>2.9914773438070958</v>
      </c>
      <c r="N25" s="122">
        <f t="shared" si="14"/>
        <v>2.2883775517512928</v>
      </c>
      <c r="O25" s="123">
        <f t="shared" si="14"/>
        <v>2.2321052395049801</v>
      </c>
      <c r="P25" s="122">
        <f t="shared" si="14"/>
        <v>2.2833333333333332</v>
      </c>
      <c r="Q25" s="123">
        <f t="shared" si="14"/>
        <v>2.5</v>
      </c>
      <c r="R25" s="122">
        <f t="shared" si="14"/>
        <v>2.7</v>
      </c>
      <c r="S25" s="123">
        <f t="shared" si="14"/>
        <v>2.7166666666666668</v>
      </c>
      <c r="T25" s="122">
        <f t="shared" si="14"/>
        <v>2.833333333333333</v>
      </c>
      <c r="U25" s="123">
        <f t="shared" si="14"/>
        <v>2.8166666666666664</v>
      </c>
      <c r="V25" s="122">
        <f t="shared" si="14"/>
        <v>2.7833333333333332</v>
      </c>
      <c r="W25" s="123">
        <f t="shared" si="14"/>
        <v>2.7666666666666666</v>
      </c>
      <c r="X25" s="122">
        <f t="shared" si="14"/>
        <v>2.75</v>
      </c>
      <c r="Y25" s="123">
        <f t="shared" si="14"/>
        <v>2.8</v>
      </c>
      <c r="Z25" s="122">
        <f t="shared" si="14"/>
        <v>2.75</v>
      </c>
      <c r="AA25" s="123">
        <f t="shared" si="14"/>
        <v>2.6333333333333337</v>
      </c>
      <c r="AB25" s="122">
        <f t="shared" si="14"/>
        <v>2.7833333333333332</v>
      </c>
      <c r="AC25" s="123">
        <f t="shared" si="14"/>
        <v>2.9285714285714288</v>
      </c>
      <c r="AD25" s="122">
        <f t="shared" si="14"/>
        <v>2.7678571428571428</v>
      </c>
      <c r="AE25" s="123">
        <f t="shared" si="14"/>
        <v>2.6726190476190474</v>
      </c>
      <c r="AF25" s="122">
        <f t="shared" si="14"/>
        <v>2.8029115099678172</v>
      </c>
      <c r="AG25" s="123">
        <f t="shared" si="14"/>
        <v>3.2330719885958654</v>
      </c>
      <c r="AH25" s="122">
        <f t="shared" si="14"/>
        <v>3.5820968055465552</v>
      </c>
      <c r="AI25" s="123">
        <f t="shared" si="14"/>
        <v>3.1836029935851742</v>
      </c>
      <c r="AJ25" s="122">
        <f t="shared" si="14"/>
        <v>2.7483333333333331</v>
      </c>
      <c r="AK25" s="123">
        <f t="shared" si="14"/>
        <v>2.7166666666666668</v>
      </c>
      <c r="AL25" s="122">
        <f t="shared" si="14"/>
        <v>2.7</v>
      </c>
      <c r="AM25" s="123">
        <f t="shared" si="14"/>
        <v>2.8833333333333333</v>
      </c>
      <c r="AN25" s="122">
        <f t="shared" si="14"/>
        <v>3.0999999999999996</v>
      </c>
      <c r="AO25" s="123">
        <f t="shared" si="14"/>
        <v>3.2666666666666666</v>
      </c>
      <c r="AP25" s="122">
        <f t="shared" si="14"/>
        <v>3.3</v>
      </c>
      <c r="AQ25" s="123">
        <f t="shared" si="14"/>
        <v>3.2833333333333332</v>
      </c>
      <c r="AR25" s="122">
        <f t="shared" si="14"/>
        <v>3.2333333333333334</v>
      </c>
      <c r="AS25" s="123">
        <f t="shared" si="14"/>
        <v>3.2666666666666666</v>
      </c>
      <c r="AT25" s="122">
        <f t="shared" si="14"/>
        <v>3.3666666666666667</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4" t="s">
        <v>39</v>
      </c>
      <c r="B26" s="194"/>
      <c r="C26" s="194"/>
      <c r="D26" s="194"/>
      <c r="E26" s="194"/>
      <c r="F26" s="25">
        <f>HLOOKUP(F19,'SDR Patient and Stations'!$B$6:$AT$14,5,FALSE)</f>
        <v>10</v>
      </c>
      <c r="G26" s="49">
        <f>IF((F26+E28+(IF(F16&gt;0,0,F16))&gt;'SDR Patient and Stations'!G8),'SDR Patient and Stations'!G8,(F26+E28+(IF(F16&gt;0,0,F16))))</f>
        <v>10</v>
      </c>
      <c r="H26" s="52">
        <f>IF((G26+F28+(IF(G16&gt;0,0,G16))&gt;'SDR Patient and Stations'!H8),'SDR Patient and Stations'!H8,(G26+F28+(IF(G16&gt;0,0,G16))))</f>
        <v>10</v>
      </c>
      <c r="I26" s="116">
        <f>IF((H26+G28+(IF(H16&gt;0,0,H16))&gt;'SDR Patient and Stations'!I8),'SDR Patient and Stations'!I8,(H26+G28+(IF(H16&gt;0,0,H16))))</f>
        <v>10</v>
      </c>
      <c r="J26" s="117">
        <f>IF((I26+H28+(IF(I16&gt;0,0,I16))&gt;'SDR Patient and Stations'!J8),'SDR Patient and Stations'!J8,(I26+H28+(IF(I16&gt;0,0,I16))))</f>
        <v>10</v>
      </c>
      <c r="K26" s="116">
        <f>IF((J26+I28+(IF(J16&gt;0,0,J16))&gt;'SDR Patient and Stations'!K8),'SDR Patient and Stations'!K8,(J26+I28+(IF(J16&gt;0,0,J16))))</f>
        <v>12.152777777777779</v>
      </c>
      <c r="L26" s="117">
        <f>IF((K26+J28+(IF(K16&gt;0,0,K16))&gt;'SDR Patient and Stations'!L8),'SDR Patient and Stations'!L8,(K26+J28+(IF(K16&gt;0,0,K16))))</f>
        <v>16.804792429792428</v>
      </c>
      <c r="M26" s="116">
        <f>IF((L26+K28+(IF(L16&gt;0,0,L16))&gt;'SDR Patient and Stations'!M8),'SDR Patient and Stations'!M8,(L26+K28+(IF(L16&gt;0,0,L16))))</f>
        <v>26.528006715506717</v>
      </c>
      <c r="N26" s="117">
        <f>IF((M26+L28+(IF(M16&gt;0,0,M16))&gt;'SDR Patient and Stations'!N8),'SDR Patient and Stations'!N8,(M26+L28+(IF(M16&gt;0,0,M16))))</f>
        <v>29.109922815279958</v>
      </c>
      <c r="O26" s="116">
        <f>IF((N26+M28+(IF(N16&gt;0,0,N16))&gt;'SDR Patient and Stations'!O8),'SDR Patient and Stations'!O8,(N26+M28+(IF(N16&gt;0,0,N16))))</f>
        <v>30</v>
      </c>
      <c r="P26" s="117">
        <f>IF((O26+N28+(IF(O16&gt;0,0,O16))&gt;'SDR Patient and Stations'!P8),'SDR Patient and Stations'!P8,(O26+N28+(IF(O16&gt;0,0,O16))))</f>
        <v>30</v>
      </c>
      <c r="Q26" s="116">
        <f>IF((P26+O28+(IF(P16&gt;0,0,P16))&gt;'SDR Patient and Stations'!Q8),'SDR Patient and Stations'!Q8,(P26+O28+(IF(P16&gt;0,0,P16))))</f>
        <v>30</v>
      </c>
      <c r="R26" s="117">
        <f>IF((Q26+P28+(IF(Q16&gt;0,0,Q16))&gt;'SDR Patient and Stations'!R8),'SDR Patient and Stations'!R8,(Q26+P28+(IF(Q16&gt;0,0,Q16))))</f>
        <v>30</v>
      </c>
      <c r="S26" s="116">
        <f>IF((R26+Q28+(IF(R16&gt;0,0,R16))&gt;'SDR Patient and Stations'!S8),'SDR Patient and Stations'!S8,(R26+Q28+(IF(R16&gt;0,0,R16))))</f>
        <v>30</v>
      </c>
      <c r="T26" s="117">
        <f>IF((S26+R28+(IF(S16&gt;0,0,S16))&gt;'SDR Patient and Stations'!T8),'SDR Patient and Stations'!T8,(S26+R28+(IF(S16&gt;0,0,S16))))</f>
        <v>30</v>
      </c>
      <c r="U26" s="116">
        <f>IF((T26+S28+(IF(T16&gt;0,0,T16))&gt;'SDR Patient and Stations'!U8),'SDR Patient and Stations'!U8,(T26+S28+(IF(T16&gt;0,0,T16))))</f>
        <v>30</v>
      </c>
      <c r="V26" s="117">
        <f>IF((U26+T28+(IF(U16&gt;0,0,U16))&gt;'SDR Patient and Stations'!V8),'SDR Patient and Stations'!V8,(U26+T28+(IF(U16&gt;0,0,U16))))</f>
        <v>30</v>
      </c>
      <c r="W26" s="116">
        <f>IF((V26+U28+(IF(V16&gt;0,0,V16))&gt;'SDR Patient and Stations'!W8),'SDR Patient and Stations'!W8,(V26+U28+(IF(V16&gt;0,0,V16))))</f>
        <v>30</v>
      </c>
      <c r="X26" s="117">
        <f>IF((W26+V28+(IF(W16&gt;0,0,W16))&gt;'SDR Patient and Stations'!X8),'SDR Patient and Stations'!X8,(W26+V28+(IF(W16&gt;0,0,W16))))</f>
        <v>30</v>
      </c>
      <c r="Y26" s="116">
        <f>IF((X26+W28+(IF(X16&gt;0,0,X16))&gt;'SDR Patient and Stations'!Y8),'SDR Patient and Stations'!Y8,(X26+W28+(IF(X16&gt;0,0,X16))))</f>
        <v>30</v>
      </c>
      <c r="Z26" s="117">
        <f>IF((Y26+X28+(IF(Y16&gt;0,0,Y16))&gt;'SDR Patient and Stations'!Z8),'SDR Patient and Stations'!Z8,(Y26+X28+(IF(Y16&gt;0,0,Y16))))</f>
        <v>30</v>
      </c>
      <c r="AA26" s="116">
        <f>IF((Z26+Y28+(IF(Z16&gt;0,0,Z16))&gt;'SDR Patient and Stations'!AA8),'SDR Patient and Stations'!AA8,(Z26+Y28+(IF(Z16&gt;0,0,Z16))))</f>
        <v>30</v>
      </c>
      <c r="AB26" s="117">
        <f>IF((AA26+Z28+(IF(AA16&gt;0,0,AA16))&gt;'SDR Patient and Stations'!AB8),'SDR Patient and Stations'!AB8,(AA26+Z28+(IF(AA16&gt;0,0,AA16))))</f>
        <v>28</v>
      </c>
      <c r="AC26" s="116">
        <f>IF((AB26+AA28+(IF(AB16&gt;0,0,AB16))&gt;'SDR Patient and Stations'!AC8),'SDR Patient and Stations'!AC8,(AB26+AA28+(IF(AB16&gt;0,0,AB16))))</f>
        <v>28</v>
      </c>
      <c r="AD26" s="117">
        <f>IF((AC26+AB28+(IF(AC16&gt;0,0,AC16))&gt;'SDR Patient and Stations'!AD8),'SDR Patient and Stations'!AD8,(AC26+AB28+(IF(AC16&gt;0,0,AC16))))</f>
        <v>28</v>
      </c>
      <c r="AE26" s="116">
        <f>IF((AD26+AC28+(IF(AD16&gt;0,0,AD16))&gt;'SDR Patient and Stations'!AE8),'SDR Patient and Stations'!AE8,(AD26+AC28+(IF(AD16&gt;0,0,AD16))))</f>
        <v>30.000000000000004</v>
      </c>
      <c r="AF26" s="117">
        <f>IF((AE26+AD28+(IF(AE16&gt;0,0,AE16))&gt;'SDR Patient and Stations'!AF8),'SDR Patient and Stations'!AF8,(AE26+AD28+(IF(AE16&gt;0,0,AE16))))</f>
        <v>27.218694885361558</v>
      </c>
      <c r="AG26" s="116">
        <f>IF((AF26+AE28+(IF(AF16&gt;0,0,AF16))&gt;'SDR Patient and Stations'!AG8),'SDR Patient and Stations'!AG8,(AF26+AE28+(IF(AF16&gt;0,0,AF16))))</f>
        <v>27.218694885361558</v>
      </c>
      <c r="AH26" s="117">
        <f>IF((AG26+AF28+(IF(AG16&gt;0,0,AG16))&gt;'SDR Patient and Stations'!AH8),'SDR Patient and Stations'!AH8,(AG26+AF28+(IF(AG16&gt;0,0,AG16))))</f>
        <v>27.218694885361558</v>
      </c>
      <c r="AI26" s="116">
        <f>IF((AH26+AG28+(IF(AH16&gt;0,0,AH16))&gt;'SDR Patient and Stations'!AI8),'SDR Patient and Stations'!AI8,(AH26+AG28+(IF(AH16&gt;0,0,AH16))))</f>
        <v>28.571428571428573</v>
      </c>
      <c r="AJ26" s="117">
        <f>IF((AI26+AH28+(IF(AI16&gt;0,0,AI16))&gt;'SDR Patient and Stations'!AJ8),'SDR Patient and Stations'!AJ8,(AI26+AH28+(IF(AI16&gt;0,0,AI16))))</f>
        <v>30</v>
      </c>
      <c r="AK26" s="116">
        <f>IF((AJ26+AI28+(IF(AJ16&gt;0,0,AJ16))&gt;'SDR Patient and Stations'!AK8),'SDR Patient and Stations'!AK8,(AJ26+AI28+(IF(AJ16&gt;0,0,AJ16))))</f>
        <v>30</v>
      </c>
      <c r="AL26" s="117">
        <f>IF((AK26+AJ28+(IF(AK16&gt;0,0,AK16))&gt;'SDR Patient and Stations'!AL8),'SDR Patient and Stations'!AL8,(AK26+AJ28+(IF(AK16&gt;0,0,AK16))))</f>
        <v>30</v>
      </c>
      <c r="AM26" s="116">
        <f>IF((AL26+AK28+(IF(AL16&gt;0,0,AL16))&gt;'SDR Patient and Stations'!AM8),'SDR Patient and Stations'!AM8,(AL26+AK28+(IF(AL16&gt;0,0,AL16))))</f>
        <v>30</v>
      </c>
      <c r="AN26" s="117">
        <f>IF((AM26+AL28+(IF(AM16&gt;0,0,AM16))&gt;'SDR Patient and Stations'!AN8),'SDR Patient and Stations'!AN8,(AM26+AL28+(IF(AM16&gt;0,0,AM16))))</f>
        <v>30</v>
      </c>
      <c r="AO26" s="116">
        <f>IF((AN26+AM28+(IF(AN16&gt;0,0,AN16))&gt;'SDR Patient and Stations'!AO8),'SDR Patient and Stations'!AO8,(AN26+AM28+(IF(AN16&gt;0,0,AN16))))</f>
        <v>30</v>
      </c>
      <c r="AP26" s="117">
        <f>IF((AO26+AN28+(IF(AO16&gt;0,0,AO16))&gt;'SDR Patient and Stations'!AP8),'SDR Patient and Stations'!AP8,(AO26+AN28+(IF(AO16&gt;0,0,AO16))))</f>
        <v>30</v>
      </c>
      <c r="AQ26" s="116">
        <f>IF((AP26+AO28+(IF(AP16&gt;0,0,AP16))&gt;'SDR Patient and Stations'!AQ8),'SDR Patient and Stations'!AQ8,(AP26+AO28+(IF(AP16&gt;0,0,AP16))))</f>
        <v>30</v>
      </c>
      <c r="AR26" s="117">
        <f>IF((AQ26+AP28+(IF(AQ16&gt;0,0,AQ16))&gt;'SDR Patient and Stations'!AR8),'SDR Patient and Stations'!AR8,(AQ26+AP28+(IF(AQ16&gt;0,0,AQ16))))</f>
        <v>30</v>
      </c>
      <c r="AS26" s="116">
        <f>IF((AR26+AQ28+(IF(AR16&gt;0,0,AR16))&gt;'SDR Patient and Stations'!AS8),'SDR Patient and Stations'!AS8,(AR26+AQ28+(IF(AR16&gt;0,0,AR16))))</f>
        <v>30</v>
      </c>
      <c r="AT26" s="117">
        <f>IF((AS26+AR28+(IF(AS16&gt;0,0,AS16))&gt;'SDR Patient and Stations'!AT8),'SDR Patient and Stations'!AT8,(AS26+AR28+(IF(AS16&gt;0,0,AS16))))</f>
        <v>30</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5" t="s">
        <v>59</v>
      </c>
      <c r="B27" s="195"/>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4" t="s">
        <v>58</v>
      </c>
      <c r="B28" s="194"/>
      <c r="F28" s="25"/>
      <c r="G28" s="116">
        <f>IF(F49&lt;0,0,F49)</f>
        <v>0</v>
      </c>
      <c r="H28" s="117">
        <f t="shared" ref="H28:AZ28" si="15">IF(G49&lt;0,0,G49)</f>
        <v>5.0375939849624078</v>
      </c>
      <c r="I28" s="116">
        <f t="shared" si="15"/>
        <v>2.1527777777777786</v>
      </c>
      <c r="J28" s="117">
        <f t="shared" si="15"/>
        <v>4.6520146520146515</v>
      </c>
      <c r="K28" s="116">
        <f t="shared" si="15"/>
        <v>9.7232142857142883</v>
      </c>
      <c r="L28" s="117">
        <f t="shared" si="15"/>
        <v>2.5819160997732435</v>
      </c>
      <c r="M28" s="116">
        <f t="shared" si="15"/>
        <v>10</v>
      </c>
      <c r="N28" s="117">
        <f t="shared" si="15"/>
        <v>0</v>
      </c>
      <c r="O28" s="116">
        <f t="shared" si="15"/>
        <v>0</v>
      </c>
      <c r="P28" s="117">
        <f t="shared" si="15"/>
        <v>0</v>
      </c>
      <c r="Q28" s="116">
        <f t="shared" si="15"/>
        <v>0</v>
      </c>
      <c r="R28" s="117">
        <f t="shared" si="15"/>
        <v>0</v>
      </c>
      <c r="S28" s="116">
        <f t="shared" si="15"/>
        <v>0</v>
      </c>
      <c r="T28" s="117">
        <f t="shared" si="15"/>
        <v>0</v>
      </c>
      <c r="U28" s="116">
        <f t="shared" si="15"/>
        <v>2.9660278745644675</v>
      </c>
      <c r="V28" s="117">
        <f t="shared" si="15"/>
        <v>0</v>
      </c>
      <c r="W28" s="116">
        <f t="shared" si="15"/>
        <v>1.088640275387263</v>
      </c>
      <c r="X28" s="117">
        <f t="shared" si="15"/>
        <v>0</v>
      </c>
      <c r="Y28" s="116">
        <f t="shared" si="15"/>
        <v>0.73170731707317316</v>
      </c>
      <c r="Z28" s="117">
        <f t="shared" si="15"/>
        <v>0</v>
      </c>
      <c r="AA28" s="116">
        <f t="shared" si="15"/>
        <v>0</v>
      </c>
      <c r="AB28" s="117">
        <f t="shared" si="15"/>
        <v>0</v>
      </c>
      <c r="AC28" s="116">
        <f t="shared" si="15"/>
        <v>2.0000000000000036</v>
      </c>
      <c r="AD28" s="117">
        <f t="shared" si="15"/>
        <v>0.21869488536155401</v>
      </c>
      <c r="AE28" s="116">
        <f t="shared" si="15"/>
        <v>0</v>
      </c>
      <c r="AF28" s="117">
        <f t="shared" si="15"/>
        <v>0</v>
      </c>
      <c r="AG28" s="116">
        <f t="shared" si="15"/>
        <v>1.3527336860670154</v>
      </c>
      <c r="AH28" s="117">
        <f t="shared" si="15"/>
        <v>10</v>
      </c>
      <c r="AI28" s="116">
        <f t="shared" si="15"/>
        <v>10</v>
      </c>
      <c r="AJ28" s="117">
        <f t="shared" si="15"/>
        <v>0</v>
      </c>
      <c r="AK28" s="116">
        <f t="shared" si="15"/>
        <v>0</v>
      </c>
      <c r="AL28" s="117">
        <f t="shared" si="15"/>
        <v>0</v>
      </c>
      <c r="AM28" s="116">
        <f t="shared" si="15"/>
        <v>0</v>
      </c>
      <c r="AN28" s="117">
        <f t="shared" si="15"/>
        <v>5.6325301204819311</v>
      </c>
      <c r="AO28" s="116">
        <f t="shared" si="15"/>
        <v>10</v>
      </c>
      <c r="AP28" s="117">
        <f t="shared" si="15"/>
        <v>10</v>
      </c>
      <c r="AQ28" s="116">
        <f t="shared" si="15"/>
        <v>6.9270015698587173</v>
      </c>
      <c r="AR28" s="117">
        <f t="shared" si="15"/>
        <v>7.5939849624060116</v>
      </c>
      <c r="AS28" s="116">
        <f t="shared" si="15"/>
        <v>1.2446958981612468</v>
      </c>
      <c r="AT28" s="117">
        <f t="shared" si="15"/>
        <v>8.3063328424153227</v>
      </c>
      <c r="AU28" s="116">
        <f t="shared" si="15"/>
        <v>5.7142857142857153</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6" t="s">
        <v>60</v>
      </c>
      <c r="B29" s="197"/>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39</v>
      </c>
      <c r="G30" s="68">
        <f>HLOOKUP(G19,'SDR Patient and Stations'!$B$6:$AT$14,4,FALSE)</f>
        <v>40</v>
      </c>
      <c r="H30" s="60">
        <f>HLOOKUP(H19,'SDR Patient and Stations'!$B$6:$AT$14,4,FALSE)</f>
        <v>35</v>
      </c>
      <c r="I30" s="68">
        <f>HLOOKUP(I19,'SDR Patient and Stations'!$B$6:$AT$14,4,FALSE)</f>
        <v>40</v>
      </c>
      <c r="J30" s="60">
        <f>HLOOKUP(J19,'SDR Patient and Stations'!$B$6:$AT$14,4,FALSE)</f>
        <v>47</v>
      </c>
      <c r="K30" s="68">
        <f>HLOOKUP(K19,'SDR Patient and Stations'!$B$6:$AT$14,4,FALSE)</f>
        <v>38</v>
      </c>
      <c r="L30" s="60">
        <f>HLOOKUP(L19,'SDR Patient and Stations'!$B$6:$AT$14,4,FALSE)</f>
        <v>60</v>
      </c>
      <c r="M30" s="68">
        <f>HLOOKUP(M19,'SDR Patient and Stations'!$B$6:$AT$14,4,FALSE)</f>
        <v>64</v>
      </c>
      <c r="N30" s="60">
        <f>HLOOKUP(N19,'SDR Patient and Stations'!$B$6:$AT$14,4,FALSE)</f>
        <v>63</v>
      </c>
      <c r="O30" s="68">
        <f>HLOOKUP(O19,'SDR Patient and Stations'!$B$6:$AT$14,4,FALSE)</f>
        <v>69</v>
      </c>
      <c r="P30" s="60">
        <f>HLOOKUP(P19,'SDR Patient and Stations'!$B$6:$AT$14,4,FALSE)</f>
        <v>68</v>
      </c>
      <c r="Q30" s="68">
        <f>HLOOKUP(Q19,'SDR Patient and Stations'!$B$6:$AT$14,4,FALSE)</f>
        <v>82</v>
      </c>
      <c r="R30" s="60">
        <f>HLOOKUP(R19,'SDR Patient and Stations'!$B$6:$AT$14,4,FALSE)</f>
        <v>80</v>
      </c>
      <c r="S30" s="68">
        <f>HLOOKUP(S19,'SDR Patient and Stations'!$B$6:$AT$14,4,FALSE)</f>
        <v>83</v>
      </c>
      <c r="T30" s="60">
        <f>HLOOKUP(T19,'SDR Patient and Stations'!$B$6:$AT$14,4,FALSE)</f>
        <v>87</v>
      </c>
      <c r="U30" s="68">
        <f>HLOOKUP(U19,'SDR Patient and Stations'!$B$6:$AT$14,4,FALSE)</f>
        <v>82</v>
      </c>
      <c r="V30" s="60">
        <f>HLOOKUP(V19,'SDR Patient and Stations'!$B$6:$AT$14,4,FALSE)</f>
        <v>85</v>
      </c>
      <c r="W30" s="68">
        <f>HLOOKUP(W19,'SDR Patient and Stations'!$B$6:$AT$14,4,FALSE)</f>
        <v>81</v>
      </c>
      <c r="X30" s="60">
        <f>HLOOKUP(X19,'SDR Patient and Stations'!$B$6:$AT$14,4,FALSE)</f>
        <v>84</v>
      </c>
      <c r="Y30" s="68">
        <f>HLOOKUP(Y19,'SDR Patient and Stations'!$B$6:$AT$14,4,FALSE)</f>
        <v>84</v>
      </c>
      <c r="Z30" s="60">
        <f>HLOOKUP(Z19,'SDR Patient and Stations'!$B$6:$AT$14,4,FALSE)</f>
        <v>81</v>
      </c>
      <c r="AA30" s="68">
        <f>HLOOKUP(AA19,'SDR Patient and Stations'!$B$6:$AT$14,4,FALSE)</f>
        <v>77</v>
      </c>
      <c r="AB30" s="60">
        <f>HLOOKUP(AB19,'SDR Patient and Stations'!$B$6:$AT$14,4,FALSE)</f>
        <v>84</v>
      </c>
      <c r="AC30" s="68">
        <f>HLOOKUP(AC19,'SDR Patient and Stations'!$B$6:$AT$14,4,FALSE)</f>
        <v>80</v>
      </c>
      <c r="AD30" s="60">
        <f>HLOOKUP(AD19,'SDR Patient and Stations'!$B$6:$AT$14,4,FALSE)</f>
        <v>75</v>
      </c>
      <c r="AE30" s="68">
        <f>HLOOKUP(AE19,'SDR Patient and Stations'!$B$6:$AT$14,4,FALSE)</f>
        <v>80</v>
      </c>
      <c r="AF30" s="60">
        <f>HLOOKUP(AF19,'SDR Patient and Stations'!$B$6:$AT$14,4,FALSE)</f>
        <v>80</v>
      </c>
      <c r="AG30" s="68">
        <f>HLOOKUP(AG19,'SDR Patient and Stations'!$B$6:$AT$14,4,FALSE)</f>
        <v>96</v>
      </c>
      <c r="AH30" s="60">
        <f>HLOOKUP(AH19,'SDR Patient and Stations'!$B$6:$AT$14,4,FALSE)</f>
        <v>99</v>
      </c>
      <c r="AI30" s="68">
        <f>HLOOKUP(AI19,'SDR Patient and Stations'!$B$6:$AT$14,4,FALSE)</f>
        <v>78</v>
      </c>
      <c r="AJ30" s="60">
        <f>HLOOKUP(AJ19,'SDR Patient and Stations'!$B$6:$AT$14,4,FALSE)</f>
        <v>83</v>
      </c>
      <c r="AK30" s="68">
        <f>HLOOKUP(AK19,'SDR Patient and Stations'!$B$6:$AT$14,4,FALSE)</f>
        <v>80</v>
      </c>
      <c r="AL30" s="60">
        <f>HLOOKUP(AL19,'SDR Patient and Stations'!$B$6:$AT$14,4,FALSE)</f>
        <v>82</v>
      </c>
      <c r="AM30" s="68">
        <f>HLOOKUP(AM19,'SDR Patient and Stations'!$B$6:$AT$14,4,FALSE)</f>
        <v>91</v>
      </c>
      <c r="AN30" s="60">
        <f>HLOOKUP(AN19,'SDR Patient and Stations'!$B$6:$AT$14,4,FALSE)</f>
        <v>95</v>
      </c>
      <c r="AO30" s="68">
        <f>HLOOKUP(AO19,'SDR Patient and Stations'!$B$6:$AT$14,4,FALSE)</f>
        <v>101</v>
      </c>
      <c r="AP30" s="60">
        <f>HLOOKUP(AP19,'SDR Patient and Stations'!$B$6:$AT$14,4,FALSE)</f>
        <v>97</v>
      </c>
      <c r="AQ30" s="68">
        <f>HLOOKUP(AQ19,'SDR Patient and Stations'!$B$6:$AT$14,4,FALSE)</f>
        <v>100</v>
      </c>
      <c r="AR30" s="60">
        <f>HLOOKUP(AR19,'SDR Patient and Stations'!$B$6:$AT$14,4,FALSE)</f>
        <v>94</v>
      </c>
      <c r="AS30" s="68">
        <f>HLOOKUP(AS19,'SDR Patient and Stations'!$B$6:$AT$14,4,FALSE)</f>
        <v>102</v>
      </c>
      <c r="AT30" s="60">
        <f>HLOOKUP(AT19,'SDR Patient and Stations'!$B$6:$AT$14,4,FALSE)</f>
        <v>100</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38</v>
      </c>
      <c r="G32" s="68">
        <f>HLOOKUP(G20,'SDR Patient and Stations'!$B$6:$AT$14,4,FALSE)</f>
        <v>38</v>
      </c>
      <c r="H32" s="60">
        <f>HLOOKUP(H20,'SDR Patient and Stations'!$B$6:$AT$14,4,FALSE)</f>
        <v>36</v>
      </c>
      <c r="I32" s="68">
        <f>HLOOKUP(I20,'SDR Patient and Stations'!$B$6:$AT$14,4,FALSE)</f>
        <v>39</v>
      </c>
      <c r="J32" s="60">
        <f>HLOOKUP(J20,'SDR Patient and Stations'!$B$6:$AT$14,4,FALSE)</f>
        <v>40</v>
      </c>
      <c r="K32" s="68">
        <f>HLOOKUP(K20,'SDR Patient and Stations'!$B$6:$AT$14,4,FALSE)</f>
        <v>35</v>
      </c>
      <c r="L32" s="60">
        <f>HLOOKUP(L20,'SDR Patient and Stations'!$B$6:$AT$14,4,FALSE)</f>
        <v>40</v>
      </c>
      <c r="M32" s="68">
        <f>HLOOKUP(M20,'SDR Patient and Stations'!$B$6:$AT$14,4,FALSE)</f>
        <v>47</v>
      </c>
      <c r="N32" s="60">
        <f>HLOOKUP(N20,'SDR Patient and Stations'!$B$6:$AT$14,4,FALSE)</f>
        <v>38</v>
      </c>
      <c r="O32" s="68">
        <f>HLOOKUP(O20,'SDR Patient and Stations'!$B$6:$AT$14,4,FALSE)</f>
        <v>60</v>
      </c>
      <c r="P32" s="60">
        <f>HLOOKUP(P20,'SDR Patient and Stations'!$B$6:$AT$14,4,FALSE)</f>
        <v>64</v>
      </c>
      <c r="Q32" s="68">
        <f>HLOOKUP(Q20,'SDR Patient and Stations'!$B$6:$AT$14,4,FALSE)</f>
        <v>63</v>
      </c>
      <c r="R32" s="60">
        <f>HLOOKUP(R20,'SDR Patient and Stations'!$B$6:$AT$14,4,FALSE)</f>
        <v>69</v>
      </c>
      <c r="S32" s="68">
        <f>HLOOKUP(S20,'SDR Patient and Stations'!$B$6:$AT$14,4,FALSE)</f>
        <v>68</v>
      </c>
      <c r="T32" s="60">
        <f>HLOOKUP(T20,'SDR Patient and Stations'!$B$6:$AT$14,4,FALSE)</f>
        <v>82</v>
      </c>
      <c r="U32" s="68">
        <f>HLOOKUP(U20,'SDR Patient and Stations'!$B$6:$AT$14,4,FALSE)</f>
        <v>80</v>
      </c>
      <c r="V32" s="60">
        <f>HLOOKUP(V20,'SDR Patient and Stations'!$B$6:$AT$14,4,FALSE)</f>
        <v>83</v>
      </c>
      <c r="W32" s="68">
        <f>HLOOKUP(W20,'SDR Patient and Stations'!$B$6:$AT$14,4,FALSE)</f>
        <v>87</v>
      </c>
      <c r="X32" s="60">
        <f>HLOOKUP(X20,'SDR Patient and Stations'!$B$6:$AT$14,4,FALSE)</f>
        <v>82</v>
      </c>
      <c r="Y32" s="68">
        <f>HLOOKUP(Y20,'SDR Patient and Stations'!$B$6:$AT$14,4,FALSE)</f>
        <v>85</v>
      </c>
      <c r="Z32" s="60">
        <f>HLOOKUP(Z20,'SDR Patient and Stations'!$B$6:$AT$14,4,FALSE)</f>
        <v>81</v>
      </c>
      <c r="AA32" s="68">
        <f>HLOOKUP(AA20,'SDR Patient and Stations'!$B$6:$AT$14,4,FALSE)</f>
        <v>84</v>
      </c>
      <c r="AB32" s="60">
        <f>HLOOKUP(AB20,'SDR Patient and Stations'!$B$6:$AT$14,4,FALSE)</f>
        <v>84</v>
      </c>
      <c r="AC32" s="68">
        <f>HLOOKUP(AC20,'SDR Patient and Stations'!$B$6:$AT$14,4,FALSE)</f>
        <v>81</v>
      </c>
      <c r="AD32" s="60">
        <f>HLOOKUP(AD20,'SDR Patient and Stations'!$B$6:$AT$14,4,FALSE)</f>
        <v>77</v>
      </c>
      <c r="AE32" s="68">
        <f>HLOOKUP(AE20,'SDR Patient and Stations'!$B$6:$AT$14,4,FALSE)</f>
        <v>84</v>
      </c>
      <c r="AF32" s="60">
        <f>HLOOKUP(AF20,'SDR Patient and Stations'!$B$6:$AT$14,4,FALSE)</f>
        <v>80</v>
      </c>
      <c r="AG32" s="68">
        <f>HLOOKUP(AG20,'SDR Patient and Stations'!$B$6:$AT$14,4,FALSE)</f>
        <v>75</v>
      </c>
      <c r="AH32" s="60">
        <f>HLOOKUP(AH20,'SDR Patient and Stations'!$B$6:$AT$14,4,FALSE)</f>
        <v>80</v>
      </c>
      <c r="AI32" s="68">
        <f>HLOOKUP(AI20,'SDR Patient and Stations'!$B$6:$AT$14,4,FALSE)</f>
        <v>80</v>
      </c>
      <c r="AJ32" s="60">
        <f>HLOOKUP(AJ20,'SDR Patient and Stations'!$B$6:$AT$14,4,FALSE)</f>
        <v>96</v>
      </c>
      <c r="AK32" s="68">
        <f>HLOOKUP(AK20,'SDR Patient and Stations'!$B$6:$AT$14,4,FALSE)</f>
        <v>99</v>
      </c>
      <c r="AL32" s="60">
        <f>HLOOKUP(AL20,'SDR Patient and Stations'!$B$6:$AT$14,4,FALSE)</f>
        <v>78</v>
      </c>
      <c r="AM32" s="68">
        <f>HLOOKUP(AM20,'SDR Patient and Stations'!$B$6:$AT$14,4,FALSE)</f>
        <v>83</v>
      </c>
      <c r="AN32" s="60">
        <f>HLOOKUP(AN20,'SDR Patient and Stations'!$B$6:$AT$14,4,FALSE)</f>
        <v>80</v>
      </c>
      <c r="AO32" s="68">
        <f>HLOOKUP(AO20,'SDR Patient and Stations'!$B$6:$AT$14,4,FALSE)</f>
        <v>82</v>
      </c>
      <c r="AP32" s="60">
        <f>HLOOKUP(AP20,'SDR Patient and Stations'!$B$6:$AT$14,4,FALSE)</f>
        <v>91</v>
      </c>
      <c r="AQ32" s="68">
        <f>HLOOKUP(AQ20,'SDR Patient and Stations'!$B$6:$AT$14,4,FALSE)</f>
        <v>95</v>
      </c>
      <c r="AR32" s="60">
        <f>HLOOKUP(AR20,'SDR Patient and Stations'!$B$6:$AT$14,4,FALSE)</f>
        <v>101</v>
      </c>
      <c r="AS32" s="68">
        <f>HLOOKUP(AS20,'SDR Patient and Stations'!$B$6:$AT$14,4,FALSE)</f>
        <v>97</v>
      </c>
      <c r="AT32" s="60">
        <f>HLOOKUP(AT20,'SDR Patient and Stations'!$B$6:$AT$14,4,FALSE)</f>
        <v>100</v>
      </c>
      <c r="AU32" s="68">
        <f>HLOOKUP(AU20,'SDR Patient and Stations'!$B$6:$AT$14,4,FALSE)</f>
        <v>94</v>
      </c>
      <c r="AV32" s="60">
        <f>HLOOKUP(AV20,'SDR Patient and Stations'!$B$6:$AT$14,4,FALSE)</f>
        <v>102</v>
      </c>
      <c r="AW32" s="68">
        <f>HLOOKUP(AW20,'SDR Patient and Stations'!$B$6:$AT$14,4,FALSE)</f>
        <v>100</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1</v>
      </c>
      <c r="G34" s="69">
        <f t="shared" si="16"/>
        <v>2</v>
      </c>
      <c r="H34" s="61">
        <f t="shared" si="16"/>
        <v>-1</v>
      </c>
      <c r="I34" s="69">
        <f t="shared" si="16"/>
        <v>1</v>
      </c>
      <c r="J34" s="61">
        <f t="shared" si="16"/>
        <v>7</v>
      </c>
      <c r="K34" s="69">
        <f t="shared" si="16"/>
        <v>3</v>
      </c>
      <c r="L34" s="61">
        <f t="shared" si="16"/>
        <v>20</v>
      </c>
      <c r="M34" s="69">
        <f t="shared" si="16"/>
        <v>17</v>
      </c>
      <c r="N34" s="61">
        <f t="shared" si="16"/>
        <v>25</v>
      </c>
      <c r="O34" s="69">
        <f t="shared" si="16"/>
        <v>9</v>
      </c>
      <c r="P34" s="61">
        <f t="shared" si="16"/>
        <v>4</v>
      </c>
      <c r="Q34" s="69">
        <f t="shared" si="16"/>
        <v>19</v>
      </c>
      <c r="R34" s="61">
        <f t="shared" si="16"/>
        <v>11</v>
      </c>
      <c r="S34" s="69">
        <f t="shared" si="16"/>
        <v>15</v>
      </c>
      <c r="T34" s="61">
        <f t="shared" si="16"/>
        <v>5</v>
      </c>
      <c r="U34" s="69">
        <f t="shared" si="16"/>
        <v>2</v>
      </c>
      <c r="V34" s="61">
        <f t="shared" si="16"/>
        <v>2</v>
      </c>
      <c r="W34" s="69">
        <f t="shared" si="16"/>
        <v>-6</v>
      </c>
      <c r="X34" s="61">
        <f t="shared" si="16"/>
        <v>2</v>
      </c>
      <c r="Y34" s="69">
        <f t="shared" si="16"/>
        <v>-1</v>
      </c>
      <c r="Z34" s="61">
        <f t="shared" si="16"/>
        <v>0</v>
      </c>
      <c r="AA34" s="69">
        <f t="shared" si="16"/>
        <v>-7</v>
      </c>
      <c r="AB34" s="61">
        <f t="shared" si="16"/>
        <v>0</v>
      </c>
      <c r="AC34" s="69">
        <f t="shared" si="16"/>
        <v>-1</v>
      </c>
      <c r="AD34" s="61">
        <f t="shared" si="16"/>
        <v>-2</v>
      </c>
      <c r="AE34" s="69">
        <f t="shared" si="16"/>
        <v>-4</v>
      </c>
      <c r="AF34" s="61">
        <f t="shared" si="16"/>
        <v>0</v>
      </c>
      <c r="AG34" s="69">
        <f t="shared" si="16"/>
        <v>21</v>
      </c>
      <c r="AH34" s="61">
        <f t="shared" si="16"/>
        <v>19</v>
      </c>
      <c r="AI34" s="69">
        <f t="shared" si="16"/>
        <v>-2</v>
      </c>
      <c r="AJ34" s="61">
        <f t="shared" si="16"/>
        <v>-13</v>
      </c>
      <c r="AK34" s="69">
        <f t="shared" si="16"/>
        <v>-19</v>
      </c>
      <c r="AL34" s="61">
        <f t="shared" si="16"/>
        <v>4</v>
      </c>
      <c r="AM34" s="69">
        <f t="shared" si="16"/>
        <v>8</v>
      </c>
      <c r="AN34" s="61">
        <f t="shared" si="16"/>
        <v>15</v>
      </c>
      <c r="AO34" s="69">
        <f t="shared" si="16"/>
        <v>19</v>
      </c>
      <c r="AP34" s="61">
        <f t="shared" si="16"/>
        <v>6</v>
      </c>
      <c r="AQ34" s="69">
        <f t="shared" si="16"/>
        <v>5</v>
      </c>
      <c r="AR34" s="61">
        <f t="shared" si="16"/>
        <v>-7</v>
      </c>
      <c r="AS34" s="69">
        <f t="shared" si="16"/>
        <v>5</v>
      </c>
      <c r="AT34" s="61">
        <f t="shared" si="16"/>
        <v>0</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2.6315789473684209E-2</v>
      </c>
      <c r="G36" s="107">
        <f t="shared" ref="G36:AZ36" si="18">IFERROR(G34/G32,0)</f>
        <v>5.2631578947368418E-2</v>
      </c>
      <c r="H36" s="108">
        <f t="shared" si="18"/>
        <v>-2.7777777777777776E-2</v>
      </c>
      <c r="I36" s="107">
        <f t="shared" si="18"/>
        <v>2.564102564102564E-2</v>
      </c>
      <c r="J36" s="108">
        <f t="shared" si="18"/>
        <v>0.17499999999999999</v>
      </c>
      <c r="K36" s="107">
        <f t="shared" si="18"/>
        <v>8.5714285714285715E-2</v>
      </c>
      <c r="L36" s="108">
        <f t="shared" si="18"/>
        <v>0.5</v>
      </c>
      <c r="M36" s="107">
        <f t="shared" si="18"/>
        <v>0.36170212765957449</v>
      </c>
      <c r="N36" s="108">
        <f t="shared" si="18"/>
        <v>0.65789473684210531</v>
      </c>
      <c r="O36" s="107">
        <f t="shared" si="18"/>
        <v>0.15</v>
      </c>
      <c r="P36" s="108">
        <f t="shared" si="18"/>
        <v>6.25E-2</v>
      </c>
      <c r="Q36" s="107">
        <f t="shared" si="18"/>
        <v>0.30158730158730157</v>
      </c>
      <c r="R36" s="108">
        <f t="shared" si="18"/>
        <v>0.15942028985507245</v>
      </c>
      <c r="S36" s="107">
        <f t="shared" si="18"/>
        <v>0.22058823529411764</v>
      </c>
      <c r="T36" s="108">
        <f t="shared" si="18"/>
        <v>6.097560975609756E-2</v>
      </c>
      <c r="U36" s="107">
        <f t="shared" si="18"/>
        <v>2.5000000000000001E-2</v>
      </c>
      <c r="V36" s="108">
        <f t="shared" si="18"/>
        <v>2.4096385542168676E-2</v>
      </c>
      <c r="W36" s="107">
        <f t="shared" si="18"/>
        <v>-6.8965517241379309E-2</v>
      </c>
      <c r="X36" s="108">
        <f t="shared" si="18"/>
        <v>2.4390243902439025E-2</v>
      </c>
      <c r="Y36" s="107">
        <f t="shared" si="18"/>
        <v>-1.1764705882352941E-2</v>
      </c>
      <c r="Z36" s="108">
        <f t="shared" si="18"/>
        <v>0</v>
      </c>
      <c r="AA36" s="107">
        <f t="shared" si="18"/>
        <v>-8.3333333333333329E-2</v>
      </c>
      <c r="AB36" s="108">
        <f t="shared" si="18"/>
        <v>0</v>
      </c>
      <c r="AC36" s="107">
        <f t="shared" si="18"/>
        <v>-1.2345679012345678E-2</v>
      </c>
      <c r="AD36" s="108">
        <f t="shared" si="18"/>
        <v>-2.5974025974025976E-2</v>
      </c>
      <c r="AE36" s="107">
        <f t="shared" si="18"/>
        <v>-4.7619047619047616E-2</v>
      </c>
      <c r="AF36" s="108">
        <f t="shared" si="18"/>
        <v>0</v>
      </c>
      <c r="AG36" s="107">
        <f t="shared" si="18"/>
        <v>0.28000000000000003</v>
      </c>
      <c r="AH36" s="108">
        <f t="shared" si="18"/>
        <v>0.23749999999999999</v>
      </c>
      <c r="AI36" s="107">
        <f t="shared" si="18"/>
        <v>-2.5000000000000001E-2</v>
      </c>
      <c r="AJ36" s="108">
        <f t="shared" si="18"/>
        <v>-0.13541666666666666</v>
      </c>
      <c r="AK36" s="107">
        <f t="shared" si="18"/>
        <v>-0.19191919191919191</v>
      </c>
      <c r="AL36" s="108">
        <f t="shared" si="18"/>
        <v>5.128205128205128E-2</v>
      </c>
      <c r="AM36" s="107">
        <f t="shared" si="18"/>
        <v>9.6385542168674704E-2</v>
      </c>
      <c r="AN36" s="108">
        <f t="shared" si="18"/>
        <v>0.1875</v>
      </c>
      <c r="AO36" s="107">
        <f t="shared" si="18"/>
        <v>0.23170731707317074</v>
      </c>
      <c r="AP36" s="108">
        <f t="shared" si="18"/>
        <v>6.5934065934065936E-2</v>
      </c>
      <c r="AQ36" s="107">
        <f t="shared" si="18"/>
        <v>5.2631578947368418E-2</v>
      </c>
      <c r="AR36" s="108">
        <f t="shared" si="18"/>
        <v>-6.9306930693069313E-2</v>
      </c>
      <c r="AS36" s="107">
        <f t="shared" si="18"/>
        <v>5.1546391752577317E-2</v>
      </c>
      <c r="AT36" s="108">
        <f t="shared" si="18"/>
        <v>0</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1.4619883040935672E-3</v>
      </c>
      <c r="G38" s="107">
        <f t="shared" ref="G38:BD38" si="20">G36/18</f>
        <v>2.9239766081871343E-3</v>
      </c>
      <c r="H38" s="108">
        <f t="shared" si="20"/>
        <v>-1.5432098765432098E-3</v>
      </c>
      <c r="I38" s="107">
        <f t="shared" si="20"/>
        <v>1.4245014245014244E-3</v>
      </c>
      <c r="J38" s="108">
        <f t="shared" si="20"/>
        <v>9.7222222222222224E-3</v>
      </c>
      <c r="K38" s="107">
        <f t="shared" si="20"/>
        <v>4.7619047619047623E-3</v>
      </c>
      <c r="L38" s="108">
        <f t="shared" si="20"/>
        <v>2.7777777777777776E-2</v>
      </c>
      <c r="M38" s="107">
        <f t="shared" si="20"/>
        <v>2.0094562647754138E-2</v>
      </c>
      <c r="N38" s="108">
        <f t="shared" si="20"/>
        <v>3.6549707602339186E-2</v>
      </c>
      <c r="O38" s="107">
        <f t="shared" si="20"/>
        <v>8.3333333333333332E-3</v>
      </c>
      <c r="P38" s="108">
        <f t="shared" si="20"/>
        <v>3.472222222222222E-3</v>
      </c>
      <c r="Q38" s="107">
        <f t="shared" si="20"/>
        <v>1.6754850088183421E-2</v>
      </c>
      <c r="R38" s="108">
        <f t="shared" si="20"/>
        <v>8.8566827697262474E-3</v>
      </c>
      <c r="S38" s="107">
        <f t="shared" si="20"/>
        <v>1.2254901960784314E-2</v>
      </c>
      <c r="T38" s="108">
        <f t="shared" si="20"/>
        <v>3.3875338753387532E-3</v>
      </c>
      <c r="U38" s="107">
        <f t="shared" si="20"/>
        <v>1.3888888888888889E-3</v>
      </c>
      <c r="V38" s="108">
        <f t="shared" si="20"/>
        <v>1.3386880856760376E-3</v>
      </c>
      <c r="W38" s="107">
        <f t="shared" si="20"/>
        <v>-3.8314176245210726E-3</v>
      </c>
      <c r="X38" s="108">
        <f t="shared" si="20"/>
        <v>1.3550135501355014E-3</v>
      </c>
      <c r="Y38" s="107">
        <f t="shared" si="20"/>
        <v>-6.5359477124183002E-4</v>
      </c>
      <c r="Z38" s="108">
        <f t="shared" si="20"/>
        <v>0</v>
      </c>
      <c r="AA38" s="107">
        <f t="shared" si="20"/>
        <v>-4.6296296296296294E-3</v>
      </c>
      <c r="AB38" s="108">
        <f t="shared" si="20"/>
        <v>0</v>
      </c>
      <c r="AC38" s="107">
        <f t="shared" si="20"/>
        <v>-6.8587105624142656E-4</v>
      </c>
      <c r="AD38" s="108">
        <f t="shared" si="20"/>
        <v>-1.443001443001443E-3</v>
      </c>
      <c r="AE38" s="107">
        <f t="shared" si="20"/>
        <v>-2.6455026455026454E-3</v>
      </c>
      <c r="AF38" s="108">
        <f t="shared" si="20"/>
        <v>0</v>
      </c>
      <c r="AG38" s="107">
        <f t="shared" si="20"/>
        <v>1.5555555555555557E-2</v>
      </c>
      <c r="AH38" s="108">
        <f t="shared" si="20"/>
        <v>1.3194444444444444E-2</v>
      </c>
      <c r="AI38" s="107">
        <f t="shared" si="20"/>
        <v>-1.3888888888888889E-3</v>
      </c>
      <c r="AJ38" s="108">
        <f t="shared" si="20"/>
        <v>-7.5231481481481477E-3</v>
      </c>
      <c r="AK38" s="107">
        <f t="shared" si="20"/>
        <v>-1.0662177328843996E-2</v>
      </c>
      <c r="AL38" s="108">
        <f t="shared" si="20"/>
        <v>2.8490028490028487E-3</v>
      </c>
      <c r="AM38" s="107">
        <f t="shared" si="20"/>
        <v>5.3547523427041506E-3</v>
      </c>
      <c r="AN38" s="108">
        <f t="shared" si="20"/>
        <v>1.0416666666666666E-2</v>
      </c>
      <c r="AO38" s="107">
        <f t="shared" si="20"/>
        <v>1.2872628726287264E-2</v>
      </c>
      <c r="AP38" s="108">
        <f t="shared" si="20"/>
        <v>3.663003663003663E-3</v>
      </c>
      <c r="AQ38" s="107">
        <f t="shared" si="20"/>
        <v>2.9239766081871343E-3</v>
      </c>
      <c r="AR38" s="108">
        <f t="shared" si="20"/>
        <v>-3.8503850385038507E-3</v>
      </c>
      <c r="AS38" s="107">
        <f t="shared" si="20"/>
        <v>2.8636884306987398E-3</v>
      </c>
      <c r="AT38" s="108">
        <f t="shared" si="20"/>
        <v>0</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2.6315789473684209E-2</v>
      </c>
      <c r="G40" s="120">
        <f t="shared" ref="G40:BD40" si="21">G38*G41</f>
        <v>5.2631578947368418E-2</v>
      </c>
      <c r="H40" s="108">
        <f t="shared" si="21"/>
        <v>-2.7777777777777776E-2</v>
      </c>
      <c r="I40" s="107">
        <f t="shared" si="21"/>
        <v>2.564102564102564E-2</v>
      </c>
      <c r="J40" s="108">
        <f t="shared" si="21"/>
        <v>0.17499999999999999</v>
      </c>
      <c r="K40" s="107">
        <f t="shared" si="21"/>
        <v>8.5714285714285715E-2</v>
      </c>
      <c r="L40" s="108">
        <f t="shared" si="21"/>
        <v>0.5</v>
      </c>
      <c r="M40" s="107">
        <f t="shared" si="21"/>
        <v>0.36170212765957449</v>
      </c>
      <c r="N40" s="108">
        <f t="shared" si="21"/>
        <v>0.65789473684210531</v>
      </c>
      <c r="O40" s="107">
        <f t="shared" si="21"/>
        <v>0.15</v>
      </c>
      <c r="P40" s="108">
        <f t="shared" si="21"/>
        <v>6.25E-2</v>
      </c>
      <c r="Q40" s="107">
        <f t="shared" si="21"/>
        <v>0.30158730158730157</v>
      </c>
      <c r="R40" s="108">
        <f t="shared" si="21"/>
        <v>0.15942028985507245</v>
      </c>
      <c r="S40" s="107">
        <f t="shared" si="21"/>
        <v>0.22058823529411764</v>
      </c>
      <c r="T40" s="108">
        <f t="shared" si="21"/>
        <v>6.097560975609756E-2</v>
      </c>
      <c r="U40" s="107">
        <f t="shared" si="21"/>
        <v>2.5000000000000001E-2</v>
      </c>
      <c r="V40" s="108">
        <f t="shared" si="21"/>
        <v>2.4096385542168676E-2</v>
      </c>
      <c r="W40" s="107">
        <f t="shared" si="21"/>
        <v>-6.8965517241379309E-2</v>
      </c>
      <c r="X40" s="108">
        <f t="shared" si="21"/>
        <v>2.4390243902439025E-2</v>
      </c>
      <c r="Y40" s="107">
        <f t="shared" si="21"/>
        <v>-1.1764705882352941E-2</v>
      </c>
      <c r="Z40" s="108">
        <f t="shared" si="21"/>
        <v>0</v>
      </c>
      <c r="AA40" s="107">
        <f t="shared" si="21"/>
        <v>-8.3333333333333329E-2</v>
      </c>
      <c r="AB40" s="108">
        <f t="shared" si="21"/>
        <v>0</v>
      </c>
      <c r="AC40" s="107">
        <f t="shared" si="21"/>
        <v>-1.2345679012345678E-2</v>
      </c>
      <c r="AD40" s="108">
        <f t="shared" si="21"/>
        <v>-2.5974025974025976E-2</v>
      </c>
      <c r="AE40" s="107">
        <f t="shared" si="21"/>
        <v>-4.7619047619047616E-2</v>
      </c>
      <c r="AF40" s="108">
        <f t="shared" si="21"/>
        <v>0</v>
      </c>
      <c r="AG40" s="107">
        <f t="shared" si="21"/>
        <v>0.28000000000000003</v>
      </c>
      <c r="AH40" s="108">
        <f t="shared" si="21"/>
        <v>0.23749999999999999</v>
      </c>
      <c r="AI40" s="107">
        <f t="shared" si="21"/>
        <v>-2.5000000000000001E-2</v>
      </c>
      <c r="AJ40" s="108">
        <f t="shared" si="21"/>
        <v>-0.13541666666666666</v>
      </c>
      <c r="AK40" s="107">
        <f t="shared" si="21"/>
        <v>-0.19191919191919193</v>
      </c>
      <c r="AL40" s="108">
        <f t="shared" si="21"/>
        <v>5.128205128205128E-2</v>
      </c>
      <c r="AM40" s="107">
        <f t="shared" si="21"/>
        <v>9.6385542168674704E-2</v>
      </c>
      <c r="AN40" s="108">
        <f t="shared" si="21"/>
        <v>0.1875</v>
      </c>
      <c r="AO40" s="107">
        <f t="shared" si="21"/>
        <v>0.23170731707317074</v>
      </c>
      <c r="AP40" s="108">
        <f t="shared" si="21"/>
        <v>6.5934065934065936E-2</v>
      </c>
      <c r="AQ40" s="107">
        <f t="shared" si="21"/>
        <v>5.2631578947368418E-2</v>
      </c>
      <c r="AR40" s="108">
        <f t="shared" si="21"/>
        <v>-6.9306930693069313E-2</v>
      </c>
      <c r="AS40" s="107">
        <f t="shared" si="21"/>
        <v>5.1546391752577317E-2</v>
      </c>
      <c r="AT40" s="108">
        <f t="shared" si="21"/>
        <v>0</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40.026315789473685</v>
      </c>
      <c r="G43" s="109">
        <f t="shared" ref="G43:BD43" si="22">G30+(G30*G40)</f>
        <v>42.10526315789474</v>
      </c>
      <c r="H43" s="110">
        <f t="shared" si="22"/>
        <v>34.027777777777779</v>
      </c>
      <c r="I43" s="109">
        <f t="shared" si="22"/>
        <v>41.025641025641022</v>
      </c>
      <c r="J43" s="110">
        <f t="shared" si="22"/>
        <v>55.225000000000001</v>
      </c>
      <c r="K43" s="109">
        <f t="shared" si="22"/>
        <v>41.25714285714286</v>
      </c>
      <c r="L43" s="110">
        <f t="shared" si="22"/>
        <v>90</v>
      </c>
      <c r="M43" s="109">
        <f t="shared" si="22"/>
        <v>87.148936170212764</v>
      </c>
      <c r="N43" s="110">
        <f t="shared" si="22"/>
        <v>104.44736842105263</v>
      </c>
      <c r="O43" s="109">
        <f t="shared" si="22"/>
        <v>79.349999999999994</v>
      </c>
      <c r="P43" s="110">
        <f t="shared" si="22"/>
        <v>72.25</v>
      </c>
      <c r="Q43" s="109">
        <f t="shared" si="22"/>
        <v>106.73015873015873</v>
      </c>
      <c r="R43" s="110">
        <f t="shared" si="22"/>
        <v>92.753623188405797</v>
      </c>
      <c r="S43" s="109">
        <f t="shared" si="22"/>
        <v>101.30882352941177</v>
      </c>
      <c r="T43" s="110">
        <f t="shared" si="22"/>
        <v>92.304878048780495</v>
      </c>
      <c r="U43" s="109">
        <f t="shared" si="22"/>
        <v>84.05</v>
      </c>
      <c r="V43" s="110">
        <f t="shared" si="22"/>
        <v>87.048192771084331</v>
      </c>
      <c r="W43" s="109">
        <f t="shared" si="22"/>
        <v>75.41379310344827</v>
      </c>
      <c r="X43" s="110">
        <f t="shared" si="22"/>
        <v>86.048780487804876</v>
      </c>
      <c r="Y43" s="109">
        <f t="shared" si="22"/>
        <v>83.011764705882356</v>
      </c>
      <c r="Z43" s="110">
        <f t="shared" si="22"/>
        <v>81</v>
      </c>
      <c r="AA43" s="109">
        <f t="shared" si="22"/>
        <v>70.583333333333329</v>
      </c>
      <c r="AB43" s="110">
        <f t="shared" si="22"/>
        <v>84</v>
      </c>
      <c r="AC43" s="109">
        <f t="shared" si="22"/>
        <v>79.012345679012341</v>
      </c>
      <c r="AD43" s="110">
        <f t="shared" si="22"/>
        <v>73.051948051948045</v>
      </c>
      <c r="AE43" s="109">
        <f t="shared" si="22"/>
        <v>76.19047619047619</v>
      </c>
      <c r="AF43" s="110">
        <f t="shared" si="22"/>
        <v>80</v>
      </c>
      <c r="AG43" s="109">
        <f t="shared" si="22"/>
        <v>122.88</v>
      </c>
      <c r="AH43" s="110">
        <f t="shared" si="22"/>
        <v>122.5125</v>
      </c>
      <c r="AI43" s="109">
        <f t="shared" si="22"/>
        <v>76.05</v>
      </c>
      <c r="AJ43" s="110">
        <f t="shared" si="22"/>
        <v>71.760416666666671</v>
      </c>
      <c r="AK43" s="109">
        <f t="shared" si="22"/>
        <v>64.646464646464651</v>
      </c>
      <c r="AL43" s="110">
        <f t="shared" si="22"/>
        <v>86.205128205128204</v>
      </c>
      <c r="AM43" s="109">
        <f t="shared" si="22"/>
        <v>99.771084337349393</v>
      </c>
      <c r="AN43" s="110">
        <f t="shared" si="22"/>
        <v>112.8125</v>
      </c>
      <c r="AO43" s="109">
        <f t="shared" si="22"/>
        <v>124.40243902439025</v>
      </c>
      <c r="AP43" s="110">
        <f t="shared" si="22"/>
        <v>103.39560439560439</v>
      </c>
      <c r="AQ43" s="109">
        <f t="shared" si="22"/>
        <v>105.26315789473684</v>
      </c>
      <c r="AR43" s="110">
        <f t="shared" si="22"/>
        <v>87.485148514851488</v>
      </c>
      <c r="AS43" s="109">
        <f t="shared" si="22"/>
        <v>107.25773195876289</v>
      </c>
      <c r="AT43" s="110">
        <f t="shared" si="22"/>
        <v>100</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14.295112781954888</v>
      </c>
      <c r="G45" s="69">
        <f t="shared" ref="G45:AZ45" si="23">G43/$F$1</f>
        <v>15.037593984962408</v>
      </c>
      <c r="H45" s="61">
        <f t="shared" si="23"/>
        <v>12.152777777777779</v>
      </c>
      <c r="I45" s="69">
        <f t="shared" si="23"/>
        <v>14.652014652014651</v>
      </c>
      <c r="J45" s="61">
        <f t="shared" si="23"/>
        <v>19.723214285714288</v>
      </c>
      <c r="K45" s="69">
        <f t="shared" si="23"/>
        <v>14.734693877551022</v>
      </c>
      <c r="L45" s="61">
        <f t="shared" si="23"/>
        <v>32.142857142857146</v>
      </c>
      <c r="M45" s="69">
        <f t="shared" si="23"/>
        <v>31.124620060790274</v>
      </c>
      <c r="N45" s="61">
        <f t="shared" si="23"/>
        <v>37.30263157894737</v>
      </c>
      <c r="O45" s="69">
        <f t="shared" si="23"/>
        <v>28.339285714285715</v>
      </c>
      <c r="P45" s="61">
        <f t="shared" si="23"/>
        <v>25.803571428571431</v>
      </c>
      <c r="Q45" s="69">
        <f t="shared" si="23"/>
        <v>38.117913832199548</v>
      </c>
      <c r="R45" s="61">
        <f t="shared" si="23"/>
        <v>33.126293995859214</v>
      </c>
      <c r="S45" s="69">
        <f t="shared" si="23"/>
        <v>36.181722689075634</v>
      </c>
      <c r="T45" s="61">
        <f t="shared" si="23"/>
        <v>32.966027874564467</v>
      </c>
      <c r="U45" s="69">
        <f t="shared" si="23"/>
        <v>30.017857142857142</v>
      </c>
      <c r="V45" s="61">
        <f t="shared" si="23"/>
        <v>31.088640275387263</v>
      </c>
      <c r="W45" s="69">
        <f t="shared" si="23"/>
        <v>26.933497536945811</v>
      </c>
      <c r="X45" s="61">
        <f t="shared" si="23"/>
        <v>30.731707317073173</v>
      </c>
      <c r="Y45" s="69">
        <f t="shared" si="23"/>
        <v>29.647058823529417</v>
      </c>
      <c r="Z45" s="61">
        <f t="shared" si="23"/>
        <v>28.928571428571431</v>
      </c>
      <c r="AA45" s="69">
        <f t="shared" si="23"/>
        <v>25.208333333333332</v>
      </c>
      <c r="AB45" s="61">
        <f t="shared" si="23"/>
        <v>30.000000000000004</v>
      </c>
      <c r="AC45" s="69">
        <f t="shared" si="23"/>
        <v>28.218694885361554</v>
      </c>
      <c r="AD45" s="61">
        <f t="shared" si="23"/>
        <v>26.089981447124302</v>
      </c>
      <c r="AE45" s="69">
        <f t="shared" si="23"/>
        <v>27.210884353741498</v>
      </c>
      <c r="AF45" s="61">
        <f t="shared" si="23"/>
        <v>28.571428571428573</v>
      </c>
      <c r="AG45" s="69">
        <f t="shared" si="23"/>
        <v>43.885714285714286</v>
      </c>
      <c r="AH45" s="61">
        <f t="shared" si="23"/>
        <v>43.754464285714292</v>
      </c>
      <c r="AI45" s="69">
        <f t="shared" si="23"/>
        <v>27.160714285714285</v>
      </c>
      <c r="AJ45" s="61">
        <f t="shared" si="23"/>
        <v>25.628720238095241</v>
      </c>
      <c r="AK45" s="69">
        <f t="shared" si="23"/>
        <v>23.088023088023093</v>
      </c>
      <c r="AL45" s="61">
        <f t="shared" si="23"/>
        <v>30.787545787545788</v>
      </c>
      <c r="AM45" s="69">
        <f t="shared" si="23"/>
        <v>35.632530120481931</v>
      </c>
      <c r="AN45" s="61">
        <f t="shared" si="23"/>
        <v>40.290178571428577</v>
      </c>
      <c r="AO45" s="69">
        <f t="shared" si="23"/>
        <v>44.429442508710807</v>
      </c>
      <c r="AP45" s="61">
        <f t="shared" si="23"/>
        <v>36.927001569858717</v>
      </c>
      <c r="AQ45" s="69">
        <f t="shared" si="23"/>
        <v>37.593984962406012</v>
      </c>
      <c r="AR45" s="61">
        <f t="shared" si="23"/>
        <v>31.244695898161247</v>
      </c>
      <c r="AS45" s="69">
        <f t="shared" si="23"/>
        <v>38.306332842415323</v>
      </c>
      <c r="AT45" s="61">
        <f t="shared" si="23"/>
        <v>35.714285714285715</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10</v>
      </c>
      <c r="G47" s="172">
        <f>G45-G26</f>
        <v>5.0375939849624078</v>
      </c>
      <c r="H47" s="118">
        <f>H45-H26</f>
        <v>2.1527777777777786</v>
      </c>
      <c r="I47" s="119">
        <f t="shared" ref="I47:AZ47" si="24">I45-I26</f>
        <v>4.6520146520146515</v>
      </c>
      <c r="J47" s="118">
        <f t="shared" si="24"/>
        <v>9.7232142857142883</v>
      </c>
      <c r="K47" s="119">
        <f t="shared" si="24"/>
        <v>2.5819160997732435</v>
      </c>
      <c r="L47" s="118">
        <f t="shared" si="24"/>
        <v>15.338064713064718</v>
      </c>
      <c r="M47" s="119">
        <f t="shared" si="24"/>
        <v>4.5966133452835578</v>
      </c>
      <c r="N47" s="118">
        <f t="shared" si="24"/>
        <v>8.1927087636674116</v>
      </c>
      <c r="O47" s="119">
        <f t="shared" si="24"/>
        <v>-1.6607142857142847</v>
      </c>
      <c r="P47" s="118">
        <f t="shared" si="24"/>
        <v>-4.1964285714285694</v>
      </c>
      <c r="Q47" s="119">
        <f t="shared" si="24"/>
        <v>8.1179138321995481</v>
      </c>
      <c r="R47" s="118">
        <f t="shared" si="24"/>
        <v>3.1262939958592142</v>
      </c>
      <c r="S47" s="119">
        <f t="shared" si="24"/>
        <v>6.1817226890756345</v>
      </c>
      <c r="T47" s="118">
        <f t="shared" si="24"/>
        <v>2.9660278745644675</v>
      </c>
      <c r="U47" s="119">
        <f t="shared" si="24"/>
        <v>1.785714285714235E-2</v>
      </c>
      <c r="V47" s="118">
        <f t="shared" si="24"/>
        <v>1.088640275387263</v>
      </c>
      <c r="W47" s="119">
        <f t="shared" si="24"/>
        <v>-3.0665024630541886</v>
      </c>
      <c r="X47" s="118">
        <f t="shared" si="24"/>
        <v>0.73170731707317316</v>
      </c>
      <c r="Y47" s="119">
        <f t="shared" si="24"/>
        <v>-0.35294117647058343</v>
      </c>
      <c r="Z47" s="118">
        <f t="shared" si="24"/>
        <v>-1.0714285714285694</v>
      </c>
      <c r="AA47" s="119">
        <f t="shared" si="24"/>
        <v>-4.7916666666666679</v>
      </c>
      <c r="AB47" s="118">
        <f t="shared" si="24"/>
        <v>2.0000000000000036</v>
      </c>
      <c r="AC47" s="119">
        <f t="shared" si="24"/>
        <v>0.21869488536155401</v>
      </c>
      <c r="AD47" s="118">
        <f t="shared" si="24"/>
        <v>-1.9100185528756981</v>
      </c>
      <c r="AE47" s="119">
        <f t="shared" si="24"/>
        <v>-2.7891156462585052</v>
      </c>
      <c r="AF47" s="118">
        <f t="shared" si="24"/>
        <v>1.3527336860670154</v>
      </c>
      <c r="AG47" s="119">
        <f t="shared" si="24"/>
        <v>16.667019400352729</v>
      </c>
      <c r="AH47" s="118">
        <f t="shared" si="24"/>
        <v>16.535769400352734</v>
      </c>
      <c r="AI47" s="119">
        <f t="shared" si="24"/>
        <v>-1.4107142857142883</v>
      </c>
      <c r="AJ47" s="118">
        <f t="shared" si="24"/>
        <v>-4.3712797619047592</v>
      </c>
      <c r="AK47" s="119">
        <f t="shared" si="24"/>
        <v>-6.9119769119769074</v>
      </c>
      <c r="AL47" s="118">
        <f t="shared" si="24"/>
        <v>0.7875457875457883</v>
      </c>
      <c r="AM47" s="119">
        <f t="shared" si="24"/>
        <v>5.6325301204819311</v>
      </c>
      <c r="AN47" s="118">
        <f t="shared" si="24"/>
        <v>10.290178571428577</v>
      </c>
      <c r="AO47" s="119">
        <f t="shared" si="24"/>
        <v>14.429442508710807</v>
      </c>
      <c r="AP47" s="118">
        <f t="shared" si="24"/>
        <v>6.9270015698587173</v>
      </c>
      <c r="AQ47" s="119">
        <f t="shared" si="24"/>
        <v>7.5939849624060116</v>
      </c>
      <c r="AR47" s="118">
        <f t="shared" si="24"/>
        <v>1.2446958981612468</v>
      </c>
      <c r="AS47" s="119">
        <f t="shared" si="24"/>
        <v>8.3063328424153227</v>
      </c>
      <c r="AT47" s="118">
        <f t="shared" si="24"/>
        <v>5.7142857142857153</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5.0375939849624078</v>
      </c>
      <c r="H49" s="63">
        <f>IF((((IF(AND(H24&gt;($F$1-0.00001),((H45-H26)&gt;0)),(H45-H26),0)))&gt;=10),10,(IF(AND(H24&gt;($F$1-0.00001),((H45-H26)&gt;0)),(H45-H26),0)))</f>
        <v>2.1527777777777786</v>
      </c>
      <c r="I49" s="71">
        <f t="shared" ref="I49:AZ49" si="25">IF((((IF(AND(I24&gt;($F$1-0.00001),((I45-I26)&gt;0)),(I45-I26),0)))&gt;=10),10,(IF(AND(I24&gt;($F$1-0.00001),((I45-I26)&gt;0)),(I45-I26),0)))</f>
        <v>4.6520146520146515</v>
      </c>
      <c r="J49" s="63">
        <f t="shared" si="25"/>
        <v>9.7232142857142883</v>
      </c>
      <c r="K49" s="71">
        <f t="shared" si="25"/>
        <v>2.5819160997732435</v>
      </c>
      <c r="L49" s="63">
        <f t="shared" si="25"/>
        <v>10</v>
      </c>
      <c r="M49" s="71">
        <f t="shared" si="25"/>
        <v>0</v>
      </c>
      <c r="N49" s="63">
        <f t="shared" si="25"/>
        <v>0</v>
      </c>
      <c r="O49" s="71">
        <f t="shared" si="25"/>
        <v>0</v>
      </c>
      <c r="P49" s="63">
        <f t="shared" si="25"/>
        <v>0</v>
      </c>
      <c r="Q49" s="71">
        <f t="shared" si="25"/>
        <v>0</v>
      </c>
      <c r="R49" s="63">
        <f t="shared" si="25"/>
        <v>0</v>
      </c>
      <c r="S49" s="71">
        <f t="shared" si="25"/>
        <v>0</v>
      </c>
      <c r="T49" s="63">
        <f t="shared" si="25"/>
        <v>2.9660278745644675</v>
      </c>
      <c r="U49" s="71">
        <f t="shared" si="25"/>
        <v>0</v>
      </c>
      <c r="V49" s="63">
        <f t="shared" si="25"/>
        <v>1.088640275387263</v>
      </c>
      <c r="W49" s="71">
        <f t="shared" si="25"/>
        <v>0</v>
      </c>
      <c r="X49" s="63">
        <f t="shared" si="25"/>
        <v>0.73170731707317316</v>
      </c>
      <c r="Y49" s="71">
        <f t="shared" si="25"/>
        <v>0</v>
      </c>
      <c r="Z49" s="63">
        <f t="shared" si="25"/>
        <v>0</v>
      </c>
      <c r="AA49" s="71">
        <f t="shared" si="25"/>
        <v>0</v>
      </c>
      <c r="AB49" s="63">
        <f t="shared" si="25"/>
        <v>2.0000000000000036</v>
      </c>
      <c r="AC49" s="71">
        <f t="shared" si="25"/>
        <v>0.21869488536155401</v>
      </c>
      <c r="AD49" s="63">
        <f t="shared" si="25"/>
        <v>0</v>
      </c>
      <c r="AE49" s="71">
        <f t="shared" si="25"/>
        <v>0</v>
      </c>
      <c r="AF49" s="63">
        <f t="shared" si="25"/>
        <v>1.3527336860670154</v>
      </c>
      <c r="AG49" s="71">
        <f t="shared" si="25"/>
        <v>10</v>
      </c>
      <c r="AH49" s="63">
        <f t="shared" si="25"/>
        <v>10</v>
      </c>
      <c r="AI49" s="71">
        <f t="shared" si="25"/>
        <v>0</v>
      </c>
      <c r="AJ49" s="63">
        <f t="shared" si="25"/>
        <v>0</v>
      </c>
      <c r="AK49" s="71">
        <f t="shared" si="25"/>
        <v>0</v>
      </c>
      <c r="AL49" s="63">
        <f t="shared" si="25"/>
        <v>0</v>
      </c>
      <c r="AM49" s="71">
        <f t="shared" si="25"/>
        <v>5.6325301204819311</v>
      </c>
      <c r="AN49" s="63">
        <f t="shared" si="25"/>
        <v>10</v>
      </c>
      <c r="AO49" s="71">
        <f t="shared" si="25"/>
        <v>10</v>
      </c>
      <c r="AP49" s="63">
        <f t="shared" si="25"/>
        <v>6.9270015698587173</v>
      </c>
      <c r="AQ49" s="71">
        <f t="shared" si="25"/>
        <v>7.5939849624060116</v>
      </c>
      <c r="AR49" s="63">
        <f t="shared" si="25"/>
        <v>1.2446958981612468</v>
      </c>
      <c r="AS49" s="71">
        <f t="shared" si="25"/>
        <v>8.3063328424153227</v>
      </c>
      <c r="AT49" s="63">
        <f t="shared" si="25"/>
        <v>5.7142857142857153</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4" priority="5" stopIfTrue="1">
      <formula>ISERROR</formula>
    </cfRule>
  </conditionalFormatting>
  <conditionalFormatting sqref="BB36:BD36 BB38:BD38 BB40:BD40 BB43:BD43 BB45:BD45 BB49:BD49">
    <cfRule type="expression" dxfId="3" priority="4" stopIfTrue="1">
      <formula>ISERROR</formula>
    </cfRule>
  </conditionalFormatting>
  <conditionalFormatting sqref="K36 K38 K40 K43 K45 K49">
    <cfRule type="expression" dxfId="2"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1"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0"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2:AZ16"/>
  <sheetViews>
    <sheetView tabSelected="1" topLeftCell="A10" workbookViewId="0">
      <selection activeCell="B14" sqref="B14:AT14"/>
    </sheetView>
  </sheetViews>
  <sheetFormatPr defaultRowHeight="22.5" x14ac:dyDescent="0.55000000000000004"/>
  <cols>
    <col min="1" max="1" width="24.88671875" customWidth="1"/>
    <col min="2" max="2" width="8.88671875" style="26"/>
    <col min="6" max="6" width="12.33203125" bestFit="1" customWidth="1"/>
    <col min="7" max="7" width="9.77734375" customWidth="1"/>
    <col min="8" max="11" width="10.33203125" bestFit="1" customWidth="1"/>
    <col min="12" max="12" width="10.33203125" customWidth="1"/>
    <col min="13" max="45" width="10.33203125" bestFit="1" customWidth="1"/>
    <col min="46" max="46" width="11" bestFit="1" customWidth="1"/>
    <col min="47" max="52" width="9" hidden="1" customWidth="1"/>
  </cols>
  <sheetData>
    <row r="2" spans="1:52" x14ac:dyDescent="0.55000000000000004">
      <c r="A2" s="188"/>
      <c r="B2" s="188"/>
      <c r="C2" s="188"/>
      <c r="D2" s="188"/>
    </row>
    <row r="3" spans="1:52" x14ac:dyDescent="0.55000000000000004">
      <c r="J3" s="189" t="s">
        <v>1</v>
      </c>
    </row>
    <row r="4" spans="1:52" x14ac:dyDescent="0.55000000000000004">
      <c r="J4" s="190"/>
    </row>
    <row r="5" spans="1:52" s="137" customFormat="1" x14ac:dyDescent="0.55000000000000004">
      <c r="A5" s="131" t="s">
        <v>27</v>
      </c>
      <c r="B5" s="132" t="s">
        <v>4</v>
      </c>
      <c r="C5" s="132" t="s">
        <v>5</v>
      </c>
      <c r="D5" s="132" t="s">
        <v>4</v>
      </c>
      <c r="E5" s="132" t="s">
        <v>5</v>
      </c>
      <c r="F5" s="132" t="s">
        <v>4</v>
      </c>
      <c r="G5" s="132" t="s">
        <v>6</v>
      </c>
      <c r="H5" s="132" t="s">
        <v>4</v>
      </c>
      <c r="I5" s="132" t="s">
        <v>5</v>
      </c>
      <c r="J5" s="133" t="s">
        <v>7</v>
      </c>
      <c r="K5" s="134" t="s">
        <v>9</v>
      </c>
      <c r="L5" s="134" t="s">
        <v>8</v>
      </c>
      <c r="M5" s="135" t="s">
        <v>9</v>
      </c>
      <c r="N5" s="136" t="s">
        <v>8</v>
      </c>
      <c r="O5" s="135" t="s">
        <v>9</v>
      </c>
      <c r="P5" s="136" t="s">
        <v>8</v>
      </c>
      <c r="Q5" s="135" t="s">
        <v>9</v>
      </c>
      <c r="R5" s="136" t="s">
        <v>8</v>
      </c>
      <c r="S5" s="135" t="s">
        <v>9</v>
      </c>
      <c r="T5" s="136" t="s">
        <v>8</v>
      </c>
      <c r="U5" s="135" t="s">
        <v>9</v>
      </c>
      <c r="V5" s="136" t="s">
        <v>8</v>
      </c>
      <c r="W5" s="135" t="s">
        <v>9</v>
      </c>
      <c r="X5" s="136" t="s">
        <v>8</v>
      </c>
      <c r="Y5" s="135" t="s">
        <v>9</v>
      </c>
      <c r="Z5" s="136" t="s">
        <v>8</v>
      </c>
      <c r="AA5" s="135" t="s">
        <v>9</v>
      </c>
      <c r="AB5" s="136" t="s">
        <v>8</v>
      </c>
      <c r="AC5" s="135" t="s">
        <v>9</v>
      </c>
      <c r="AD5" s="136" t="s">
        <v>8</v>
      </c>
      <c r="AE5" s="135" t="s">
        <v>9</v>
      </c>
      <c r="AF5" s="136" t="s">
        <v>8</v>
      </c>
      <c r="AG5" s="135" t="s">
        <v>9</v>
      </c>
      <c r="AH5" s="136" t="s">
        <v>8</v>
      </c>
      <c r="AI5" s="135" t="s">
        <v>9</v>
      </c>
      <c r="AJ5" s="136" t="s">
        <v>8</v>
      </c>
      <c r="AK5" s="135" t="s">
        <v>9</v>
      </c>
      <c r="AL5" s="136" t="s">
        <v>8</v>
      </c>
      <c r="AM5" s="135" t="s">
        <v>9</v>
      </c>
      <c r="AN5" s="136" t="s">
        <v>8</v>
      </c>
      <c r="AO5" s="135" t="s">
        <v>9</v>
      </c>
      <c r="AP5" s="136" t="s">
        <v>8</v>
      </c>
      <c r="AQ5" s="135" t="s">
        <v>9</v>
      </c>
      <c r="AR5" s="136" t="s">
        <v>8</v>
      </c>
      <c r="AS5" s="135" t="s">
        <v>9</v>
      </c>
      <c r="AT5" s="136" t="s">
        <v>8</v>
      </c>
    </row>
    <row r="6" spans="1:52" s="139" customFormat="1" x14ac:dyDescent="0.55000000000000004">
      <c r="A6" s="131" t="s">
        <v>35</v>
      </c>
      <c r="B6" s="138">
        <v>35430</v>
      </c>
      <c r="C6" s="138">
        <v>35611</v>
      </c>
      <c r="D6" s="138">
        <f>B6+365.25</f>
        <v>35795.25</v>
      </c>
      <c r="E6" s="138">
        <f>C6+365.25</f>
        <v>35976.25</v>
      </c>
      <c r="F6" s="138">
        <f>D6+365.25</f>
        <v>36160.5</v>
      </c>
      <c r="G6" s="138">
        <f>E6+365.5</f>
        <v>36341.75</v>
      </c>
      <c r="H6" s="138">
        <f t="shared" ref="H6:AZ6" si="0">F6+365.25</f>
        <v>36525.75</v>
      </c>
      <c r="I6" s="138">
        <f t="shared" si="0"/>
        <v>36707</v>
      </c>
      <c r="J6" s="138">
        <f t="shared" si="0"/>
        <v>36891</v>
      </c>
      <c r="K6" s="138">
        <f t="shared" si="0"/>
        <v>37072.25</v>
      </c>
      <c r="L6" s="138">
        <f t="shared" ref="L6:AS6" si="1">J6+365.25</f>
        <v>37256.25</v>
      </c>
      <c r="M6" s="138">
        <f t="shared" si="1"/>
        <v>37437.5</v>
      </c>
      <c r="N6" s="138">
        <f t="shared" si="1"/>
        <v>37621.5</v>
      </c>
      <c r="O6" s="138">
        <f t="shared" si="1"/>
        <v>37802.75</v>
      </c>
      <c r="P6" s="138">
        <f t="shared" si="1"/>
        <v>37986.75</v>
      </c>
      <c r="Q6" s="138">
        <f t="shared" si="1"/>
        <v>38168</v>
      </c>
      <c r="R6" s="138">
        <f t="shared" si="1"/>
        <v>38352</v>
      </c>
      <c r="S6" s="138">
        <f t="shared" si="1"/>
        <v>38533.25</v>
      </c>
      <c r="T6" s="138">
        <f t="shared" si="1"/>
        <v>38717.25</v>
      </c>
      <c r="U6" s="138">
        <f t="shared" si="1"/>
        <v>38898.5</v>
      </c>
      <c r="V6" s="138">
        <f t="shared" si="1"/>
        <v>39082.5</v>
      </c>
      <c r="W6" s="138">
        <f t="shared" si="1"/>
        <v>39263.75</v>
      </c>
      <c r="X6" s="138">
        <f t="shared" si="1"/>
        <v>39447.75</v>
      </c>
      <c r="Y6" s="138">
        <f t="shared" si="1"/>
        <v>39629</v>
      </c>
      <c r="Z6" s="138">
        <f t="shared" si="1"/>
        <v>39813</v>
      </c>
      <c r="AA6" s="138">
        <f t="shared" si="1"/>
        <v>39994.25</v>
      </c>
      <c r="AB6" s="138">
        <f t="shared" si="1"/>
        <v>40178.25</v>
      </c>
      <c r="AC6" s="138">
        <f t="shared" si="1"/>
        <v>40359.5</v>
      </c>
      <c r="AD6" s="138">
        <f t="shared" si="1"/>
        <v>40543.5</v>
      </c>
      <c r="AE6" s="138">
        <f t="shared" si="1"/>
        <v>40724.75</v>
      </c>
      <c r="AF6" s="138">
        <f t="shared" si="1"/>
        <v>40908.75</v>
      </c>
      <c r="AG6" s="138">
        <f t="shared" si="1"/>
        <v>41090</v>
      </c>
      <c r="AH6" s="138">
        <f t="shared" si="1"/>
        <v>41274</v>
      </c>
      <c r="AI6" s="138">
        <f t="shared" si="1"/>
        <v>41455.25</v>
      </c>
      <c r="AJ6" s="138">
        <f t="shared" si="1"/>
        <v>41639.25</v>
      </c>
      <c r="AK6" s="138">
        <f t="shared" si="1"/>
        <v>41820.5</v>
      </c>
      <c r="AL6" s="138">
        <f t="shared" si="1"/>
        <v>42004.5</v>
      </c>
      <c r="AM6" s="138">
        <f t="shared" si="1"/>
        <v>42185.75</v>
      </c>
      <c r="AN6" s="138">
        <f t="shared" si="1"/>
        <v>42369.75</v>
      </c>
      <c r="AO6" s="138">
        <f t="shared" si="1"/>
        <v>42551</v>
      </c>
      <c r="AP6" s="138">
        <f t="shared" si="1"/>
        <v>42735</v>
      </c>
      <c r="AQ6" s="138">
        <f t="shared" si="1"/>
        <v>42916.25</v>
      </c>
      <c r="AR6" s="138">
        <f t="shared" si="1"/>
        <v>43100.25</v>
      </c>
      <c r="AS6" s="138">
        <f t="shared" si="1"/>
        <v>43281.5</v>
      </c>
      <c r="AT6" s="155">
        <v>43465</v>
      </c>
      <c r="AU6" s="138">
        <f>AR6+365.25</f>
        <v>43465.5</v>
      </c>
      <c r="AV6" s="138">
        <f>AS6+365.25</f>
        <v>43646.75</v>
      </c>
      <c r="AW6" s="138">
        <f t="shared" si="0"/>
        <v>43830.75</v>
      </c>
      <c r="AX6" s="138">
        <f t="shared" si="0"/>
        <v>44012</v>
      </c>
      <c r="AY6" s="138">
        <f t="shared" si="0"/>
        <v>44196</v>
      </c>
      <c r="AZ6" s="138">
        <f t="shared" si="0"/>
        <v>44377.25</v>
      </c>
    </row>
    <row r="7" spans="1:52" s="145" customFormat="1" x14ac:dyDescent="0.55000000000000004">
      <c r="A7" s="140" t="s">
        <v>28</v>
      </c>
      <c r="B7" s="141">
        <v>1997</v>
      </c>
      <c r="C7" s="141">
        <v>1997</v>
      </c>
      <c r="D7" s="141">
        <v>1998</v>
      </c>
      <c r="E7" s="141">
        <v>1998</v>
      </c>
      <c r="F7" s="141">
        <v>1999</v>
      </c>
      <c r="G7" s="141">
        <v>1999</v>
      </c>
      <c r="H7" s="141">
        <v>2000</v>
      </c>
      <c r="I7" s="141">
        <v>2000</v>
      </c>
      <c r="J7" s="142">
        <v>2001</v>
      </c>
      <c r="K7" s="143">
        <v>2002</v>
      </c>
      <c r="L7" s="143">
        <v>2002</v>
      </c>
      <c r="M7" s="143">
        <v>2003</v>
      </c>
      <c r="N7" s="143">
        <v>2003</v>
      </c>
      <c r="O7" s="143">
        <f t="shared" ref="O7:AT7" si="2">M7+1</f>
        <v>2004</v>
      </c>
      <c r="P7" s="144">
        <f t="shared" si="2"/>
        <v>2004</v>
      </c>
      <c r="Q7" s="143">
        <f t="shared" si="2"/>
        <v>2005</v>
      </c>
      <c r="R7" s="144">
        <f t="shared" si="2"/>
        <v>2005</v>
      </c>
      <c r="S7" s="143">
        <f t="shared" si="2"/>
        <v>2006</v>
      </c>
      <c r="T7" s="144">
        <f t="shared" si="2"/>
        <v>2006</v>
      </c>
      <c r="U7" s="143">
        <f t="shared" si="2"/>
        <v>2007</v>
      </c>
      <c r="V7" s="144">
        <f t="shared" si="2"/>
        <v>2007</v>
      </c>
      <c r="W7" s="143">
        <f t="shared" si="2"/>
        <v>2008</v>
      </c>
      <c r="X7" s="144">
        <f t="shared" si="2"/>
        <v>2008</v>
      </c>
      <c r="Y7" s="143">
        <f t="shared" si="2"/>
        <v>2009</v>
      </c>
      <c r="Z7" s="144">
        <f t="shared" si="2"/>
        <v>2009</v>
      </c>
      <c r="AA7" s="143">
        <f t="shared" si="2"/>
        <v>2010</v>
      </c>
      <c r="AB7" s="144">
        <f t="shared" si="2"/>
        <v>2010</v>
      </c>
      <c r="AC7" s="143">
        <f t="shared" si="2"/>
        <v>2011</v>
      </c>
      <c r="AD7" s="144">
        <f t="shared" si="2"/>
        <v>2011</v>
      </c>
      <c r="AE7" s="143">
        <f t="shared" si="2"/>
        <v>2012</v>
      </c>
      <c r="AF7" s="144">
        <f t="shared" si="2"/>
        <v>2012</v>
      </c>
      <c r="AG7" s="143">
        <f t="shared" si="2"/>
        <v>2013</v>
      </c>
      <c r="AH7" s="144">
        <f t="shared" si="2"/>
        <v>2013</v>
      </c>
      <c r="AI7" s="143">
        <f t="shared" si="2"/>
        <v>2014</v>
      </c>
      <c r="AJ7" s="144">
        <f t="shared" si="2"/>
        <v>2014</v>
      </c>
      <c r="AK7" s="144">
        <f t="shared" si="2"/>
        <v>2015</v>
      </c>
      <c r="AL7" s="144">
        <f t="shared" si="2"/>
        <v>2015</v>
      </c>
      <c r="AM7" s="144">
        <f t="shared" si="2"/>
        <v>2016</v>
      </c>
      <c r="AN7" s="144">
        <f t="shared" si="2"/>
        <v>2016</v>
      </c>
      <c r="AO7" s="144">
        <f t="shared" si="2"/>
        <v>2017</v>
      </c>
      <c r="AP7" s="144">
        <f t="shared" si="2"/>
        <v>2017</v>
      </c>
      <c r="AQ7" s="144">
        <f t="shared" si="2"/>
        <v>2018</v>
      </c>
      <c r="AR7" s="144">
        <f t="shared" si="2"/>
        <v>2018</v>
      </c>
      <c r="AS7" s="144">
        <f t="shared" si="2"/>
        <v>2019</v>
      </c>
      <c r="AT7" s="144">
        <f t="shared" si="2"/>
        <v>2019</v>
      </c>
    </row>
    <row r="8" spans="1:52" s="145" customFormat="1" x14ac:dyDescent="0.55000000000000004">
      <c r="A8" s="140" t="s">
        <v>81</v>
      </c>
      <c r="B8" s="185">
        <v>10</v>
      </c>
      <c r="C8" s="186">
        <v>10</v>
      </c>
      <c r="D8" s="186">
        <v>10</v>
      </c>
      <c r="E8" s="186">
        <v>10</v>
      </c>
      <c r="F8" s="186">
        <v>10</v>
      </c>
      <c r="G8" s="186">
        <v>10</v>
      </c>
      <c r="H8" s="186">
        <v>10</v>
      </c>
      <c r="I8" s="186">
        <v>10</v>
      </c>
      <c r="J8" s="186">
        <v>10</v>
      </c>
      <c r="K8" s="187">
        <v>30</v>
      </c>
      <c r="L8" s="187">
        <v>30</v>
      </c>
      <c r="M8" s="187">
        <v>30</v>
      </c>
      <c r="N8" s="187">
        <v>30</v>
      </c>
      <c r="O8" s="187">
        <v>30</v>
      </c>
      <c r="P8" s="187">
        <v>30</v>
      </c>
      <c r="Q8" s="187">
        <v>30</v>
      </c>
      <c r="R8" s="187">
        <v>30</v>
      </c>
      <c r="S8" s="187">
        <v>30</v>
      </c>
      <c r="T8" s="187">
        <v>30</v>
      </c>
      <c r="U8" s="187">
        <v>30</v>
      </c>
      <c r="V8" s="187">
        <v>30</v>
      </c>
      <c r="W8" s="187">
        <v>30</v>
      </c>
      <c r="X8" s="187">
        <v>30</v>
      </c>
      <c r="Y8" s="187">
        <v>30</v>
      </c>
      <c r="Z8" s="187">
        <v>30</v>
      </c>
      <c r="AA8" s="187">
        <v>30</v>
      </c>
      <c r="AB8" s="187">
        <v>30</v>
      </c>
      <c r="AC8" s="187">
        <v>30</v>
      </c>
      <c r="AD8" s="187">
        <v>30</v>
      </c>
      <c r="AE8" s="187">
        <v>30</v>
      </c>
      <c r="AF8" s="187">
        <v>30</v>
      </c>
      <c r="AG8" s="187">
        <v>30</v>
      </c>
      <c r="AH8" s="187">
        <v>30</v>
      </c>
      <c r="AI8" s="187">
        <v>30</v>
      </c>
      <c r="AJ8" s="187">
        <v>30</v>
      </c>
      <c r="AK8" s="187">
        <v>30</v>
      </c>
      <c r="AL8" s="187">
        <v>30</v>
      </c>
      <c r="AM8" s="187">
        <v>30</v>
      </c>
      <c r="AN8" s="187">
        <v>30</v>
      </c>
      <c r="AO8" s="187">
        <v>30</v>
      </c>
      <c r="AP8" s="187">
        <v>30</v>
      </c>
      <c r="AQ8" s="187">
        <v>30</v>
      </c>
      <c r="AR8" s="187">
        <v>30</v>
      </c>
      <c r="AS8" s="187">
        <v>30</v>
      </c>
      <c r="AT8" s="187">
        <v>30</v>
      </c>
    </row>
    <row r="9" spans="1:52" x14ac:dyDescent="0.55000000000000004">
      <c r="A9" s="140" t="s">
        <v>29</v>
      </c>
      <c r="B9" s="169">
        <v>38</v>
      </c>
      <c r="C9" s="147">
        <v>38</v>
      </c>
      <c r="D9" s="147">
        <v>36</v>
      </c>
      <c r="E9" s="147">
        <v>39</v>
      </c>
      <c r="F9" s="147">
        <v>40</v>
      </c>
      <c r="G9" s="147">
        <v>35</v>
      </c>
      <c r="H9" s="147">
        <v>40</v>
      </c>
      <c r="I9" s="147">
        <v>47</v>
      </c>
      <c r="J9" s="147">
        <v>38</v>
      </c>
      <c r="K9" s="147">
        <v>60</v>
      </c>
      <c r="L9" s="147">
        <v>64</v>
      </c>
      <c r="M9" s="147">
        <v>63</v>
      </c>
      <c r="N9" s="147">
        <v>69</v>
      </c>
      <c r="O9" s="147">
        <v>68</v>
      </c>
      <c r="P9" s="147">
        <v>82</v>
      </c>
      <c r="Q9" s="147">
        <v>80</v>
      </c>
      <c r="R9" s="147">
        <v>83</v>
      </c>
      <c r="S9" s="147">
        <v>87</v>
      </c>
      <c r="T9" s="147">
        <v>82</v>
      </c>
      <c r="U9" s="147">
        <v>85</v>
      </c>
      <c r="V9" s="147">
        <v>81</v>
      </c>
      <c r="W9" s="147">
        <v>84</v>
      </c>
      <c r="X9" s="147">
        <v>84</v>
      </c>
      <c r="Y9" s="147">
        <v>81</v>
      </c>
      <c r="Z9" s="147">
        <v>77</v>
      </c>
      <c r="AA9" s="147">
        <v>84</v>
      </c>
      <c r="AB9" s="147">
        <v>80</v>
      </c>
      <c r="AC9" s="147">
        <v>75</v>
      </c>
      <c r="AD9" s="147">
        <v>80</v>
      </c>
      <c r="AE9" s="147">
        <v>80</v>
      </c>
      <c r="AF9" s="147">
        <v>96</v>
      </c>
      <c r="AG9" s="147">
        <v>99</v>
      </c>
      <c r="AH9" s="147">
        <v>78</v>
      </c>
      <c r="AI9" s="147">
        <v>83</v>
      </c>
      <c r="AJ9" s="147">
        <v>80</v>
      </c>
      <c r="AK9" s="147">
        <v>82</v>
      </c>
      <c r="AL9" s="147">
        <v>91</v>
      </c>
      <c r="AM9" s="147">
        <v>95</v>
      </c>
      <c r="AN9" s="147">
        <v>101</v>
      </c>
      <c r="AO9" s="147">
        <v>97</v>
      </c>
      <c r="AP9" s="147">
        <v>100</v>
      </c>
      <c r="AQ9" s="147">
        <v>94</v>
      </c>
      <c r="AR9" s="147">
        <v>102</v>
      </c>
      <c r="AS9" s="147">
        <v>100</v>
      </c>
      <c r="AT9" s="148"/>
      <c r="AU9" s="20">
        <f>'[1]Patient Census'!AJ$8</f>
        <v>103</v>
      </c>
      <c r="AV9" s="20">
        <f>'[1]Patient Census'!AK$8</f>
        <v>105</v>
      </c>
      <c r="AW9" s="20">
        <f>'[1]Patient Census'!AL$8</f>
        <v>111</v>
      </c>
      <c r="AX9" s="20">
        <f>'[1]Patient Census'!AM$8</f>
        <v>109</v>
      </c>
      <c r="AY9" s="20">
        <f>'[1]Patient Census'!AN$8</f>
        <v>103</v>
      </c>
      <c r="AZ9" s="20">
        <f>'[1]Patient Census'!AO$8</f>
        <v>103</v>
      </c>
    </row>
    <row r="10" spans="1:52" x14ac:dyDescent="0.55000000000000004">
      <c r="A10" s="140" t="s">
        <v>30</v>
      </c>
      <c r="B10" s="169">
        <v>10</v>
      </c>
      <c r="C10" s="147">
        <v>10</v>
      </c>
      <c r="D10" s="147">
        <v>10</v>
      </c>
      <c r="E10" s="147">
        <v>10</v>
      </c>
      <c r="F10" s="147">
        <v>10</v>
      </c>
      <c r="G10" s="147">
        <v>10</v>
      </c>
      <c r="H10" s="147">
        <v>10</v>
      </c>
      <c r="I10" s="147">
        <v>10</v>
      </c>
      <c r="J10" s="149">
        <v>10</v>
      </c>
      <c r="K10" s="147">
        <v>18</v>
      </c>
      <c r="L10" s="147">
        <v>19</v>
      </c>
      <c r="M10" s="147">
        <v>19</v>
      </c>
      <c r="N10" s="147">
        <v>19</v>
      </c>
      <c r="O10" s="147">
        <v>19</v>
      </c>
      <c r="P10" s="147">
        <v>29</v>
      </c>
      <c r="Q10" s="147">
        <v>29</v>
      </c>
      <c r="R10" s="147">
        <v>29</v>
      </c>
      <c r="S10" s="147">
        <v>29</v>
      </c>
      <c r="T10" s="147">
        <v>29</v>
      </c>
      <c r="U10" s="147">
        <v>29</v>
      </c>
      <c r="V10" s="147">
        <v>29</v>
      </c>
      <c r="W10" s="147">
        <v>29</v>
      </c>
      <c r="X10" s="147">
        <v>29</v>
      </c>
      <c r="Y10" s="147">
        <v>29</v>
      </c>
      <c r="Z10" s="147">
        <v>29</v>
      </c>
      <c r="AA10" s="147">
        <v>29</v>
      </c>
      <c r="AB10" s="147">
        <v>29</v>
      </c>
      <c r="AC10" s="147">
        <v>29</v>
      </c>
      <c r="AD10" s="147">
        <v>29</v>
      </c>
      <c r="AE10" s="147">
        <v>27</v>
      </c>
      <c r="AF10" s="147">
        <v>27</v>
      </c>
      <c r="AG10" s="147">
        <v>27</v>
      </c>
      <c r="AH10" s="147">
        <v>27</v>
      </c>
      <c r="AI10" s="147">
        <v>29</v>
      </c>
      <c r="AJ10" s="147">
        <v>29</v>
      </c>
      <c r="AK10" s="147">
        <v>29</v>
      </c>
      <c r="AL10" s="147">
        <v>29</v>
      </c>
      <c r="AM10" s="147">
        <v>29</v>
      </c>
      <c r="AN10" s="147">
        <v>29</v>
      </c>
      <c r="AO10" s="147">
        <v>29</v>
      </c>
      <c r="AP10" s="147">
        <v>29</v>
      </c>
      <c r="AQ10" s="147">
        <v>29</v>
      </c>
      <c r="AR10" s="147">
        <v>29</v>
      </c>
      <c r="AS10" s="147">
        <v>29</v>
      </c>
      <c r="AT10" s="148"/>
      <c r="AU10" s="20">
        <f>'[1]Station Census'!AK$8</f>
        <v>37</v>
      </c>
      <c r="AV10" s="20">
        <f>'[1]Station Census'!AL$8</f>
        <v>37</v>
      </c>
      <c r="AW10" s="20">
        <f>'[1]Station Census'!AM$8</f>
        <v>37</v>
      </c>
      <c r="AX10" s="20">
        <f>'[1]Station Census'!AN$8</f>
        <v>37</v>
      </c>
      <c r="AY10" s="20">
        <f>'[1]Station Census'!AO$8</f>
        <v>37</v>
      </c>
    </row>
    <row r="11" spans="1:52" x14ac:dyDescent="0.55000000000000004">
      <c r="A11" s="140" t="s">
        <v>31</v>
      </c>
      <c r="B11" s="146">
        <f t="shared" ref="B11:AT11" si="3">B9/B10</f>
        <v>3.8</v>
      </c>
      <c r="C11" s="88">
        <f t="shared" si="3"/>
        <v>3.8</v>
      </c>
      <c r="D11" s="88">
        <f t="shared" si="3"/>
        <v>3.6</v>
      </c>
      <c r="E11" s="88">
        <f t="shared" si="3"/>
        <v>3.9</v>
      </c>
      <c r="F11" s="88">
        <f t="shared" si="3"/>
        <v>4</v>
      </c>
      <c r="G11" s="88">
        <f t="shared" si="3"/>
        <v>3.5</v>
      </c>
      <c r="H11" s="88">
        <f t="shared" si="3"/>
        <v>4</v>
      </c>
      <c r="I11" s="88">
        <f t="shared" si="3"/>
        <v>4.7</v>
      </c>
      <c r="J11" s="88">
        <f t="shared" si="3"/>
        <v>3.8</v>
      </c>
      <c r="K11" s="88">
        <f t="shared" si="3"/>
        <v>3.3333333333333335</v>
      </c>
      <c r="L11" s="88">
        <f t="shared" si="3"/>
        <v>3.3684210526315788</v>
      </c>
      <c r="M11" s="88">
        <f t="shared" si="3"/>
        <v>3.3157894736842106</v>
      </c>
      <c r="N11" s="88">
        <f t="shared" si="3"/>
        <v>3.6315789473684212</v>
      </c>
      <c r="O11" s="88">
        <f t="shared" si="3"/>
        <v>3.5789473684210527</v>
      </c>
      <c r="P11" s="88">
        <f t="shared" si="3"/>
        <v>2.8275862068965516</v>
      </c>
      <c r="Q11" s="88">
        <f t="shared" si="3"/>
        <v>2.7586206896551726</v>
      </c>
      <c r="R11" s="88">
        <f t="shared" si="3"/>
        <v>2.8620689655172415</v>
      </c>
      <c r="S11" s="88">
        <f t="shared" si="3"/>
        <v>3</v>
      </c>
      <c r="T11" s="88">
        <f t="shared" si="3"/>
        <v>2.8275862068965516</v>
      </c>
      <c r="U11" s="88">
        <f t="shared" si="3"/>
        <v>2.9310344827586206</v>
      </c>
      <c r="V11" s="88">
        <f t="shared" si="3"/>
        <v>2.7931034482758621</v>
      </c>
      <c r="W11" s="88">
        <f t="shared" si="3"/>
        <v>2.896551724137931</v>
      </c>
      <c r="X11" s="88">
        <f t="shared" si="3"/>
        <v>2.896551724137931</v>
      </c>
      <c r="Y11" s="88">
        <f t="shared" si="3"/>
        <v>2.7931034482758621</v>
      </c>
      <c r="Z11" s="88">
        <f t="shared" si="3"/>
        <v>2.6551724137931036</v>
      </c>
      <c r="AA11" s="88">
        <f t="shared" si="3"/>
        <v>2.896551724137931</v>
      </c>
      <c r="AB11" s="88">
        <f t="shared" si="3"/>
        <v>2.7586206896551726</v>
      </c>
      <c r="AC11" s="88">
        <f t="shared" si="3"/>
        <v>2.5862068965517242</v>
      </c>
      <c r="AD11" s="88">
        <f t="shared" si="3"/>
        <v>2.7586206896551726</v>
      </c>
      <c r="AE11" s="88">
        <f t="shared" si="3"/>
        <v>2.9629629629629628</v>
      </c>
      <c r="AF11" s="88">
        <f t="shared" si="3"/>
        <v>3.5555555555555554</v>
      </c>
      <c r="AG11" s="88">
        <f t="shared" si="3"/>
        <v>3.6666666666666665</v>
      </c>
      <c r="AH11" s="88">
        <f t="shared" si="3"/>
        <v>2.8888888888888888</v>
      </c>
      <c r="AI11" s="88">
        <f t="shared" si="3"/>
        <v>2.8620689655172415</v>
      </c>
      <c r="AJ11" s="88">
        <f t="shared" si="3"/>
        <v>2.7586206896551726</v>
      </c>
      <c r="AK11" s="88">
        <f t="shared" si="3"/>
        <v>2.8275862068965516</v>
      </c>
      <c r="AL11" s="88">
        <f t="shared" si="3"/>
        <v>3.1379310344827585</v>
      </c>
      <c r="AM11" s="88">
        <f t="shared" si="3"/>
        <v>3.2758620689655173</v>
      </c>
      <c r="AN11" s="88">
        <f t="shared" si="3"/>
        <v>3.4827586206896552</v>
      </c>
      <c r="AO11" s="88">
        <f t="shared" si="3"/>
        <v>3.3448275862068964</v>
      </c>
      <c r="AP11" s="88">
        <f t="shared" si="3"/>
        <v>3.4482758620689653</v>
      </c>
      <c r="AQ11" s="88">
        <f t="shared" si="3"/>
        <v>3.2413793103448274</v>
      </c>
      <c r="AR11" s="88">
        <f t="shared" si="3"/>
        <v>3.5172413793103448</v>
      </c>
      <c r="AS11" s="88">
        <f t="shared" si="3"/>
        <v>3.4482758620689653</v>
      </c>
      <c r="AT11" s="88" t="e">
        <f t="shared" si="3"/>
        <v>#DIV/0!</v>
      </c>
    </row>
    <row r="12" spans="1:52" x14ac:dyDescent="0.55000000000000004">
      <c r="A12" s="140" t="s">
        <v>32</v>
      </c>
      <c r="B12" s="171">
        <f t="shared" ref="B12:AT12" si="4">B9/(B10*4)</f>
        <v>0.95</v>
      </c>
      <c r="C12" s="106">
        <f t="shared" si="4"/>
        <v>0.95</v>
      </c>
      <c r="D12" s="106">
        <f t="shared" si="4"/>
        <v>0.9</v>
      </c>
      <c r="E12" s="106">
        <f t="shared" si="4"/>
        <v>0.97499999999999998</v>
      </c>
      <c r="F12" s="106">
        <f t="shared" si="4"/>
        <v>1</v>
      </c>
      <c r="G12" s="106">
        <f t="shared" si="4"/>
        <v>0.875</v>
      </c>
      <c r="H12" s="106">
        <f t="shared" si="4"/>
        <v>1</v>
      </c>
      <c r="I12" s="106">
        <f t="shared" si="4"/>
        <v>1.175</v>
      </c>
      <c r="J12" s="106">
        <f t="shared" si="4"/>
        <v>0.95</v>
      </c>
      <c r="K12" s="106">
        <f t="shared" si="4"/>
        <v>0.83333333333333337</v>
      </c>
      <c r="L12" s="106">
        <f t="shared" si="4"/>
        <v>0.84210526315789469</v>
      </c>
      <c r="M12" s="106">
        <f t="shared" si="4"/>
        <v>0.82894736842105265</v>
      </c>
      <c r="N12" s="106">
        <f t="shared" si="4"/>
        <v>0.90789473684210531</v>
      </c>
      <c r="O12" s="106">
        <f t="shared" si="4"/>
        <v>0.89473684210526316</v>
      </c>
      <c r="P12" s="106">
        <f t="shared" si="4"/>
        <v>0.7068965517241379</v>
      </c>
      <c r="Q12" s="106">
        <f t="shared" si="4"/>
        <v>0.68965517241379315</v>
      </c>
      <c r="R12" s="106">
        <f t="shared" si="4"/>
        <v>0.71551724137931039</v>
      </c>
      <c r="S12" s="106">
        <f t="shared" si="4"/>
        <v>0.75</v>
      </c>
      <c r="T12" s="106">
        <f t="shared" si="4"/>
        <v>0.7068965517241379</v>
      </c>
      <c r="U12" s="106">
        <f t="shared" si="4"/>
        <v>0.73275862068965514</v>
      </c>
      <c r="V12" s="106">
        <f t="shared" si="4"/>
        <v>0.69827586206896552</v>
      </c>
      <c r="W12" s="106">
        <f t="shared" si="4"/>
        <v>0.72413793103448276</v>
      </c>
      <c r="X12" s="106">
        <f t="shared" si="4"/>
        <v>0.72413793103448276</v>
      </c>
      <c r="Y12" s="106">
        <f t="shared" si="4"/>
        <v>0.69827586206896552</v>
      </c>
      <c r="Z12" s="106">
        <f t="shared" si="4"/>
        <v>0.66379310344827591</v>
      </c>
      <c r="AA12" s="106">
        <f t="shared" si="4"/>
        <v>0.72413793103448276</v>
      </c>
      <c r="AB12" s="106">
        <f t="shared" si="4"/>
        <v>0.68965517241379315</v>
      </c>
      <c r="AC12" s="106">
        <f t="shared" si="4"/>
        <v>0.64655172413793105</v>
      </c>
      <c r="AD12" s="106">
        <f t="shared" si="4"/>
        <v>0.68965517241379315</v>
      </c>
      <c r="AE12" s="106">
        <f t="shared" si="4"/>
        <v>0.7407407407407407</v>
      </c>
      <c r="AF12" s="106">
        <f t="shared" si="4"/>
        <v>0.88888888888888884</v>
      </c>
      <c r="AG12" s="106">
        <f t="shared" si="4"/>
        <v>0.91666666666666663</v>
      </c>
      <c r="AH12" s="106">
        <f t="shared" si="4"/>
        <v>0.72222222222222221</v>
      </c>
      <c r="AI12" s="106">
        <f t="shared" si="4"/>
        <v>0.71551724137931039</v>
      </c>
      <c r="AJ12" s="106">
        <f t="shared" si="4"/>
        <v>0.68965517241379315</v>
      </c>
      <c r="AK12" s="106">
        <f t="shared" si="4"/>
        <v>0.7068965517241379</v>
      </c>
      <c r="AL12" s="106">
        <f t="shared" si="4"/>
        <v>0.78448275862068961</v>
      </c>
      <c r="AM12" s="106">
        <f t="shared" si="4"/>
        <v>0.81896551724137934</v>
      </c>
      <c r="AN12" s="106">
        <f t="shared" si="4"/>
        <v>0.87068965517241381</v>
      </c>
      <c r="AO12" s="106">
        <f t="shared" si="4"/>
        <v>0.83620689655172409</v>
      </c>
      <c r="AP12" s="106">
        <f t="shared" si="4"/>
        <v>0.86206896551724133</v>
      </c>
      <c r="AQ12" s="106">
        <f t="shared" si="4"/>
        <v>0.81034482758620685</v>
      </c>
      <c r="AR12" s="106">
        <f t="shared" si="4"/>
        <v>0.87931034482758619</v>
      </c>
      <c r="AS12" s="106">
        <f t="shared" si="4"/>
        <v>0.86206896551724133</v>
      </c>
      <c r="AT12" s="106" t="e">
        <f t="shared" si="4"/>
        <v>#DIV/0!</v>
      </c>
    </row>
    <row r="13" spans="1:52" x14ac:dyDescent="0.55000000000000004">
      <c r="A13" s="140" t="s">
        <v>38</v>
      </c>
      <c r="B13" s="173" t="s">
        <v>61</v>
      </c>
      <c r="C13" s="174">
        <f>AVERAGE(B11:C11)</f>
        <v>3.8</v>
      </c>
      <c r="D13" s="174">
        <f t="shared" ref="D13:AT13" si="5">AVERAGE(C11:D11)</f>
        <v>3.7</v>
      </c>
      <c r="E13" s="174">
        <f t="shared" si="5"/>
        <v>3.75</v>
      </c>
      <c r="F13" s="174">
        <f t="shared" si="5"/>
        <v>3.95</v>
      </c>
      <c r="G13" s="174">
        <f t="shared" si="5"/>
        <v>3.75</v>
      </c>
      <c r="H13" s="174">
        <f t="shared" si="5"/>
        <v>3.75</v>
      </c>
      <c r="I13" s="174">
        <f t="shared" si="5"/>
        <v>4.3499999999999996</v>
      </c>
      <c r="J13" s="174">
        <f t="shared" si="5"/>
        <v>4.25</v>
      </c>
      <c r="K13" s="174">
        <f t="shared" si="5"/>
        <v>3.5666666666666664</v>
      </c>
      <c r="L13" s="174">
        <f t="shared" si="5"/>
        <v>3.3508771929824563</v>
      </c>
      <c r="M13" s="174">
        <f t="shared" si="5"/>
        <v>3.3421052631578947</v>
      </c>
      <c r="N13" s="174">
        <f t="shared" si="5"/>
        <v>3.4736842105263159</v>
      </c>
      <c r="O13" s="174">
        <f t="shared" si="5"/>
        <v>3.6052631578947372</v>
      </c>
      <c r="P13" s="174">
        <f t="shared" si="5"/>
        <v>3.2032667876588024</v>
      </c>
      <c r="Q13" s="174">
        <f t="shared" si="5"/>
        <v>2.7931034482758621</v>
      </c>
      <c r="R13" s="174">
        <f t="shared" si="5"/>
        <v>2.8103448275862073</v>
      </c>
      <c r="S13" s="174">
        <f t="shared" si="5"/>
        <v>2.931034482758621</v>
      </c>
      <c r="T13" s="174">
        <f t="shared" si="5"/>
        <v>2.9137931034482758</v>
      </c>
      <c r="U13" s="174">
        <f t="shared" si="5"/>
        <v>2.8793103448275863</v>
      </c>
      <c r="V13" s="174">
        <f t="shared" si="5"/>
        <v>2.8620689655172411</v>
      </c>
      <c r="W13" s="174">
        <f t="shared" si="5"/>
        <v>2.8448275862068968</v>
      </c>
      <c r="X13" s="174">
        <f t="shared" si="5"/>
        <v>2.896551724137931</v>
      </c>
      <c r="Y13" s="174">
        <f t="shared" si="5"/>
        <v>2.8448275862068968</v>
      </c>
      <c r="Z13" s="174">
        <f t="shared" si="5"/>
        <v>2.7241379310344831</v>
      </c>
      <c r="AA13" s="174">
        <f t="shared" si="5"/>
        <v>2.7758620689655173</v>
      </c>
      <c r="AB13" s="174">
        <f t="shared" si="5"/>
        <v>2.8275862068965516</v>
      </c>
      <c r="AC13" s="174">
        <f t="shared" si="5"/>
        <v>2.6724137931034484</v>
      </c>
      <c r="AD13" s="174">
        <f t="shared" si="5"/>
        <v>2.6724137931034484</v>
      </c>
      <c r="AE13" s="174">
        <f t="shared" si="5"/>
        <v>2.8607918263090677</v>
      </c>
      <c r="AF13" s="174">
        <f t="shared" si="5"/>
        <v>3.2592592592592591</v>
      </c>
      <c r="AG13" s="174">
        <f t="shared" si="5"/>
        <v>3.6111111111111107</v>
      </c>
      <c r="AH13" s="174">
        <f t="shared" si="5"/>
        <v>3.2777777777777777</v>
      </c>
      <c r="AI13" s="174">
        <f t="shared" si="5"/>
        <v>2.8754789272030652</v>
      </c>
      <c r="AJ13" s="174">
        <f t="shared" si="5"/>
        <v>2.8103448275862073</v>
      </c>
      <c r="AK13" s="174">
        <f t="shared" si="5"/>
        <v>2.7931034482758621</v>
      </c>
      <c r="AL13" s="174">
        <f t="shared" si="5"/>
        <v>2.9827586206896548</v>
      </c>
      <c r="AM13" s="174">
        <f t="shared" si="5"/>
        <v>3.2068965517241379</v>
      </c>
      <c r="AN13" s="174">
        <f t="shared" si="5"/>
        <v>3.3793103448275863</v>
      </c>
      <c r="AO13" s="174">
        <f t="shared" si="5"/>
        <v>3.4137931034482758</v>
      </c>
      <c r="AP13" s="174">
        <f t="shared" si="5"/>
        <v>3.3965517241379306</v>
      </c>
      <c r="AQ13" s="174">
        <f t="shared" si="5"/>
        <v>3.3448275862068964</v>
      </c>
      <c r="AR13" s="174">
        <f t="shared" si="5"/>
        <v>3.3793103448275863</v>
      </c>
      <c r="AS13" s="174">
        <f t="shared" si="5"/>
        <v>3.4827586206896548</v>
      </c>
      <c r="AT13" s="174" t="e">
        <f t="shared" si="5"/>
        <v>#DIV/0!</v>
      </c>
    </row>
    <row r="14" spans="1:52" ht="84" customHeight="1" x14ac:dyDescent="0.55000000000000004">
      <c r="A14" s="164" t="s">
        <v>74</v>
      </c>
      <c r="B14" s="170"/>
      <c r="C14" s="170"/>
      <c r="D14" s="170"/>
      <c r="E14" s="170"/>
      <c r="F14" s="170">
        <v>3</v>
      </c>
      <c r="G14" s="170"/>
      <c r="H14" s="170">
        <v>6</v>
      </c>
      <c r="I14" s="170"/>
      <c r="J14" s="170"/>
      <c r="K14" s="170"/>
      <c r="L14" s="170">
        <v>10</v>
      </c>
      <c r="M14" s="170"/>
      <c r="N14" s="170"/>
      <c r="O14" s="170"/>
      <c r="P14" s="170"/>
      <c r="Q14" s="170"/>
      <c r="R14" s="170"/>
      <c r="S14" s="170"/>
      <c r="T14" s="170"/>
      <c r="U14" s="170"/>
      <c r="V14" s="170">
        <v>-2</v>
      </c>
      <c r="W14" s="170"/>
      <c r="X14" s="170"/>
      <c r="Y14" s="170"/>
      <c r="Z14" s="170">
        <v>-3</v>
      </c>
      <c r="AA14" s="170"/>
      <c r="AB14" s="170"/>
      <c r="AC14" s="170">
        <v>3</v>
      </c>
      <c r="AD14" s="170"/>
      <c r="AE14" s="170"/>
      <c r="AF14" s="170"/>
      <c r="AG14" s="170">
        <v>2</v>
      </c>
      <c r="AH14" s="170"/>
      <c r="AI14" s="170"/>
      <c r="AJ14" s="170"/>
      <c r="AK14" s="170"/>
      <c r="AL14" s="170"/>
      <c r="AM14" s="170"/>
      <c r="AN14" s="170">
        <v>-2</v>
      </c>
      <c r="AO14" s="170"/>
      <c r="AP14" s="170"/>
      <c r="AQ14" s="170">
        <v>2</v>
      </c>
      <c r="AR14" s="170"/>
      <c r="AS14" s="170"/>
      <c r="AT14" s="170"/>
    </row>
    <row r="15" spans="1:52" ht="72.75" customHeight="1" x14ac:dyDescent="0.55000000000000004">
      <c r="A15" s="164" t="s">
        <v>75</v>
      </c>
      <c r="B15" s="165"/>
      <c r="C15" s="28"/>
      <c r="D15" s="28"/>
      <c r="E15" s="28"/>
      <c r="F15" s="28">
        <f>C14</f>
        <v>0</v>
      </c>
      <c r="G15" s="28">
        <f t="shared" ref="G15:AT15" si="6">D14</f>
        <v>0</v>
      </c>
      <c r="H15" s="28">
        <f t="shared" si="6"/>
        <v>0</v>
      </c>
      <c r="I15" s="28">
        <f t="shared" si="6"/>
        <v>3</v>
      </c>
      <c r="J15" s="28">
        <f t="shared" si="6"/>
        <v>0</v>
      </c>
      <c r="K15" s="28">
        <f t="shared" si="6"/>
        <v>6</v>
      </c>
      <c r="L15" s="28">
        <f t="shared" si="6"/>
        <v>0</v>
      </c>
      <c r="M15" s="28">
        <f t="shared" si="6"/>
        <v>0</v>
      </c>
      <c r="N15" s="28">
        <f t="shared" si="6"/>
        <v>0</v>
      </c>
      <c r="O15" s="28">
        <f t="shared" si="6"/>
        <v>10</v>
      </c>
      <c r="P15" s="28">
        <f t="shared" si="6"/>
        <v>0</v>
      </c>
      <c r="Q15" s="28">
        <f t="shared" si="6"/>
        <v>0</v>
      </c>
      <c r="R15" s="28">
        <f t="shared" si="6"/>
        <v>0</v>
      </c>
      <c r="S15" s="28">
        <f t="shared" si="6"/>
        <v>0</v>
      </c>
      <c r="T15" s="28">
        <f t="shared" si="6"/>
        <v>0</v>
      </c>
      <c r="U15" s="28">
        <f t="shared" si="6"/>
        <v>0</v>
      </c>
      <c r="V15" s="28">
        <f t="shared" si="6"/>
        <v>0</v>
      </c>
      <c r="W15" s="28">
        <f t="shared" si="6"/>
        <v>0</v>
      </c>
      <c r="X15" s="28">
        <f t="shared" si="6"/>
        <v>0</v>
      </c>
      <c r="Y15" s="28">
        <f t="shared" si="6"/>
        <v>-2</v>
      </c>
      <c r="Z15" s="28">
        <f t="shared" si="6"/>
        <v>0</v>
      </c>
      <c r="AA15" s="28">
        <f t="shared" si="6"/>
        <v>0</v>
      </c>
      <c r="AB15" s="28">
        <f t="shared" si="6"/>
        <v>0</v>
      </c>
      <c r="AC15" s="28">
        <f t="shared" si="6"/>
        <v>-3</v>
      </c>
      <c r="AD15" s="28">
        <f t="shared" si="6"/>
        <v>0</v>
      </c>
      <c r="AE15" s="28">
        <f t="shared" si="6"/>
        <v>0</v>
      </c>
      <c r="AF15" s="28">
        <f t="shared" si="6"/>
        <v>3</v>
      </c>
      <c r="AG15" s="28">
        <f t="shared" si="6"/>
        <v>0</v>
      </c>
      <c r="AH15" s="28">
        <f t="shared" si="6"/>
        <v>0</v>
      </c>
      <c r="AI15" s="28">
        <f t="shared" si="6"/>
        <v>0</v>
      </c>
      <c r="AJ15" s="28">
        <f t="shared" si="6"/>
        <v>2</v>
      </c>
      <c r="AK15" s="28">
        <f t="shared" si="6"/>
        <v>0</v>
      </c>
      <c r="AL15" s="28">
        <f t="shared" si="6"/>
        <v>0</v>
      </c>
      <c r="AM15" s="28">
        <f t="shared" si="6"/>
        <v>0</v>
      </c>
      <c r="AN15" s="28">
        <f t="shared" si="6"/>
        <v>0</v>
      </c>
      <c r="AO15" s="28">
        <f t="shared" si="6"/>
        <v>0</v>
      </c>
      <c r="AP15" s="28">
        <f t="shared" si="6"/>
        <v>0</v>
      </c>
      <c r="AQ15" s="28">
        <f t="shared" si="6"/>
        <v>-2</v>
      </c>
      <c r="AR15" s="28">
        <f t="shared" si="6"/>
        <v>0</v>
      </c>
      <c r="AS15" s="28">
        <f t="shared" si="6"/>
        <v>0</v>
      </c>
      <c r="AT15" s="28">
        <f t="shared" si="6"/>
        <v>2</v>
      </c>
    </row>
    <row r="16" spans="1:52" ht="67.5" x14ac:dyDescent="0.55000000000000004">
      <c r="A16" s="164" t="s">
        <v>73</v>
      </c>
      <c r="B16" s="165"/>
      <c r="C16" s="28"/>
      <c r="D16" s="28"/>
      <c r="E16" s="28"/>
      <c r="F16" s="28"/>
      <c r="G16" s="28">
        <f>F15</f>
        <v>0</v>
      </c>
      <c r="H16" s="28">
        <f t="shared" ref="H16:AT16" si="7">G15</f>
        <v>0</v>
      </c>
      <c r="I16" s="28">
        <f t="shared" si="7"/>
        <v>0</v>
      </c>
      <c r="J16" s="28">
        <f t="shared" si="7"/>
        <v>3</v>
      </c>
      <c r="K16" s="28">
        <f t="shared" si="7"/>
        <v>0</v>
      </c>
      <c r="L16" s="28">
        <f t="shared" si="7"/>
        <v>6</v>
      </c>
      <c r="M16" s="28">
        <f t="shared" si="7"/>
        <v>0</v>
      </c>
      <c r="N16" s="28">
        <f t="shared" si="7"/>
        <v>0</v>
      </c>
      <c r="O16" s="28">
        <f t="shared" si="7"/>
        <v>0</v>
      </c>
      <c r="P16" s="28">
        <f t="shared" si="7"/>
        <v>10</v>
      </c>
      <c r="Q16" s="28">
        <f t="shared" si="7"/>
        <v>0</v>
      </c>
      <c r="R16" s="28">
        <f t="shared" si="7"/>
        <v>0</v>
      </c>
      <c r="S16" s="28">
        <f t="shared" si="7"/>
        <v>0</v>
      </c>
      <c r="T16" s="28">
        <f t="shared" si="7"/>
        <v>0</v>
      </c>
      <c r="U16" s="28">
        <f t="shared" si="7"/>
        <v>0</v>
      </c>
      <c r="V16" s="28">
        <f t="shared" si="7"/>
        <v>0</v>
      </c>
      <c r="W16" s="28">
        <f t="shared" si="7"/>
        <v>0</v>
      </c>
      <c r="X16" s="28">
        <f t="shared" si="7"/>
        <v>0</v>
      </c>
      <c r="Y16" s="28">
        <f t="shared" si="7"/>
        <v>0</v>
      </c>
      <c r="Z16" s="28">
        <f t="shared" si="7"/>
        <v>-2</v>
      </c>
      <c r="AA16" s="28">
        <f t="shared" si="7"/>
        <v>0</v>
      </c>
      <c r="AB16" s="28">
        <f t="shared" si="7"/>
        <v>0</v>
      </c>
      <c r="AC16" s="28">
        <f t="shared" si="7"/>
        <v>0</v>
      </c>
      <c r="AD16" s="28">
        <f t="shared" si="7"/>
        <v>-3</v>
      </c>
      <c r="AE16" s="28">
        <f t="shared" si="7"/>
        <v>0</v>
      </c>
      <c r="AF16" s="28">
        <f t="shared" si="7"/>
        <v>0</v>
      </c>
      <c r="AG16" s="28">
        <f t="shared" si="7"/>
        <v>3</v>
      </c>
      <c r="AH16" s="28">
        <f t="shared" si="7"/>
        <v>0</v>
      </c>
      <c r="AI16" s="28">
        <f t="shared" si="7"/>
        <v>0</v>
      </c>
      <c r="AJ16" s="28">
        <f t="shared" si="7"/>
        <v>0</v>
      </c>
      <c r="AK16" s="28">
        <f t="shared" si="7"/>
        <v>2</v>
      </c>
      <c r="AL16" s="28">
        <f t="shared" si="7"/>
        <v>0</v>
      </c>
      <c r="AM16" s="28">
        <f t="shared" si="7"/>
        <v>0</v>
      </c>
      <c r="AN16" s="28">
        <f t="shared" si="7"/>
        <v>0</v>
      </c>
      <c r="AO16" s="28">
        <f t="shared" si="7"/>
        <v>0</v>
      </c>
      <c r="AP16" s="28">
        <f t="shared" si="7"/>
        <v>0</v>
      </c>
      <c r="AQ16" s="28">
        <f t="shared" si="7"/>
        <v>0</v>
      </c>
      <c r="AR16" s="28">
        <f t="shared" si="7"/>
        <v>-2</v>
      </c>
      <c r="AS16" s="28">
        <f t="shared" si="7"/>
        <v>0</v>
      </c>
      <c r="AT16" s="28">
        <f t="shared" si="7"/>
        <v>0</v>
      </c>
    </row>
  </sheetData>
  <mergeCells count="2">
    <mergeCell ref="A2:D2"/>
    <mergeCell ref="J3:J4"/>
  </mergeCells>
  <pageMargins left="0.7" right="0.7" top="0.75" bottom="0.75" header="0.3" footer="0.3"/>
  <ignoredErrors>
    <ignoredError sqref="M11:AT12 B11:K12 L11:L12" evalError="1"/>
  </ignoredErrors>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AZ16"/>
  <sheetViews>
    <sheetView zoomScaleNormal="100" workbookViewId="0">
      <selection activeCell="J22" sqref="J22"/>
    </sheetView>
  </sheetViews>
  <sheetFormatPr defaultRowHeight="22.5" x14ac:dyDescent="0.55000000000000004"/>
  <cols>
    <col min="1" max="1" width="20.5546875" customWidth="1"/>
    <col min="3" max="3" width="13.77734375" customWidth="1"/>
    <col min="48" max="48" width="9.88671875" bestFit="1" customWidth="1"/>
  </cols>
  <sheetData>
    <row r="2" spans="1:52" ht="67.5" x14ac:dyDescent="0.55000000000000004">
      <c r="A2" s="192" t="s">
        <v>64</v>
      </c>
      <c r="B2" s="191" t="s">
        <v>31</v>
      </c>
      <c r="C2" s="191" t="s">
        <v>32</v>
      </c>
      <c r="D2" s="83" t="s">
        <v>4</v>
      </c>
      <c r="E2" s="83" t="s">
        <v>5</v>
      </c>
      <c r="F2" s="83" t="s">
        <v>4</v>
      </c>
      <c r="G2" s="83" t="s">
        <v>5</v>
      </c>
      <c r="H2" s="83" t="s">
        <v>4</v>
      </c>
      <c r="I2" s="83" t="s">
        <v>6</v>
      </c>
      <c r="J2" s="83" t="s">
        <v>4</v>
      </c>
      <c r="K2" s="83" t="s">
        <v>5</v>
      </c>
      <c r="L2" s="84" t="s">
        <v>7</v>
      </c>
      <c r="M2" s="158" t="s">
        <v>9</v>
      </c>
      <c r="N2" s="85" t="s">
        <v>8</v>
      </c>
      <c r="O2" s="86" t="s">
        <v>9</v>
      </c>
      <c r="P2" s="87" t="s">
        <v>8</v>
      </c>
      <c r="Q2" s="86" t="s">
        <v>9</v>
      </c>
      <c r="R2" s="87" t="s">
        <v>8</v>
      </c>
      <c r="S2" s="86" t="s">
        <v>9</v>
      </c>
      <c r="T2" s="87" t="s">
        <v>8</v>
      </c>
      <c r="U2" s="86" t="s">
        <v>9</v>
      </c>
      <c r="V2" s="87" t="s">
        <v>8</v>
      </c>
      <c r="W2" s="86" t="s">
        <v>9</v>
      </c>
      <c r="X2" s="87" t="s">
        <v>8</v>
      </c>
      <c r="Y2" s="86" t="s">
        <v>9</v>
      </c>
      <c r="Z2" s="87" t="s">
        <v>8</v>
      </c>
      <c r="AA2" s="86" t="s">
        <v>9</v>
      </c>
      <c r="AB2" s="87" t="s">
        <v>8</v>
      </c>
      <c r="AC2" s="86" t="s">
        <v>9</v>
      </c>
      <c r="AD2" s="87" t="s">
        <v>8</v>
      </c>
      <c r="AE2" s="86" t="s">
        <v>9</v>
      </c>
      <c r="AF2" s="87" t="s">
        <v>8</v>
      </c>
      <c r="AG2" s="86" t="s">
        <v>9</v>
      </c>
      <c r="AH2" s="87" t="s">
        <v>8</v>
      </c>
      <c r="AI2" s="86" t="s">
        <v>9</v>
      </c>
      <c r="AJ2" s="87" t="s">
        <v>8</v>
      </c>
      <c r="AK2" s="86" t="s">
        <v>9</v>
      </c>
      <c r="AL2" s="87" t="s">
        <v>8</v>
      </c>
      <c r="AM2" s="86" t="s">
        <v>9</v>
      </c>
      <c r="AN2" s="87" t="s">
        <v>8</v>
      </c>
      <c r="AO2" s="86" t="s">
        <v>9</v>
      </c>
      <c r="AP2" s="87" t="s">
        <v>8</v>
      </c>
      <c r="AQ2" s="86" t="s">
        <v>9</v>
      </c>
      <c r="AR2" s="87" t="s">
        <v>8</v>
      </c>
      <c r="AS2" s="86" t="s">
        <v>9</v>
      </c>
      <c r="AT2" s="87" t="s">
        <v>8</v>
      </c>
      <c r="AU2" s="86" t="s">
        <v>9</v>
      </c>
      <c r="AV2" s="160" t="s">
        <v>8</v>
      </c>
      <c r="AW2" s="177" t="s">
        <v>78</v>
      </c>
      <c r="AX2" s="28" t="s">
        <v>77</v>
      </c>
      <c r="AY2" s="178" t="s">
        <v>79</v>
      </c>
      <c r="AZ2" s="178" t="s">
        <v>80</v>
      </c>
    </row>
    <row r="3" spans="1:52" x14ac:dyDescent="0.55000000000000004">
      <c r="A3" s="192"/>
      <c r="B3" s="191"/>
      <c r="C3" s="191"/>
      <c r="D3" s="82">
        <v>35430</v>
      </c>
      <c r="E3" s="82">
        <v>35611</v>
      </c>
      <c r="F3" s="82">
        <f>D3+365.25</f>
        <v>35795.25</v>
      </c>
      <c r="G3" s="82">
        <f>E3+365.25</f>
        <v>35976.25</v>
      </c>
      <c r="H3" s="82">
        <f>F3+365.25</f>
        <v>36160.5</v>
      </c>
      <c r="I3" s="82">
        <f>G3+365.5</f>
        <v>36341.75</v>
      </c>
      <c r="J3" s="82">
        <f t="shared" ref="J3:L3" si="0">H3+365.25</f>
        <v>36525.75</v>
      </c>
      <c r="K3" s="82">
        <f t="shared" si="0"/>
        <v>36707</v>
      </c>
      <c r="L3" s="82">
        <f t="shared" si="0"/>
        <v>36891</v>
      </c>
      <c r="M3" s="82">
        <f t="shared" ref="M3:AU3" si="1">K3+365.25</f>
        <v>37072.25</v>
      </c>
      <c r="N3" s="82">
        <f t="shared" si="1"/>
        <v>37256.25</v>
      </c>
      <c r="O3" s="82">
        <f t="shared" si="1"/>
        <v>37437.5</v>
      </c>
      <c r="P3" s="82">
        <f t="shared" si="1"/>
        <v>37621.5</v>
      </c>
      <c r="Q3" s="82">
        <f t="shared" si="1"/>
        <v>37802.75</v>
      </c>
      <c r="R3" s="82">
        <f t="shared" si="1"/>
        <v>37986.75</v>
      </c>
      <c r="S3" s="82">
        <f t="shared" si="1"/>
        <v>38168</v>
      </c>
      <c r="T3" s="82">
        <f t="shared" si="1"/>
        <v>38352</v>
      </c>
      <c r="U3" s="82">
        <f t="shared" si="1"/>
        <v>38533.25</v>
      </c>
      <c r="V3" s="82">
        <f t="shared" si="1"/>
        <v>38717.25</v>
      </c>
      <c r="W3" s="82">
        <f t="shared" si="1"/>
        <v>38898.5</v>
      </c>
      <c r="X3" s="82">
        <f t="shared" si="1"/>
        <v>39082.5</v>
      </c>
      <c r="Y3" s="82">
        <f t="shared" si="1"/>
        <v>39263.75</v>
      </c>
      <c r="Z3" s="82">
        <f t="shared" si="1"/>
        <v>39447.75</v>
      </c>
      <c r="AA3" s="82">
        <f t="shared" si="1"/>
        <v>39629</v>
      </c>
      <c r="AB3" s="82">
        <f t="shared" si="1"/>
        <v>39813</v>
      </c>
      <c r="AC3" s="82">
        <f t="shared" si="1"/>
        <v>39994.25</v>
      </c>
      <c r="AD3" s="82">
        <f t="shared" si="1"/>
        <v>40178.25</v>
      </c>
      <c r="AE3" s="82">
        <f t="shared" si="1"/>
        <v>40359.5</v>
      </c>
      <c r="AF3" s="82">
        <f t="shared" si="1"/>
        <v>40543.5</v>
      </c>
      <c r="AG3" s="82">
        <f t="shared" si="1"/>
        <v>40724.75</v>
      </c>
      <c r="AH3" s="82">
        <f t="shared" si="1"/>
        <v>40908.75</v>
      </c>
      <c r="AI3" s="82">
        <f t="shared" si="1"/>
        <v>41090</v>
      </c>
      <c r="AJ3" s="82">
        <f t="shared" si="1"/>
        <v>41274</v>
      </c>
      <c r="AK3" s="82">
        <f t="shared" si="1"/>
        <v>41455.25</v>
      </c>
      <c r="AL3" s="82">
        <f t="shared" si="1"/>
        <v>41639.25</v>
      </c>
      <c r="AM3" s="82">
        <f t="shared" si="1"/>
        <v>41820.5</v>
      </c>
      <c r="AN3" s="82">
        <f t="shared" si="1"/>
        <v>42004.5</v>
      </c>
      <c r="AO3" s="82">
        <f t="shared" si="1"/>
        <v>42185.75</v>
      </c>
      <c r="AP3" s="82">
        <f t="shared" si="1"/>
        <v>42369.75</v>
      </c>
      <c r="AQ3" s="82">
        <f t="shared" si="1"/>
        <v>42551</v>
      </c>
      <c r="AR3" s="82">
        <f t="shared" si="1"/>
        <v>42735</v>
      </c>
      <c r="AS3" s="82">
        <f t="shared" si="1"/>
        <v>42916.25</v>
      </c>
      <c r="AT3" s="82">
        <f t="shared" si="1"/>
        <v>43100.25</v>
      </c>
      <c r="AU3" s="82">
        <f t="shared" si="1"/>
        <v>43281.5</v>
      </c>
      <c r="AV3" s="161">
        <v>43465</v>
      </c>
      <c r="AW3" s="28"/>
      <c r="AX3" s="28"/>
      <c r="AY3" s="28"/>
      <c r="AZ3" s="28"/>
    </row>
    <row r="4" spans="1:52" x14ac:dyDescent="0.55000000000000004">
      <c r="A4" s="192"/>
      <c r="B4" s="191"/>
      <c r="C4" s="191"/>
      <c r="D4" s="78">
        <v>1997</v>
      </c>
      <c r="E4" s="78">
        <v>1997</v>
      </c>
      <c r="F4" s="78">
        <v>1998</v>
      </c>
      <c r="G4" s="78">
        <v>1998</v>
      </c>
      <c r="H4" s="78">
        <v>1999</v>
      </c>
      <c r="I4" s="78">
        <v>1999</v>
      </c>
      <c r="J4" s="78">
        <v>2000</v>
      </c>
      <c r="K4" s="78">
        <v>2000</v>
      </c>
      <c r="L4" s="79">
        <v>2001</v>
      </c>
      <c r="M4" s="159">
        <v>2002</v>
      </c>
      <c r="N4" s="80">
        <v>2002</v>
      </c>
      <c r="O4" s="80">
        <v>2003</v>
      </c>
      <c r="P4" s="80">
        <v>2003</v>
      </c>
      <c r="Q4" s="80">
        <f t="shared" ref="Q4:AV4" si="2">O4+1</f>
        <v>2004</v>
      </c>
      <c r="R4" s="81">
        <f t="shared" si="2"/>
        <v>2004</v>
      </c>
      <c r="S4" s="80">
        <f t="shared" si="2"/>
        <v>2005</v>
      </c>
      <c r="T4" s="81">
        <f t="shared" si="2"/>
        <v>2005</v>
      </c>
      <c r="U4" s="80">
        <f t="shared" si="2"/>
        <v>2006</v>
      </c>
      <c r="V4" s="81">
        <f t="shared" si="2"/>
        <v>2006</v>
      </c>
      <c r="W4" s="80">
        <f t="shared" si="2"/>
        <v>2007</v>
      </c>
      <c r="X4" s="81">
        <f t="shared" si="2"/>
        <v>2007</v>
      </c>
      <c r="Y4" s="80">
        <f t="shared" si="2"/>
        <v>2008</v>
      </c>
      <c r="Z4" s="81">
        <f t="shared" si="2"/>
        <v>2008</v>
      </c>
      <c r="AA4" s="80">
        <f t="shared" si="2"/>
        <v>2009</v>
      </c>
      <c r="AB4" s="81">
        <f t="shared" si="2"/>
        <v>2009</v>
      </c>
      <c r="AC4" s="80">
        <f t="shared" si="2"/>
        <v>2010</v>
      </c>
      <c r="AD4" s="81">
        <f t="shared" si="2"/>
        <v>2010</v>
      </c>
      <c r="AE4" s="80">
        <f t="shared" si="2"/>
        <v>2011</v>
      </c>
      <c r="AF4" s="81">
        <f t="shared" si="2"/>
        <v>2011</v>
      </c>
      <c r="AG4" s="80">
        <f t="shared" si="2"/>
        <v>2012</v>
      </c>
      <c r="AH4" s="81">
        <f t="shared" si="2"/>
        <v>2012</v>
      </c>
      <c r="AI4" s="80">
        <f t="shared" si="2"/>
        <v>2013</v>
      </c>
      <c r="AJ4" s="81">
        <f t="shared" si="2"/>
        <v>2013</v>
      </c>
      <c r="AK4" s="80">
        <f t="shared" si="2"/>
        <v>2014</v>
      </c>
      <c r="AL4" s="81">
        <f t="shared" si="2"/>
        <v>2014</v>
      </c>
      <c r="AM4" s="81">
        <f t="shared" si="2"/>
        <v>2015</v>
      </c>
      <c r="AN4" s="81">
        <f t="shared" si="2"/>
        <v>2015</v>
      </c>
      <c r="AO4" s="81">
        <f t="shared" si="2"/>
        <v>2016</v>
      </c>
      <c r="AP4" s="81">
        <f t="shared" si="2"/>
        <v>2016</v>
      </c>
      <c r="AQ4" s="81">
        <f t="shared" si="2"/>
        <v>2017</v>
      </c>
      <c r="AR4" s="81">
        <f t="shared" si="2"/>
        <v>2017</v>
      </c>
      <c r="AS4" s="81">
        <f t="shared" si="2"/>
        <v>2018</v>
      </c>
      <c r="AT4" s="81">
        <f t="shared" si="2"/>
        <v>2018</v>
      </c>
      <c r="AU4" s="81">
        <f t="shared" si="2"/>
        <v>2019</v>
      </c>
      <c r="AV4" s="162">
        <f t="shared" si="2"/>
        <v>2019</v>
      </c>
      <c r="AW4" s="28"/>
      <c r="AX4" s="28"/>
      <c r="AY4" s="28"/>
      <c r="AZ4" s="28"/>
    </row>
    <row r="5" spans="1:52" x14ac:dyDescent="0.55000000000000004">
      <c r="A5" s="124" t="s">
        <v>27</v>
      </c>
      <c r="B5" s="127">
        <v>3.2</v>
      </c>
      <c r="C5" s="125">
        <v>0.8</v>
      </c>
      <c r="D5" s="126">
        <f>'SDR Patient and Stations'!B11</f>
        <v>3.8</v>
      </c>
      <c r="E5" s="127">
        <f>'SDR Patient and Stations'!C11</f>
        <v>3.8</v>
      </c>
      <c r="F5" s="127">
        <f>'SDR Patient and Stations'!D11</f>
        <v>3.6</v>
      </c>
      <c r="G5" s="127">
        <f>'SDR Patient and Stations'!E11</f>
        <v>3.9</v>
      </c>
      <c r="H5" s="127">
        <f>'SDR Patient and Stations'!F11</f>
        <v>4</v>
      </c>
      <c r="I5" s="127">
        <f>'SDR Patient and Stations'!G11</f>
        <v>3.5</v>
      </c>
      <c r="J5" s="127">
        <f>'SDR Patient and Stations'!H11</f>
        <v>4</v>
      </c>
      <c r="K5" s="127">
        <f>'SDR Patient and Stations'!I11</f>
        <v>4.7</v>
      </c>
      <c r="L5" s="127">
        <f>'SDR Patient and Stations'!J11</f>
        <v>3.8</v>
      </c>
      <c r="M5" s="127">
        <f>'SDR Patient and Stations'!K11</f>
        <v>3.3333333333333335</v>
      </c>
      <c r="N5" s="127">
        <f>'SDR Patient and Stations'!L11</f>
        <v>3.3684210526315788</v>
      </c>
      <c r="O5" s="127">
        <f>'SDR Patient and Stations'!M11</f>
        <v>3.3157894736842106</v>
      </c>
      <c r="P5" s="127">
        <f>'SDR Patient and Stations'!N11</f>
        <v>3.6315789473684212</v>
      </c>
      <c r="Q5" s="127">
        <f>'SDR Patient and Stations'!O11</f>
        <v>3.5789473684210527</v>
      </c>
      <c r="R5" s="127">
        <f>'SDR Patient and Stations'!P11</f>
        <v>2.8275862068965516</v>
      </c>
      <c r="S5" s="127">
        <f>'SDR Patient and Stations'!Q11</f>
        <v>2.7586206896551726</v>
      </c>
      <c r="T5" s="127">
        <f>'SDR Patient and Stations'!R11</f>
        <v>2.8620689655172415</v>
      </c>
      <c r="U5" s="127">
        <f>'SDR Patient and Stations'!S11</f>
        <v>3</v>
      </c>
      <c r="V5" s="127">
        <f>'SDR Patient and Stations'!T11</f>
        <v>2.8275862068965516</v>
      </c>
      <c r="W5" s="127">
        <f>'SDR Patient and Stations'!U11</f>
        <v>2.9310344827586206</v>
      </c>
      <c r="X5" s="127">
        <f>'SDR Patient and Stations'!V11</f>
        <v>2.7931034482758621</v>
      </c>
      <c r="Y5" s="127">
        <f>'SDR Patient and Stations'!W11</f>
        <v>2.896551724137931</v>
      </c>
      <c r="Z5" s="127">
        <f>'SDR Patient and Stations'!X11</f>
        <v>2.896551724137931</v>
      </c>
      <c r="AA5" s="127">
        <f>'SDR Patient and Stations'!Y11</f>
        <v>2.7931034482758621</v>
      </c>
      <c r="AB5" s="127">
        <f>'SDR Patient and Stations'!Z11</f>
        <v>2.6551724137931036</v>
      </c>
      <c r="AC5" s="127">
        <f>'SDR Patient and Stations'!AA11</f>
        <v>2.896551724137931</v>
      </c>
      <c r="AD5" s="127">
        <f>'SDR Patient and Stations'!AB11</f>
        <v>2.7586206896551726</v>
      </c>
      <c r="AE5" s="127">
        <f>'SDR Patient and Stations'!AC11</f>
        <v>2.5862068965517242</v>
      </c>
      <c r="AF5" s="127">
        <f>'SDR Patient and Stations'!AD11</f>
        <v>2.7586206896551726</v>
      </c>
      <c r="AG5" s="127">
        <f>'SDR Patient and Stations'!AE11</f>
        <v>2.9629629629629628</v>
      </c>
      <c r="AH5" s="127">
        <f>'SDR Patient and Stations'!AF11</f>
        <v>3.5555555555555554</v>
      </c>
      <c r="AI5" s="127">
        <f>'SDR Patient and Stations'!AG11</f>
        <v>3.6666666666666665</v>
      </c>
      <c r="AJ5" s="127">
        <f>'SDR Patient and Stations'!AH11</f>
        <v>2.8888888888888888</v>
      </c>
      <c r="AK5" s="127">
        <f>'SDR Patient and Stations'!AI11</f>
        <v>2.8620689655172415</v>
      </c>
      <c r="AL5" s="127">
        <f>'SDR Patient and Stations'!AJ11</f>
        <v>2.7586206896551726</v>
      </c>
      <c r="AM5" s="127">
        <f>'SDR Patient and Stations'!AK11</f>
        <v>2.8275862068965516</v>
      </c>
      <c r="AN5" s="127">
        <f>'SDR Patient and Stations'!AL11</f>
        <v>3.1379310344827585</v>
      </c>
      <c r="AO5" s="127">
        <f>'SDR Patient and Stations'!AM11</f>
        <v>3.2758620689655173</v>
      </c>
      <c r="AP5" s="127">
        <f>'SDR Patient and Stations'!AN11</f>
        <v>3.4827586206896552</v>
      </c>
      <c r="AQ5" s="127">
        <f>'SDR Patient and Stations'!AO11</f>
        <v>3.3448275862068964</v>
      </c>
      <c r="AR5" s="127">
        <f>'SDR Patient and Stations'!AP11</f>
        <v>3.4482758620689653</v>
      </c>
      <c r="AS5" s="127">
        <f>'SDR Patient and Stations'!AQ11</f>
        <v>3.2413793103448274</v>
      </c>
      <c r="AT5" s="127">
        <f>'SDR Patient and Stations'!AR11</f>
        <v>3.5172413793103448</v>
      </c>
      <c r="AU5" s="127">
        <f>'SDR Patient and Stations'!AS11</f>
        <v>3.4482758620689653</v>
      </c>
      <c r="AV5" s="127" t="e">
        <f>'SDR Patient and Stations'!AT11</f>
        <v>#DIV/0!</v>
      </c>
      <c r="AW5" s="127">
        <f>AVERAGE(D5:AU5)</f>
        <v>3.249735253319646</v>
      </c>
      <c r="AX5" s="179">
        <f>_xlfn.VAR.S(D5:AU5)</f>
        <v>0.21583597006004041</v>
      </c>
      <c r="AY5" s="179">
        <f>_xlfn.STDEV.S(D5:AU5)</f>
        <v>0.46458149991152298</v>
      </c>
      <c r="AZ5" s="28"/>
    </row>
    <row r="6" spans="1:52" x14ac:dyDescent="0.55000000000000004">
      <c r="A6" s="28" t="s">
        <v>55</v>
      </c>
      <c r="B6" s="88">
        <v>3.2</v>
      </c>
      <c r="C6" s="128">
        <v>0.8</v>
      </c>
      <c r="D6" s="129">
        <f>'SMFP Facility Need 3.20 PPS'!C24</f>
        <v>3.8</v>
      </c>
      <c r="E6" s="129">
        <f>'SMFP Facility Need 3.20 PPS'!D24</f>
        <v>3.8</v>
      </c>
      <c r="F6" s="129">
        <f>'SMFP Facility Need 3.20 PPS'!E24</f>
        <v>3.6</v>
      </c>
      <c r="G6" s="129">
        <f>'SMFP Facility Need 3.20 PPS'!F24</f>
        <v>3.9</v>
      </c>
      <c r="H6" s="129">
        <f>'SMFP Facility Need 3.20 PPS'!G24</f>
        <v>4</v>
      </c>
      <c r="I6" s="129">
        <f>'SMFP Facility Need 3.20 PPS'!H24</f>
        <v>3.5</v>
      </c>
      <c r="J6" s="129">
        <f>'SMFP Facility Need 3.20 PPS'!I24</f>
        <v>4</v>
      </c>
      <c r="K6" s="129">
        <f>'SMFP Facility Need 3.20 PPS'!J24</f>
        <v>4.7</v>
      </c>
      <c r="L6" s="129">
        <f>'SMFP Facility Need 3.20 PPS'!K24</f>
        <v>3.5735510204081633</v>
      </c>
      <c r="M6" s="129">
        <f>'SMFP Facility Need 3.20 PPS'!L24</f>
        <v>4.4595761576256887</v>
      </c>
      <c r="N6" s="129">
        <f>'SMFP Facility Need 3.20 PPS'!M24</f>
        <v>3.0899952608621364</v>
      </c>
      <c r="O6" s="129">
        <f>'SMFP Facility Need 3.20 PPS'!N24</f>
        <v>2.7425666963579398</v>
      </c>
      <c r="P6" s="129">
        <f>'SMFP Facility Need 3.20 PPS'!O24</f>
        <v>2.2999999999999998</v>
      </c>
      <c r="Q6" s="129">
        <f>'SMFP Facility Need 3.20 PPS'!P24</f>
        <v>2.2666666666666666</v>
      </c>
      <c r="R6" s="129">
        <f>'SMFP Facility Need 3.20 PPS'!Q24</f>
        <v>2.7333333333333334</v>
      </c>
      <c r="S6" s="129">
        <f>'SMFP Facility Need 3.20 PPS'!R24</f>
        <v>2.6666666666666665</v>
      </c>
      <c r="T6" s="129">
        <f>'SMFP Facility Need 3.20 PPS'!S24</f>
        <v>2.7666666666666666</v>
      </c>
      <c r="U6" s="129">
        <f>'SMFP Facility Need 3.20 PPS'!T24</f>
        <v>2.9</v>
      </c>
      <c r="V6" s="129">
        <f>'SMFP Facility Need 3.20 PPS'!U24</f>
        <v>2.7333333333333334</v>
      </c>
      <c r="W6" s="129">
        <f>'SMFP Facility Need 3.20 PPS'!V24</f>
        <v>2.8333333333333335</v>
      </c>
      <c r="X6" s="129">
        <f>'SMFP Facility Need 3.20 PPS'!W24</f>
        <v>2.7</v>
      </c>
      <c r="Y6" s="129">
        <f>'SMFP Facility Need 3.20 PPS'!X24</f>
        <v>2.8</v>
      </c>
      <c r="Z6" s="129">
        <f>'SMFP Facility Need 3.20 PPS'!Y24</f>
        <v>2.8</v>
      </c>
      <c r="AA6" s="129">
        <f>'SMFP Facility Need 3.20 PPS'!Z24</f>
        <v>2.7</v>
      </c>
      <c r="AB6" s="129">
        <f>'SMFP Facility Need 3.20 PPS'!AA24</f>
        <v>2.5666666666666669</v>
      </c>
      <c r="AC6" s="129">
        <f>'SMFP Facility Need 3.20 PPS'!AB24</f>
        <v>3</v>
      </c>
      <c r="AD6" s="129">
        <f>'SMFP Facility Need 3.20 PPS'!AC24</f>
        <v>2.8571428571428572</v>
      </c>
      <c r="AE6" s="129">
        <f>'SMFP Facility Need 3.20 PPS'!AD24</f>
        <v>2.6785714285714284</v>
      </c>
      <c r="AF6" s="129">
        <f>'SMFP Facility Need 3.20 PPS'!AE24</f>
        <v>2.8571428571428572</v>
      </c>
      <c r="AG6" s="129">
        <f>'SMFP Facility Need 3.20 PPS'!AF24</f>
        <v>3.2</v>
      </c>
      <c r="AH6" s="129">
        <f>'SMFP Facility Need 3.20 PPS'!AG24</f>
        <v>3.84</v>
      </c>
      <c r="AI6" s="129">
        <f>'SMFP Facility Need 3.20 PPS'!AH24</f>
        <v>3.96</v>
      </c>
      <c r="AJ6" s="129">
        <f>'SMFP Facility Need 3.20 PPS'!AI24</f>
        <v>3.12</v>
      </c>
      <c r="AK6" s="129">
        <f>'SMFP Facility Need 3.20 PPS'!AJ24</f>
        <v>2.7666666666666666</v>
      </c>
      <c r="AL6" s="129">
        <f>'SMFP Facility Need 3.20 PPS'!AK24</f>
        <v>2.6666666666666665</v>
      </c>
      <c r="AM6" s="129">
        <f>'SMFP Facility Need 3.20 PPS'!AL24</f>
        <v>2.7333333333333334</v>
      </c>
      <c r="AN6" s="129">
        <f>'SMFP Facility Need 3.20 PPS'!AM24</f>
        <v>3.0333333333333332</v>
      </c>
      <c r="AO6" s="129">
        <f>'SMFP Facility Need 3.20 PPS'!AN24</f>
        <v>3.1666666666666665</v>
      </c>
      <c r="AP6" s="129">
        <f>'SMFP Facility Need 3.20 PPS'!AO24</f>
        <v>3.3666666666666667</v>
      </c>
      <c r="AQ6" s="129">
        <f>'SMFP Facility Need 3.20 PPS'!AP24</f>
        <v>3.2333333333333334</v>
      </c>
      <c r="AR6" s="129">
        <f>'SMFP Facility Need 3.20 PPS'!AQ24</f>
        <v>3.3333333333333335</v>
      </c>
      <c r="AS6" s="129">
        <f>'SMFP Facility Need 3.20 PPS'!AR24</f>
        <v>3.1333333333333333</v>
      </c>
      <c r="AT6" s="129">
        <f>'SMFP Facility Need 3.20 PPS'!AS24</f>
        <v>3.4</v>
      </c>
      <c r="AU6" s="129">
        <f>'SMFP Facility Need 3.20 PPS'!AT24</f>
        <v>3.3333333333333335</v>
      </c>
      <c r="AV6" s="129" t="e">
        <f>'SMFP Facility Need 3.20 PPS'!AU24</f>
        <v>#N/A</v>
      </c>
      <c r="AW6" s="88">
        <f t="shared" ref="AW6" si="3">AVERAGE(D6:AU6)</f>
        <v>3.1729972638964643</v>
      </c>
      <c r="AX6" s="180">
        <f t="shared" ref="AX6" si="4">_xlfn.VAR.S(D6:AU6)</f>
        <v>0.30949181973138828</v>
      </c>
      <c r="AY6" s="180">
        <f t="shared" ref="AY6" si="5">_xlfn.STDEV.S(D6:AU6)</f>
        <v>0.55631988974994262</v>
      </c>
      <c r="AZ6" s="106">
        <f>CORREL($D$5:$AU$5,D6:AU6)</f>
        <v>0.76870960178893166</v>
      </c>
    </row>
    <row r="7" spans="1:52" x14ac:dyDescent="0.55000000000000004">
      <c r="A7" s="28" t="s">
        <v>55</v>
      </c>
      <c r="B7" s="28">
        <v>3.16</v>
      </c>
      <c r="C7" s="128">
        <v>0.79</v>
      </c>
      <c r="D7" s="129">
        <f>'SMFP Facility Need 3.16 PPS'!C24</f>
        <v>3.8</v>
      </c>
      <c r="E7" s="129">
        <f>'SMFP Facility Need 3.16 PPS'!D24</f>
        <v>3.8</v>
      </c>
      <c r="F7" s="129">
        <f>'SMFP Facility Need 3.16 PPS'!E24</f>
        <v>3.6</v>
      </c>
      <c r="G7" s="129">
        <f>'SMFP Facility Need 3.16 PPS'!F24</f>
        <v>3.9</v>
      </c>
      <c r="H7" s="129">
        <f>'SMFP Facility Need 3.16 PPS'!G24</f>
        <v>4</v>
      </c>
      <c r="I7" s="129">
        <f>'SMFP Facility Need 3.16 PPS'!H24</f>
        <v>3.5</v>
      </c>
      <c r="J7" s="129">
        <f>'SMFP Facility Need 3.16 PPS'!I24</f>
        <v>4</v>
      </c>
      <c r="K7" s="129">
        <f>'SMFP Facility Need 3.16 PPS'!J24</f>
        <v>4.7</v>
      </c>
      <c r="L7" s="129">
        <f>'SMFP Facility Need 3.16 PPS'!K24</f>
        <v>3.5288816326530612</v>
      </c>
      <c r="M7" s="129">
        <f>'SMFP Facility Need 3.16 PPS'!L24</f>
        <v>4.3632930439315123</v>
      </c>
      <c r="N7" s="129">
        <f>'SMFP Facility Need 3.16 PPS'!M24</f>
        <v>3.0149786415313118</v>
      </c>
      <c r="O7" s="129">
        <f>'SMFP Facility Need 3.16 PPS'!N24</f>
        <v>2.6791271330879263</v>
      </c>
      <c r="P7" s="129">
        <f>'SMFP Facility Need 3.16 PPS'!O24</f>
        <v>2.2999999999999998</v>
      </c>
      <c r="Q7" s="129">
        <f>'SMFP Facility Need 3.16 PPS'!P24</f>
        <v>2.2666666666666666</v>
      </c>
      <c r="R7" s="129">
        <f>'SMFP Facility Need 3.16 PPS'!Q24</f>
        <v>2.7333333333333334</v>
      </c>
      <c r="S7" s="129">
        <f>'SMFP Facility Need 3.16 PPS'!R24</f>
        <v>2.6666666666666665</v>
      </c>
      <c r="T7" s="129">
        <f>'SMFP Facility Need 3.16 PPS'!S24</f>
        <v>2.7666666666666666</v>
      </c>
      <c r="U7" s="129">
        <f>'SMFP Facility Need 3.16 PPS'!T24</f>
        <v>2.9</v>
      </c>
      <c r="V7" s="129">
        <f>'SMFP Facility Need 3.16 PPS'!U24</f>
        <v>2.7333333333333334</v>
      </c>
      <c r="W7" s="129">
        <f>'SMFP Facility Need 3.16 PPS'!V24</f>
        <v>2.8333333333333335</v>
      </c>
      <c r="X7" s="129">
        <f>'SMFP Facility Need 3.16 PPS'!W24</f>
        <v>2.7</v>
      </c>
      <c r="Y7" s="129">
        <f>'SMFP Facility Need 3.16 PPS'!X24</f>
        <v>2.8</v>
      </c>
      <c r="Z7" s="129">
        <f>'SMFP Facility Need 3.16 PPS'!Y24</f>
        <v>2.8</v>
      </c>
      <c r="AA7" s="129">
        <f>'SMFP Facility Need 3.16 PPS'!Z24</f>
        <v>2.7</v>
      </c>
      <c r="AB7" s="129">
        <f>'SMFP Facility Need 3.16 PPS'!AA24</f>
        <v>2.5666666666666669</v>
      </c>
      <c r="AC7" s="129">
        <f>'SMFP Facility Need 3.16 PPS'!AB24</f>
        <v>3</v>
      </c>
      <c r="AD7" s="129">
        <f>'SMFP Facility Need 3.16 PPS'!AC24</f>
        <v>2.8571428571428572</v>
      </c>
      <c r="AE7" s="129">
        <f>'SMFP Facility Need 3.16 PPS'!AD24</f>
        <v>2.6785714285714284</v>
      </c>
      <c r="AF7" s="129">
        <f>'SMFP Facility Need 3.16 PPS'!AE24</f>
        <v>2.8571428571428572</v>
      </c>
      <c r="AG7" s="129">
        <f>'SMFP Facility Need 3.16 PPS'!AF24</f>
        <v>3.2</v>
      </c>
      <c r="AH7" s="129">
        <f>'SMFP Facility Need 3.16 PPS'!AG24</f>
        <v>3.84</v>
      </c>
      <c r="AI7" s="129">
        <f>'SMFP Facility Need 3.16 PPS'!AH24</f>
        <v>3.96</v>
      </c>
      <c r="AJ7" s="129">
        <f>'SMFP Facility Need 3.16 PPS'!AI24</f>
        <v>3.081</v>
      </c>
      <c r="AK7" s="129">
        <f>'SMFP Facility Need 3.16 PPS'!AJ24</f>
        <v>2.7666666666666666</v>
      </c>
      <c r="AL7" s="129">
        <f>'SMFP Facility Need 3.16 PPS'!AK24</f>
        <v>2.6666666666666665</v>
      </c>
      <c r="AM7" s="129">
        <f>'SMFP Facility Need 3.16 PPS'!AL24</f>
        <v>2.7333333333333334</v>
      </c>
      <c r="AN7" s="129">
        <f>'SMFP Facility Need 3.16 PPS'!AM24</f>
        <v>3.0333333333333332</v>
      </c>
      <c r="AO7" s="129">
        <f>'SMFP Facility Need 3.16 PPS'!AN24</f>
        <v>3.1666666666666665</v>
      </c>
      <c r="AP7" s="129">
        <f>'SMFP Facility Need 3.16 PPS'!AO24</f>
        <v>3.3666666666666667</v>
      </c>
      <c r="AQ7" s="129">
        <f>'SMFP Facility Need 3.16 PPS'!AP24</f>
        <v>3.2333333333333334</v>
      </c>
      <c r="AR7" s="129">
        <f>'SMFP Facility Need 3.16 PPS'!AQ24</f>
        <v>3.3333333333333335</v>
      </c>
      <c r="AS7" s="129">
        <f>'SMFP Facility Need 3.16 PPS'!AR24</f>
        <v>3.1333333333333333</v>
      </c>
      <c r="AT7" s="129">
        <f>'SMFP Facility Need 3.16 PPS'!AS24</f>
        <v>3.4</v>
      </c>
      <c r="AU7" s="129">
        <f>'SMFP Facility Need 3.16 PPS'!AT24</f>
        <v>3.3333333333333335</v>
      </c>
      <c r="AV7" s="129" t="e">
        <f>'SMFP Facility Need 3.16 PPS'!AU24</f>
        <v>#N/A</v>
      </c>
      <c r="AW7" s="88">
        <f t="shared" ref="AW7:AW16" si="6">AVERAGE(D7:AU7)</f>
        <v>3.1657607028953252</v>
      </c>
      <c r="AX7" s="180">
        <f t="shared" ref="AX7:AX16" si="7">_xlfn.VAR.S(D7:AU7)</f>
        <v>0.3050219954083131</v>
      </c>
      <c r="AY7" s="180">
        <f t="shared" ref="AY7:AY16" si="8">_xlfn.STDEV.S(D7:AU7)</f>
        <v>0.5522879642073627</v>
      </c>
      <c r="AZ7" s="106">
        <f>CORREL($D$5:$AU$5,D7:AU7)</f>
        <v>0.77145284846985018</v>
      </c>
    </row>
    <row r="8" spans="1:52" x14ac:dyDescent="0.55000000000000004">
      <c r="A8" s="28" t="s">
        <v>55</v>
      </c>
      <c r="B8" s="28">
        <v>3.12</v>
      </c>
      <c r="C8" s="130">
        <v>0.78</v>
      </c>
      <c r="D8" s="129">
        <f>'SMFP Facility Need 3.12 PPS'!C24</f>
        <v>3.8</v>
      </c>
      <c r="E8" s="129">
        <f>'SMFP Facility Need 3.12 PPS'!D24</f>
        <v>3.8</v>
      </c>
      <c r="F8" s="129">
        <f>'SMFP Facility Need 3.12 PPS'!E24</f>
        <v>3.6</v>
      </c>
      <c r="G8" s="129">
        <f>'SMFP Facility Need 3.12 PPS'!F24</f>
        <v>3.9</v>
      </c>
      <c r="H8" s="129">
        <f>'SMFP Facility Need 3.12 PPS'!G24</f>
        <v>4</v>
      </c>
      <c r="I8" s="129">
        <f>'SMFP Facility Need 3.12 PPS'!H24</f>
        <v>3.5</v>
      </c>
      <c r="J8" s="129">
        <f>'SMFP Facility Need 3.12 PPS'!I24</f>
        <v>4</v>
      </c>
      <c r="K8" s="129">
        <f>'SMFP Facility Need 3.12 PPS'!J24</f>
        <v>4.7</v>
      </c>
      <c r="L8" s="129">
        <f>'SMFP Facility Need 3.12 PPS'!K24</f>
        <v>3.4842122448979591</v>
      </c>
      <c r="M8" s="129">
        <f>'SMFP Facility Need 3.12 PPS'!L24</f>
        <v>4.2687663837375878</v>
      </c>
      <c r="N8" s="129">
        <f>'SMFP Facility Need 3.12 PPS'!M24</f>
        <v>2.9417302806992143</v>
      </c>
      <c r="O8" s="129">
        <f>'SMFP Facility Need 3.12 PPS'!N24</f>
        <v>2.6170390049952634</v>
      </c>
      <c r="P8" s="129">
        <f>'SMFP Facility Need 3.12 PPS'!O24</f>
        <v>2.2999999999999998</v>
      </c>
      <c r="Q8" s="129">
        <f>'SMFP Facility Need 3.12 PPS'!P24</f>
        <v>2.2666666666666666</v>
      </c>
      <c r="R8" s="129">
        <f>'SMFP Facility Need 3.12 PPS'!Q24</f>
        <v>2.7333333333333334</v>
      </c>
      <c r="S8" s="129">
        <f>'SMFP Facility Need 3.12 PPS'!R24</f>
        <v>2.6666666666666665</v>
      </c>
      <c r="T8" s="129">
        <f>'SMFP Facility Need 3.12 PPS'!S24</f>
        <v>2.7666666666666666</v>
      </c>
      <c r="U8" s="129">
        <f>'SMFP Facility Need 3.12 PPS'!T24</f>
        <v>2.9</v>
      </c>
      <c r="V8" s="129">
        <f>'SMFP Facility Need 3.12 PPS'!U24</f>
        <v>2.7333333333333334</v>
      </c>
      <c r="W8" s="129">
        <f>'SMFP Facility Need 3.12 PPS'!V24</f>
        <v>2.8333333333333335</v>
      </c>
      <c r="X8" s="129">
        <f>'SMFP Facility Need 3.12 PPS'!W24</f>
        <v>2.7</v>
      </c>
      <c r="Y8" s="129">
        <f>'SMFP Facility Need 3.12 PPS'!X24</f>
        <v>2.8</v>
      </c>
      <c r="Z8" s="129">
        <f>'SMFP Facility Need 3.12 PPS'!Y24</f>
        <v>2.8</v>
      </c>
      <c r="AA8" s="129">
        <f>'SMFP Facility Need 3.12 PPS'!Z24</f>
        <v>2.7</v>
      </c>
      <c r="AB8" s="129">
        <f>'SMFP Facility Need 3.12 PPS'!AA24</f>
        <v>2.5666666666666669</v>
      </c>
      <c r="AC8" s="129">
        <f>'SMFP Facility Need 3.12 PPS'!AB24</f>
        <v>3</v>
      </c>
      <c r="AD8" s="129">
        <f>'SMFP Facility Need 3.12 PPS'!AC24</f>
        <v>2.8571428571428572</v>
      </c>
      <c r="AE8" s="129">
        <f>'SMFP Facility Need 3.12 PPS'!AD24</f>
        <v>2.6785714285714284</v>
      </c>
      <c r="AF8" s="129">
        <f>'SMFP Facility Need 3.12 PPS'!AE24</f>
        <v>2.8571428571428572</v>
      </c>
      <c r="AG8" s="129">
        <f>'SMFP Facility Need 3.12 PPS'!AF24</f>
        <v>3.2</v>
      </c>
      <c r="AH8" s="129">
        <f>'SMFP Facility Need 3.12 PPS'!AG24</f>
        <v>3.84</v>
      </c>
      <c r="AI8" s="129">
        <f>'SMFP Facility Need 3.12 PPS'!AH24</f>
        <v>3.96</v>
      </c>
      <c r="AJ8" s="129">
        <f>'SMFP Facility Need 3.12 PPS'!AI24</f>
        <v>3.0420000000000003</v>
      </c>
      <c r="AK8" s="129">
        <f>'SMFP Facility Need 3.12 PPS'!AJ24</f>
        <v>2.7666666666666666</v>
      </c>
      <c r="AL8" s="129">
        <f>'SMFP Facility Need 3.12 PPS'!AK24</f>
        <v>2.6666666666666665</v>
      </c>
      <c r="AM8" s="129">
        <f>'SMFP Facility Need 3.12 PPS'!AL24</f>
        <v>2.7333333333333334</v>
      </c>
      <c r="AN8" s="129">
        <f>'SMFP Facility Need 3.12 PPS'!AM24</f>
        <v>3.0333333333333332</v>
      </c>
      <c r="AO8" s="129">
        <f>'SMFP Facility Need 3.12 PPS'!AN24</f>
        <v>3.1666666666666665</v>
      </c>
      <c r="AP8" s="129">
        <f>'SMFP Facility Need 3.12 PPS'!AO24</f>
        <v>3.3666666666666667</v>
      </c>
      <c r="AQ8" s="129">
        <f>'SMFP Facility Need 3.12 PPS'!AP24</f>
        <v>3.2333333333333334</v>
      </c>
      <c r="AR8" s="129">
        <f>'SMFP Facility Need 3.12 PPS'!AQ24</f>
        <v>3.3333333333333335</v>
      </c>
      <c r="AS8" s="129">
        <f>'SMFP Facility Need 3.12 PPS'!AR24</f>
        <v>3.1333333333333333</v>
      </c>
      <c r="AT8" s="129">
        <f>'SMFP Facility Need 3.12 PPS'!AS24</f>
        <v>3.4</v>
      </c>
      <c r="AU8" s="129">
        <f>'SMFP Facility Need 3.12 PPS'!AT24</f>
        <v>3.3333333333333335</v>
      </c>
      <c r="AV8" s="129" t="e">
        <f>'SMFP Facility Need 3.12 PPS'!AU24</f>
        <v>#N/A</v>
      </c>
      <c r="AW8" s="88">
        <f t="shared" si="6"/>
        <v>3.158634963420921</v>
      </c>
      <c r="AX8" s="180">
        <f t="shared" si="7"/>
        <v>0.30152730362442393</v>
      </c>
      <c r="AY8" s="180">
        <f t="shared" si="8"/>
        <v>0.54911501857481915</v>
      </c>
      <c r="AZ8" s="106">
        <f t="shared" ref="AZ8:AZ16" si="9">CORREL($D$5:$AU$5,D8:AU8)</f>
        <v>0.77306596119873727</v>
      </c>
    </row>
    <row r="9" spans="1:52" x14ac:dyDescent="0.55000000000000004">
      <c r="A9" s="28" t="s">
        <v>55</v>
      </c>
      <c r="B9" s="28">
        <v>3.08</v>
      </c>
      <c r="C9" s="130">
        <v>0.77</v>
      </c>
      <c r="D9" s="129">
        <f>'SMFP Facility Need 3.08 PPS'!C24</f>
        <v>3.8</v>
      </c>
      <c r="E9" s="129">
        <f>'SMFP Facility Need 3.08 PPS'!D24</f>
        <v>3.8</v>
      </c>
      <c r="F9" s="129">
        <f>'SMFP Facility Need 3.08 PPS'!E24</f>
        <v>3.6</v>
      </c>
      <c r="G9" s="129">
        <f>'SMFP Facility Need 3.08 PPS'!F24</f>
        <v>3.9</v>
      </c>
      <c r="H9" s="129">
        <f>'SMFP Facility Need 3.08 PPS'!G24</f>
        <v>4</v>
      </c>
      <c r="I9" s="129">
        <f>'SMFP Facility Need 3.08 PPS'!H24</f>
        <v>3.5</v>
      </c>
      <c r="J9" s="129">
        <f>'SMFP Facility Need 3.08 PPS'!I24</f>
        <v>4</v>
      </c>
      <c r="K9" s="129">
        <f>'SMFP Facility Need 3.08 PPS'!J24</f>
        <v>4.7</v>
      </c>
      <c r="L9" s="129">
        <f>'SMFP Facility Need 3.08 PPS'!K24</f>
        <v>3.4395428571428575</v>
      </c>
      <c r="M9" s="129">
        <f>'SMFP Facility Need 3.08 PPS'!L24</f>
        <v>4.1759485480864873</v>
      </c>
      <c r="N9" s="129">
        <f>'SMFP Facility Need 3.08 PPS'!M24</f>
        <v>2.8701883857318422</v>
      </c>
      <c r="O9" s="129">
        <f>'SMFP Facility Need 3.08 PPS'!N24</f>
        <v>2.5562595833338357</v>
      </c>
      <c r="P9" s="129">
        <f>'SMFP Facility Need 3.08 PPS'!O24</f>
        <v>2.2999999999999998</v>
      </c>
      <c r="Q9" s="129">
        <f>'SMFP Facility Need 3.08 PPS'!P24</f>
        <v>2.2666666666666666</v>
      </c>
      <c r="R9" s="129">
        <f>'SMFP Facility Need 3.08 PPS'!Q24</f>
        <v>2.7333333333333334</v>
      </c>
      <c r="S9" s="129">
        <f>'SMFP Facility Need 3.08 PPS'!R24</f>
        <v>2.6666666666666665</v>
      </c>
      <c r="T9" s="129">
        <f>'SMFP Facility Need 3.08 PPS'!S24</f>
        <v>2.7666666666666666</v>
      </c>
      <c r="U9" s="129">
        <f>'SMFP Facility Need 3.08 PPS'!T24</f>
        <v>2.9</v>
      </c>
      <c r="V9" s="129">
        <f>'SMFP Facility Need 3.08 PPS'!U24</f>
        <v>2.7333333333333334</v>
      </c>
      <c r="W9" s="129">
        <f>'SMFP Facility Need 3.08 PPS'!V24</f>
        <v>2.8333333333333335</v>
      </c>
      <c r="X9" s="129">
        <f>'SMFP Facility Need 3.08 PPS'!W24</f>
        <v>2.7</v>
      </c>
      <c r="Y9" s="129">
        <f>'SMFP Facility Need 3.08 PPS'!X24</f>
        <v>2.8</v>
      </c>
      <c r="Z9" s="129">
        <f>'SMFP Facility Need 3.08 PPS'!Y24</f>
        <v>2.8</v>
      </c>
      <c r="AA9" s="129">
        <f>'SMFP Facility Need 3.08 PPS'!Z24</f>
        <v>2.7</v>
      </c>
      <c r="AB9" s="129">
        <f>'SMFP Facility Need 3.08 PPS'!AA24</f>
        <v>2.5666666666666669</v>
      </c>
      <c r="AC9" s="129">
        <f>'SMFP Facility Need 3.08 PPS'!AB24</f>
        <v>3</v>
      </c>
      <c r="AD9" s="129">
        <f>'SMFP Facility Need 3.08 PPS'!AC24</f>
        <v>2.8571428571428572</v>
      </c>
      <c r="AE9" s="129">
        <f>'SMFP Facility Need 3.08 PPS'!AD24</f>
        <v>2.6785714285714284</v>
      </c>
      <c r="AF9" s="129">
        <f>'SMFP Facility Need 3.08 PPS'!AE24</f>
        <v>2.8571428571428572</v>
      </c>
      <c r="AG9" s="129">
        <f>'SMFP Facility Need 3.08 PPS'!AF24</f>
        <v>3.2</v>
      </c>
      <c r="AH9" s="129">
        <f>'SMFP Facility Need 3.08 PPS'!AG24</f>
        <v>3.84</v>
      </c>
      <c r="AI9" s="129">
        <f>'SMFP Facility Need 3.08 PPS'!AH24</f>
        <v>3.96</v>
      </c>
      <c r="AJ9" s="129">
        <f>'SMFP Facility Need 3.08 PPS'!AI24</f>
        <v>3.0030000000000001</v>
      </c>
      <c r="AK9" s="129">
        <f>'SMFP Facility Need 3.08 PPS'!AJ24</f>
        <v>2.7666666666666666</v>
      </c>
      <c r="AL9" s="129">
        <f>'SMFP Facility Need 3.08 PPS'!AK24</f>
        <v>2.6666666666666665</v>
      </c>
      <c r="AM9" s="129">
        <f>'SMFP Facility Need 3.08 PPS'!AL24</f>
        <v>2.7333333333333334</v>
      </c>
      <c r="AN9" s="129">
        <f>'SMFP Facility Need 3.08 PPS'!AM24</f>
        <v>3.0333333333333332</v>
      </c>
      <c r="AO9" s="129">
        <f>'SMFP Facility Need 3.08 PPS'!AN24</f>
        <v>3.1666666666666665</v>
      </c>
      <c r="AP9" s="129">
        <f>'SMFP Facility Need 3.08 PPS'!AO24</f>
        <v>3.3666666666666667</v>
      </c>
      <c r="AQ9" s="129">
        <f>'SMFP Facility Need 3.08 PPS'!AP24</f>
        <v>3.2333333333333334</v>
      </c>
      <c r="AR9" s="129">
        <f>'SMFP Facility Need 3.08 PPS'!AQ24</f>
        <v>3.3333333333333335</v>
      </c>
      <c r="AS9" s="129">
        <f>'SMFP Facility Need 3.08 PPS'!AR24</f>
        <v>3.1333333333333333</v>
      </c>
      <c r="AT9" s="129">
        <f>'SMFP Facility Need 3.08 PPS'!AS24</f>
        <v>3.4</v>
      </c>
      <c r="AU9" s="129">
        <f>'SMFP Facility Need 3.08 PPS'!AT24</f>
        <v>3.3333333333333335</v>
      </c>
      <c r="AV9" s="129" t="e">
        <f>'SMFP Facility Need 3.08 PPS'!AU24</f>
        <v>#N/A</v>
      </c>
      <c r="AW9" s="88">
        <f t="shared" si="6"/>
        <v>3.1516165875110342</v>
      </c>
      <c r="AX9" s="180">
        <f t="shared" si="7"/>
        <v>0.29895936719621136</v>
      </c>
      <c r="AY9" s="180">
        <f t="shared" si="8"/>
        <v>0.5467717688361492</v>
      </c>
      <c r="AZ9" s="106">
        <f t="shared" si="9"/>
        <v>0.77356179808336811</v>
      </c>
    </row>
    <row r="10" spans="1:52" x14ac:dyDescent="0.55000000000000004">
      <c r="A10" s="28" t="s">
        <v>55</v>
      </c>
      <c r="B10" s="28">
        <v>3.04</v>
      </c>
      <c r="C10" s="130">
        <v>0.76</v>
      </c>
      <c r="D10" s="129">
        <f>'SMFP Facility Need 3.04 PPS'!C24</f>
        <v>3.8</v>
      </c>
      <c r="E10" s="129">
        <f>'SMFP Facility Need 3.04 PPS'!D24</f>
        <v>3.8</v>
      </c>
      <c r="F10" s="129">
        <f>'SMFP Facility Need 3.04 PPS'!E24</f>
        <v>3.6</v>
      </c>
      <c r="G10" s="129">
        <f>'SMFP Facility Need 3.04 PPS'!F24</f>
        <v>3.9</v>
      </c>
      <c r="H10" s="129">
        <f>'SMFP Facility Need 3.04 PPS'!G24</f>
        <v>4</v>
      </c>
      <c r="I10" s="129">
        <f>'SMFP Facility Need 3.04 PPS'!H24</f>
        <v>3.5</v>
      </c>
      <c r="J10" s="129">
        <f>'SMFP Facility Need 3.04 PPS'!I24</f>
        <v>4</v>
      </c>
      <c r="K10" s="129">
        <f>'SMFP Facility Need 3.04 PPS'!J24</f>
        <v>4.7</v>
      </c>
      <c r="L10" s="129">
        <f>'SMFP Facility Need 3.04 PPS'!K24</f>
        <v>3.3948734693877549</v>
      </c>
      <c r="M10" s="129">
        <f>'SMFP Facility Need 3.04 PPS'!L24</f>
        <v>4.0847936146388619</v>
      </c>
      <c r="N10" s="129">
        <f>'SMFP Facility Need 3.04 PPS'!M24</f>
        <v>2.8002940100074123</v>
      </c>
      <c r="O10" s="129">
        <f>'SMFP Facility Need 3.04 PPS'!N24</f>
        <v>2.4967479218622599</v>
      </c>
      <c r="P10" s="129">
        <f>'SMFP Facility Need 3.04 PPS'!O24</f>
        <v>2.2999999999999998</v>
      </c>
      <c r="Q10" s="129">
        <f>'SMFP Facility Need 3.04 PPS'!P24</f>
        <v>2.2666666666666666</v>
      </c>
      <c r="R10" s="129">
        <f>'SMFP Facility Need 3.04 PPS'!Q24</f>
        <v>2.7333333333333334</v>
      </c>
      <c r="S10" s="129">
        <f>'SMFP Facility Need 3.04 PPS'!R24</f>
        <v>2.6666666666666665</v>
      </c>
      <c r="T10" s="129">
        <f>'SMFP Facility Need 3.04 PPS'!S24</f>
        <v>2.7666666666666666</v>
      </c>
      <c r="U10" s="129">
        <f>'SMFP Facility Need 3.04 PPS'!T24</f>
        <v>2.9</v>
      </c>
      <c r="V10" s="129">
        <f>'SMFP Facility Need 3.04 PPS'!U24</f>
        <v>2.7333333333333334</v>
      </c>
      <c r="W10" s="129">
        <f>'SMFP Facility Need 3.04 PPS'!V24</f>
        <v>2.8333333333333335</v>
      </c>
      <c r="X10" s="129">
        <f>'SMFP Facility Need 3.04 PPS'!W24</f>
        <v>2.7</v>
      </c>
      <c r="Y10" s="129">
        <f>'SMFP Facility Need 3.04 PPS'!X24</f>
        <v>2.8</v>
      </c>
      <c r="Z10" s="129">
        <f>'SMFP Facility Need 3.04 PPS'!Y24</f>
        <v>2.8</v>
      </c>
      <c r="AA10" s="129">
        <f>'SMFP Facility Need 3.04 PPS'!Z24</f>
        <v>2.7</v>
      </c>
      <c r="AB10" s="129">
        <f>'SMFP Facility Need 3.04 PPS'!AA24</f>
        <v>2.5666666666666669</v>
      </c>
      <c r="AC10" s="129">
        <f>'SMFP Facility Need 3.04 PPS'!AB24</f>
        <v>3</v>
      </c>
      <c r="AD10" s="129">
        <f>'SMFP Facility Need 3.04 PPS'!AC24</f>
        <v>2.8571428571428572</v>
      </c>
      <c r="AE10" s="129">
        <f>'SMFP Facility Need 3.04 PPS'!AD24</f>
        <v>2.6785714285714284</v>
      </c>
      <c r="AF10" s="129">
        <f>'SMFP Facility Need 3.04 PPS'!AE24</f>
        <v>2.8571428571428572</v>
      </c>
      <c r="AG10" s="129">
        <f>'SMFP Facility Need 3.04 PPS'!AF24</f>
        <v>3.2</v>
      </c>
      <c r="AH10" s="129">
        <f>'SMFP Facility Need 3.04 PPS'!AG24</f>
        <v>3.84</v>
      </c>
      <c r="AI10" s="129">
        <f>'SMFP Facility Need 3.04 PPS'!AH24</f>
        <v>3.96</v>
      </c>
      <c r="AJ10" s="129">
        <f>'SMFP Facility Need 3.04 PPS'!AI24</f>
        <v>2.964</v>
      </c>
      <c r="AK10" s="129">
        <f>'SMFP Facility Need 3.04 PPS'!AJ24</f>
        <v>2.7666666666666666</v>
      </c>
      <c r="AL10" s="129">
        <f>'SMFP Facility Need 3.04 PPS'!AK24</f>
        <v>2.6666666666666665</v>
      </c>
      <c r="AM10" s="129">
        <f>'SMFP Facility Need 3.04 PPS'!AL24</f>
        <v>2.7333333333333334</v>
      </c>
      <c r="AN10" s="129">
        <f>'SMFP Facility Need 3.04 PPS'!AM24</f>
        <v>3.0333333333333332</v>
      </c>
      <c r="AO10" s="129">
        <f>'SMFP Facility Need 3.04 PPS'!AN24</f>
        <v>3.1666666666666665</v>
      </c>
      <c r="AP10" s="129">
        <f>'SMFP Facility Need 3.04 PPS'!AO24</f>
        <v>3.3666666666666667</v>
      </c>
      <c r="AQ10" s="129">
        <f>'SMFP Facility Need 3.04 PPS'!AP24</f>
        <v>3.2333333333333334</v>
      </c>
      <c r="AR10" s="129">
        <f>'SMFP Facility Need 3.04 PPS'!AQ24</f>
        <v>3.3333333333333335</v>
      </c>
      <c r="AS10" s="129">
        <f>'SMFP Facility Need 3.04 PPS'!AR24</f>
        <v>3.1333333333333333</v>
      </c>
      <c r="AT10" s="129">
        <f>'SMFP Facility Need 3.04 PPS'!AS24</f>
        <v>3.4</v>
      </c>
      <c r="AU10" s="129">
        <f>'SMFP Facility Need 3.04 PPS'!AT24</f>
        <v>3.3333333333333335</v>
      </c>
      <c r="AV10" s="129" t="e">
        <f>'SMFP Facility Need 3.04 PPS'!AU24</f>
        <v>#N/A</v>
      </c>
      <c r="AW10" s="88">
        <f t="shared" si="6"/>
        <v>3.1447022611837907</v>
      </c>
      <c r="AX10" s="180">
        <f t="shared" si="7"/>
        <v>0.297272717096701</v>
      </c>
      <c r="AY10" s="180">
        <f t="shared" si="8"/>
        <v>0.54522721602713575</v>
      </c>
      <c r="AZ10" s="106">
        <f t="shared" si="9"/>
        <v>0.77296639272851908</v>
      </c>
    </row>
    <row r="11" spans="1:52" x14ac:dyDescent="0.55000000000000004">
      <c r="A11" s="28" t="s">
        <v>55</v>
      </c>
      <c r="B11" s="88">
        <v>3</v>
      </c>
      <c r="C11" s="130">
        <v>0.75</v>
      </c>
      <c r="D11" s="129">
        <f>'SMFP Facility Need 3.00 PPS'!C24</f>
        <v>3.8</v>
      </c>
      <c r="E11" s="129">
        <f>'SMFP Facility Need 3.00 PPS'!D24</f>
        <v>3.8</v>
      </c>
      <c r="F11" s="129">
        <f>'SMFP Facility Need 3.00 PPS'!E24</f>
        <v>3.6</v>
      </c>
      <c r="G11" s="129">
        <f>'SMFP Facility Need 3.00 PPS'!F24</f>
        <v>3.9</v>
      </c>
      <c r="H11" s="129">
        <f>'SMFP Facility Need 3.00 PPS'!G24</f>
        <v>4</v>
      </c>
      <c r="I11" s="129">
        <f>'SMFP Facility Need 3.00 PPS'!H24</f>
        <v>3.5</v>
      </c>
      <c r="J11" s="129">
        <f>'SMFP Facility Need 3.00 PPS'!I24</f>
        <v>4</v>
      </c>
      <c r="K11" s="129">
        <f>'SMFP Facility Need 3.00 PPS'!J24</f>
        <v>4.7</v>
      </c>
      <c r="L11" s="129">
        <f>'SMFP Facility Need 3.00 PPS'!K24</f>
        <v>3.3502040816326528</v>
      </c>
      <c r="M11" s="129">
        <f>'SMFP Facility Need 3.00 PPS'!L24</f>
        <v>3.9952572919136826</v>
      </c>
      <c r="N11" s="129">
        <f>'SMFP Facility Need 3.00 PPS'!M24</f>
        <v>2.7319908909313688</v>
      </c>
      <c r="O11" s="129">
        <f>'SMFP Facility Need 3.00 PPS'!N24</f>
        <v>2.4384647648528741</v>
      </c>
      <c r="P11" s="129">
        <f>'SMFP Facility Need 3.00 PPS'!O24</f>
        <v>2.2999999999999998</v>
      </c>
      <c r="Q11" s="129">
        <f>'SMFP Facility Need 3.00 PPS'!P24</f>
        <v>2.2666666666666666</v>
      </c>
      <c r="R11" s="129">
        <f>'SMFP Facility Need 3.00 PPS'!Q24</f>
        <v>2.7333333333333334</v>
      </c>
      <c r="S11" s="129">
        <f>'SMFP Facility Need 3.00 PPS'!R24</f>
        <v>2.6666666666666665</v>
      </c>
      <c r="T11" s="129">
        <f>'SMFP Facility Need 3.00 PPS'!S24</f>
        <v>2.7666666666666666</v>
      </c>
      <c r="U11" s="129">
        <f>'SMFP Facility Need 3.00 PPS'!T24</f>
        <v>2.9</v>
      </c>
      <c r="V11" s="129">
        <f>'SMFP Facility Need 3.00 PPS'!U24</f>
        <v>2.7333333333333334</v>
      </c>
      <c r="W11" s="129">
        <f>'SMFP Facility Need 3.00 PPS'!V24</f>
        <v>2.8333333333333335</v>
      </c>
      <c r="X11" s="129">
        <f>'SMFP Facility Need 3.00 PPS'!W24</f>
        <v>2.7</v>
      </c>
      <c r="Y11" s="129">
        <f>'SMFP Facility Need 3.00 PPS'!X24</f>
        <v>2.8</v>
      </c>
      <c r="Z11" s="129">
        <f>'SMFP Facility Need 3.00 PPS'!Y24</f>
        <v>2.8</v>
      </c>
      <c r="AA11" s="129">
        <f>'SMFP Facility Need 3.00 PPS'!Z24</f>
        <v>2.7</v>
      </c>
      <c r="AB11" s="129">
        <f>'SMFP Facility Need 3.00 PPS'!AA24</f>
        <v>2.5666666666666669</v>
      </c>
      <c r="AC11" s="129">
        <f>'SMFP Facility Need 3.00 PPS'!AB24</f>
        <v>3</v>
      </c>
      <c r="AD11" s="129">
        <f>'SMFP Facility Need 3.00 PPS'!AC24</f>
        <v>2.8571428571428572</v>
      </c>
      <c r="AE11" s="129">
        <f>'SMFP Facility Need 3.00 PPS'!AD24</f>
        <v>2.6785714285714284</v>
      </c>
      <c r="AF11" s="129">
        <f>'SMFP Facility Need 3.00 PPS'!AE24</f>
        <v>2.8571428571428572</v>
      </c>
      <c r="AG11" s="129">
        <f>'SMFP Facility Need 3.00 PPS'!AF24</f>
        <v>3.2</v>
      </c>
      <c r="AH11" s="129">
        <f>'SMFP Facility Need 3.00 PPS'!AG24</f>
        <v>3.84</v>
      </c>
      <c r="AI11" s="129">
        <f>'SMFP Facility Need 3.00 PPS'!AH24</f>
        <v>3.96</v>
      </c>
      <c r="AJ11" s="129">
        <f>'SMFP Facility Need 3.00 PPS'!AI24</f>
        <v>2.9249999999999998</v>
      </c>
      <c r="AK11" s="129">
        <f>'SMFP Facility Need 3.00 PPS'!AJ24</f>
        <v>2.7666666666666666</v>
      </c>
      <c r="AL11" s="129">
        <f>'SMFP Facility Need 3.00 PPS'!AK24</f>
        <v>2.6666666666666665</v>
      </c>
      <c r="AM11" s="129">
        <f>'SMFP Facility Need 3.00 PPS'!AL24</f>
        <v>2.7333333333333334</v>
      </c>
      <c r="AN11" s="129">
        <f>'SMFP Facility Need 3.00 PPS'!AM24</f>
        <v>3.0333333333333332</v>
      </c>
      <c r="AO11" s="129">
        <f>'SMFP Facility Need 3.00 PPS'!AN24</f>
        <v>3.1666666666666665</v>
      </c>
      <c r="AP11" s="129">
        <f>'SMFP Facility Need 3.00 PPS'!AO24</f>
        <v>3.3666666666666667</v>
      </c>
      <c r="AQ11" s="129">
        <f>'SMFP Facility Need 3.00 PPS'!AP24</f>
        <v>3.2333333333333334</v>
      </c>
      <c r="AR11" s="129">
        <f>'SMFP Facility Need 3.00 PPS'!AQ24</f>
        <v>3.3333333333333335</v>
      </c>
      <c r="AS11" s="129">
        <f>'SMFP Facility Need 3.00 PPS'!AR24</f>
        <v>3.1333333333333333</v>
      </c>
      <c r="AT11" s="129">
        <f>'SMFP Facility Need 3.00 PPS'!AS24</f>
        <v>3.4</v>
      </c>
      <c r="AU11" s="129">
        <f>'SMFP Facility Need 3.00 PPS'!AT24</f>
        <v>3.3333333333333335</v>
      </c>
      <c r="AV11" s="129" t="e">
        <f>'SMFP Facility Need 3.00 PPS'!AU24</f>
        <v>#N/A</v>
      </c>
      <c r="AW11" s="88">
        <f t="shared" si="6"/>
        <v>3.1378888069436601</v>
      </c>
      <c r="AX11" s="180">
        <f t="shared" si="7"/>
        <v>0.29642459701945423</v>
      </c>
      <c r="AY11" s="180">
        <f t="shared" si="8"/>
        <v>0.54444889293620047</v>
      </c>
      <c r="AZ11" s="106">
        <f t="shared" si="9"/>
        <v>0.7713178792818538</v>
      </c>
    </row>
    <row r="12" spans="1:52" x14ac:dyDescent="0.55000000000000004">
      <c r="A12" s="28" t="s">
        <v>55</v>
      </c>
      <c r="B12" s="28">
        <v>2.96</v>
      </c>
      <c r="C12" s="130">
        <v>0.74</v>
      </c>
      <c r="D12" s="129">
        <f>'SMFP Facility Need 2.96 PPS'!C24</f>
        <v>3.8</v>
      </c>
      <c r="E12" s="129">
        <f>'SMFP Facility Need 2.96 PPS'!D24</f>
        <v>3.8</v>
      </c>
      <c r="F12" s="129">
        <f>'SMFP Facility Need 2.96 PPS'!E24</f>
        <v>3.6</v>
      </c>
      <c r="G12" s="129">
        <f>'SMFP Facility Need 2.96 PPS'!F24</f>
        <v>3.9</v>
      </c>
      <c r="H12" s="129">
        <f>'SMFP Facility Need 2.96 PPS'!G24</f>
        <v>4</v>
      </c>
      <c r="I12" s="129">
        <f>'SMFP Facility Need 2.96 PPS'!H24</f>
        <v>3.5</v>
      </c>
      <c r="J12" s="129">
        <f>'SMFP Facility Need 2.96 PPS'!I24</f>
        <v>4</v>
      </c>
      <c r="K12" s="129">
        <f>'SMFP Facility Need 2.96 PPS'!J24</f>
        <v>4.7</v>
      </c>
      <c r="L12" s="129">
        <f>'SMFP Facility Need 2.96 PPS'!K24</f>
        <v>3.3055346938775512</v>
      </c>
      <c r="M12" s="129">
        <f>'SMFP Facility Need 2.96 PPS'!L24</f>
        <v>3.9072968475286998</v>
      </c>
      <c r="N12" s="129">
        <f>'SMFP Facility Need 2.96 PPS'!M24</f>
        <v>2.665225298890415</v>
      </c>
      <c r="O12" s="129">
        <f>'SMFP Facility Need 2.96 PPS'!N24</f>
        <v>2.381372460739474</v>
      </c>
      <c r="P12" s="129">
        <f>'SMFP Facility Need 2.96 PPS'!O24</f>
        <v>2.2999999999999998</v>
      </c>
      <c r="Q12" s="129">
        <f>'SMFP Facility Need 2.96 PPS'!P24</f>
        <v>2.2666666666666666</v>
      </c>
      <c r="R12" s="129">
        <f>'SMFP Facility Need 2.96 PPS'!Q24</f>
        <v>2.7333333333333334</v>
      </c>
      <c r="S12" s="129">
        <f>'SMFP Facility Need 2.96 PPS'!R24</f>
        <v>2.6666666666666665</v>
      </c>
      <c r="T12" s="129">
        <f>'SMFP Facility Need 2.96 PPS'!S24</f>
        <v>2.7666666666666666</v>
      </c>
      <c r="U12" s="129">
        <f>'SMFP Facility Need 2.96 PPS'!T24</f>
        <v>2.9</v>
      </c>
      <c r="V12" s="129">
        <f>'SMFP Facility Need 2.96 PPS'!U24</f>
        <v>2.7333333333333334</v>
      </c>
      <c r="W12" s="129">
        <f>'SMFP Facility Need 2.96 PPS'!V24</f>
        <v>2.8333333333333335</v>
      </c>
      <c r="X12" s="129">
        <f>'SMFP Facility Need 2.96 PPS'!W24</f>
        <v>2.7</v>
      </c>
      <c r="Y12" s="129">
        <f>'SMFP Facility Need 2.96 PPS'!X24</f>
        <v>2.8</v>
      </c>
      <c r="Z12" s="129">
        <f>'SMFP Facility Need 2.96 PPS'!Y24</f>
        <v>2.8</v>
      </c>
      <c r="AA12" s="129">
        <f>'SMFP Facility Need 2.96 PPS'!Z24</f>
        <v>2.7</v>
      </c>
      <c r="AB12" s="129">
        <f>'SMFP Facility Need 2.96 PPS'!AA24</f>
        <v>2.5666666666666669</v>
      </c>
      <c r="AC12" s="129">
        <f>'SMFP Facility Need 2.96 PPS'!AB24</f>
        <v>3</v>
      </c>
      <c r="AD12" s="129">
        <f>'SMFP Facility Need 2.96 PPS'!AC24</f>
        <v>2.8571428571428572</v>
      </c>
      <c r="AE12" s="129">
        <f>'SMFP Facility Need 2.96 PPS'!AD24</f>
        <v>2.6785714285714284</v>
      </c>
      <c r="AF12" s="129">
        <f>'SMFP Facility Need 2.96 PPS'!AE24</f>
        <v>2.8190476190476188</v>
      </c>
      <c r="AG12" s="129">
        <f>'SMFP Facility Need 2.96 PPS'!AF24</f>
        <v>3.1522896698615548</v>
      </c>
      <c r="AH12" s="129">
        <f>'SMFP Facility Need 2.96 PPS'!AG24</f>
        <v>3.7827476038338657</v>
      </c>
      <c r="AI12" s="129">
        <f>'SMFP Facility Need 2.96 PPS'!AH24</f>
        <v>3.9009584664536741</v>
      </c>
      <c r="AJ12" s="129">
        <f>'SMFP Facility Need 2.96 PPS'!AI24</f>
        <v>2.8859999999999997</v>
      </c>
      <c r="AK12" s="129">
        <f>'SMFP Facility Need 2.96 PPS'!AJ24</f>
        <v>2.7666666666666666</v>
      </c>
      <c r="AL12" s="129">
        <f>'SMFP Facility Need 2.96 PPS'!AK24</f>
        <v>2.6666666666666665</v>
      </c>
      <c r="AM12" s="129">
        <f>'SMFP Facility Need 2.96 PPS'!AL24</f>
        <v>2.7333333333333334</v>
      </c>
      <c r="AN12" s="129">
        <f>'SMFP Facility Need 2.96 PPS'!AM24</f>
        <v>3.0333333333333332</v>
      </c>
      <c r="AO12" s="129">
        <f>'SMFP Facility Need 2.96 PPS'!AN24</f>
        <v>3.1666666666666665</v>
      </c>
      <c r="AP12" s="129">
        <f>'SMFP Facility Need 2.96 PPS'!AO24</f>
        <v>3.3666666666666667</v>
      </c>
      <c r="AQ12" s="129">
        <f>'SMFP Facility Need 2.96 PPS'!AP24</f>
        <v>3.2333333333333334</v>
      </c>
      <c r="AR12" s="129">
        <f>'SMFP Facility Need 2.96 PPS'!AQ24</f>
        <v>3.3333333333333335</v>
      </c>
      <c r="AS12" s="129">
        <f>'SMFP Facility Need 2.96 PPS'!AR24</f>
        <v>3.1333333333333333</v>
      </c>
      <c r="AT12" s="129">
        <f>'SMFP Facility Need 2.96 PPS'!AS24</f>
        <v>3.4</v>
      </c>
      <c r="AU12" s="129">
        <f>'SMFP Facility Need 2.96 PPS'!AT24</f>
        <v>3.3333333333333335</v>
      </c>
      <c r="AV12" s="129" t="e">
        <f>'SMFP Facility Need 2.96 PPS'!AU24</f>
        <v>#N/A</v>
      </c>
      <c r="AW12" s="88">
        <f t="shared" si="6"/>
        <v>3.1265800063472837</v>
      </c>
      <c r="AX12" s="180">
        <f t="shared" si="7"/>
        <v>0.29276639911355168</v>
      </c>
      <c r="AY12" s="180">
        <f t="shared" si="8"/>
        <v>0.5410789213354662</v>
      </c>
      <c r="AZ12" s="106">
        <f t="shared" si="9"/>
        <v>0.77248697414056233</v>
      </c>
    </row>
    <row r="13" spans="1:52" x14ac:dyDescent="0.55000000000000004">
      <c r="A13" s="28" t="s">
        <v>55</v>
      </c>
      <c r="B13" s="28">
        <v>2.92</v>
      </c>
      <c r="C13" s="130">
        <v>0.73</v>
      </c>
      <c r="D13" s="129">
        <f>'SMFP Facility Need 2.92 PPS'!C24</f>
        <v>3.8</v>
      </c>
      <c r="E13" s="129">
        <f>'SMFP Facility Need 2.92 PPS'!D24</f>
        <v>3.8</v>
      </c>
      <c r="F13" s="129">
        <f>'SMFP Facility Need 2.92 PPS'!E24</f>
        <v>3.6</v>
      </c>
      <c r="G13" s="129">
        <f>'SMFP Facility Need 2.92 PPS'!F24</f>
        <v>3.9</v>
      </c>
      <c r="H13" s="129">
        <f>'SMFP Facility Need 2.92 PPS'!G24</f>
        <v>4</v>
      </c>
      <c r="I13" s="129">
        <f>'SMFP Facility Need 2.92 PPS'!H24</f>
        <v>3.5</v>
      </c>
      <c r="J13" s="129">
        <f>'SMFP Facility Need 2.92 PPS'!I24</f>
        <v>4</v>
      </c>
      <c r="K13" s="129">
        <f>'SMFP Facility Need 2.92 PPS'!J24</f>
        <v>4.7</v>
      </c>
      <c r="L13" s="129">
        <f>'SMFP Facility Need 2.92 PPS'!K24</f>
        <v>3.2608653061224486</v>
      </c>
      <c r="M13" s="129">
        <f>'SMFP Facility Need 2.92 PPS'!L24</f>
        <v>3.8208710401968369</v>
      </c>
      <c r="N13" s="129">
        <f>'SMFP Facility Need 2.92 PPS'!M24</f>
        <v>2.5999458962933009</v>
      </c>
      <c r="O13" s="129">
        <f>'SMFP Facility Need 2.92 PPS'!N24</f>
        <v>2.3254348810046102</v>
      </c>
      <c r="P13" s="129">
        <f>'SMFP Facility Need 2.92 PPS'!O24</f>
        <v>2.2999999999999998</v>
      </c>
      <c r="Q13" s="129">
        <f>'SMFP Facility Need 2.92 PPS'!P24</f>
        <v>2.2666666666666666</v>
      </c>
      <c r="R13" s="129">
        <f>'SMFP Facility Need 2.92 PPS'!Q24</f>
        <v>2.7333333333333334</v>
      </c>
      <c r="S13" s="129">
        <f>'SMFP Facility Need 2.92 PPS'!R24</f>
        <v>2.6666666666666665</v>
      </c>
      <c r="T13" s="129">
        <f>'SMFP Facility Need 2.92 PPS'!S24</f>
        <v>2.7666666666666666</v>
      </c>
      <c r="U13" s="129">
        <f>'SMFP Facility Need 2.92 PPS'!T24</f>
        <v>2.9</v>
      </c>
      <c r="V13" s="129">
        <f>'SMFP Facility Need 2.92 PPS'!U24</f>
        <v>2.7333333333333334</v>
      </c>
      <c r="W13" s="129">
        <f>'SMFP Facility Need 2.92 PPS'!V24</f>
        <v>2.8333333333333335</v>
      </c>
      <c r="X13" s="129">
        <f>'SMFP Facility Need 2.92 PPS'!W24</f>
        <v>2.7</v>
      </c>
      <c r="Y13" s="129">
        <f>'SMFP Facility Need 2.92 PPS'!X24</f>
        <v>2.8</v>
      </c>
      <c r="Z13" s="129">
        <f>'SMFP Facility Need 2.92 PPS'!Y24</f>
        <v>2.8</v>
      </c>
      <c r="AA13" s="129">
        <f>'SMFP Facility Need 2.92 PPS'!Z24</f>
        <v>2.7</v>
      </c>
      <c r="AB13" s="129">
        <f>'SMFP Facility Need 2.92 PPS'!AA24</f>
        <v>2.5666666666666669</v>
      </c>
      <c r="AC13" s="129">
        <f>'SMFP Facility Need 2.92 PPS'!AB24</f>
        <v>3</v>
      </c>
      <c r="AD13" s="129">
        <f>'SMFP Facility Need 2.92 PPS'!AC24</f>
        <v>2.8571428571428572</v>
      </c>
      <c r="AE13" s="129">
        <f>'SMFP Facility Need 2.92 PPS'!AD24</f>
        <v>2.6785714285714284</v>
      </c>
      <c r="AF13" s="129">
        <f>'SMFP Facility Need 2.92 PPS'!AE24</f>
        <v>2.7809523809523808</v>
      </c>
      <c r="AG13" s="129">
        <f>'SMFP Facility Need 2.92 PPS'!AF24</f>
        <v>3.1047315257841572</v>
      </c>
      <c r="AH13" s="129">
        <f>'SMFP Facility Need 2.92 PPS'!AG24</f>
        <v>3.725677830940989</v>
      </c>
      <c r="AI13" s="129">
        <f>'SMFP Facility Need 2.92 PPS'!AH24</f>
        <v>3.8421052631578947</v>
      </c>
      <c r="AJ13" s="129">
        <f>'SMFP Facility Need 2.92 PPS'!AI24</f>
        <v>2.847</v>
      </c>
      <c r="AK13" s="129">
        <f>'SMFP Facility Need 2.92 PPS'!AJ24</f>
        <v>2.7666666666666666</v>
      </c>
      <c r="AL13" s="129">
        <f>'SMFP Facility Need 2.92 PPS'!AK24</f>
        <v>2.6666666666666665</v>
      </c>
      <c r="AM13" s="129">
        <f>'SMFP Facility Need 2.92 PPS'!AL24</f>
        <v>2.7333333333333334</v>
      </c>
      <c r="AN13" s="129">
        <f>'SMFP Facility Need 2.92 PPS'!AM24</f>
        <v>3.0333333333333332</v>
      </c>
      <c r="AO13" s="129">
        <f>'SMFP Facility Need 2.92 PPS'!AN24</f>
        <v>3.1666666666666665</v>
      </c>
      <c r="AP13" s="129">
        <f>'SMFP Facility Need 2.92 PPS'!AO24</f>
        <v>3.3666666666666667</v>
      </c>
      <c r="AQ13" s="129">
        <f>'SMFP Facility Need 2.92 PPS'!AP24</f>
        <v>3.2333333333333334</v>
      </c>
      <c r="AR13" s="129">
        <f>'SMFP Facility Need 2.92 PPS'!AQ24</f>
        <v>3.3333333333333335</v>
      </c>
      <c r="AS13" s="129">
        <f>'SMFP Facility Need 2.92 PPS'!AR24</f>
        <v>3.1333333333333333</v>
      </c>
      <c r="AT13" s="129">
        <f>'SMFP Facility Need 2.92 PPS'!AS24</f>
        <v>3.4</v>
      </c>
      <c r="AU13" s="129">
        <f>'SMFP Facility Need 2.92 PPS'!AT24</f>
        <v>3.3333333333333335</v>
      </c>
      <c r="AV13" s="129" t="e">
        <f>'SMFP Facility Need 2.92 PPS'!AU24</f>
        <v>#N/A</v>
      </c>
      <c r="AW13" s="88">
        <f t="shared" si="6"/>
        <v>3.1153779941704602</v>
      </c>
      <c r="AX13" s="180">
        <f t="shared" si="7"/>
        <v>0.29020044084500324</v>
      </c>
      <c r="AY13" s="180">
        <f t="shared" si="8"/>
        <v>0.53870255321930971</v>
      </c>
      <c r="AZ13" s="106">
        <f t="shared" si="9"/>
        <v>0.77228756545782851</v>
      </c>
    </row>
    <row r="14" spans="1:52" x14ac:dyDescent="0.55000000000000004">
      <c r="A14" s="28" t="s">
        <v>55</v>
      </c>
      <c r="B14" s="28">
        <v>2.88</v>
      </c>
      <c r="C14" s="130">
        <v>0.72</v>
      </c>
      <c r="D14" s="129">
        <f>'SMFP Facility Need 2.88 PPS'!C24</f>
        <v>3.8</v>
      </c>
      <c r="E14" s="129">
        <f>'SMFP Facility Need 2.88 PPS'!D24</f>
        <v>3.8</v>
      </c>
      <c r="F14" s="129">
        <f>'SMFP Facility Need 2.88 PPS'!E24</f>
        <v>3.6</v>
      </c>
      <c r="G14" s="129">
        <f>'SMFP Facility Need 2.88 PPS'!F24</f>
        <v>3.9</v>
      </c>
      <c r="H14" s="129">
        <f>'SMFP Facility Need 2.88 PPS'!G24</f>
        <v>4</v>
      </c>
      <c r="I14" s="129">
        <f>'SMFP Facility Need 2.88 PPS'!H24</f>
        <v>3.5</v>
      </c>
      <c r="J14" s="129">
        <f>'SMFP Facility Need 2.88 PPS'!I24</f>
        <v>4</v>
      </c>
      <c r="K14" s="129">
        <f>'SMFP Facility Need 2.88 PPS'!J24</f>
        <v>4.7</v>
      </c>
      <c r="L14" s="129">
        <f>'SMFP Facility Need 2.88 PPS'!K24</f>
        <v>3.216195918367347</v>
      </c>
      <c r="M14" s="129">
        <f>'SMFP Facility Need 2.88 PPS'!L24</f>
        <v>3.735940055251171</v>
      </c>
      <c r="N14" s="129">
        <f>'SMFP Facility Need 2.88 PPS'!M24</f>
        <v>2.5361036059211779</v>
      </c>
      <c r="O14" s="129">
        <f>'SMFP Facility Need 2.88 PPS'!N24</f>
        <v>2.2706173439392701</v>
      </c>
      <c r="P14" s="129">
        <f>'SMFP Facility Need 2.88 PPS'!O24</f>
        <v>2.2999999999999998</v>
      </c>
      <c r="Q14" s="129">
        <f>'SMFP Facility Need 2.88 PPS'!P24</f>
        <v>2.2666666666666666</v>
      </c>
      <c r="R14" s="129">
        <f>'SMFP Facility Need 2.88 PPS'!Q24</f>
        <v>2.7333333333333334</v>
      </c>
      <c r="S14" s="129">
        <f>'SMFP Facility Need 2.88 PPS'!R24</f>
        <v>2.6666666666666665</v>
      </c>
      <c r="T14" s="129">
        <f>'SMFP Facility Need 2.88 PPS'!S24</f>
        <v>2.7666666666666666</v>
      </c>
      <c r="U14" s="129">
        <f>'SMFP Facility Need 2.88 PPS'!T24</f>
        <v>2.9</v>
      </c>
      <c r="V14" s="129">
        <f>'SMFP Facility Need 2.88 PPS'!U24</f>
        <v>2.7333333333333334</v>
      </c>
      <c r="W14" s="129">
        <f>'SMFP Facility Need 2.88 PPS'!V24</f>
        <v>2.8333333333333335</v>
      </c>
      <c r="X14" s="129">
        <f>'SMFP Facility Need 2.88 PPS'!W24</f>
        <v>2.7</v>
      </c>
      <c r="Y14" s="129">
        <f>'SMFP Facility Need 2.88 PPS'!X24</f>
        <v>2.8</v>
      </c>
      <c r="Z14" s="129">
        <f>'SMFP Facility Need 2.88 PPS'!Y24</f>
        <v>2.8</v>
      </c>
      <c r="AA14" s="129">
        <f>'SMFP Facility Need 2.88 PPS'!Z24</f>
        <v>2.7</v>
      </c>
      <c r="AB14" s="129">
        <f>'SMFP Facility Need 2.88 PPS'!AA24</f>
        <v>2.5666666666666669</v>
      </c>
      <c r="AC14" s="129">
        <f>'SMFP Facility Need 2.88 PPS'!AB24</f>
        <v>3</v>
      </c>
      <c r="AD14" s="129">
        <f>'SMFP Facility Need 2.88 PPS'!AC24</f>
        <v>2.8571428571428572</v>
      </c>
      <c r="AE14" s="129">
        <f>'SMFP Facility Need 2.88 PPS'!AD24</f>
        <v>2.6785714285714284</v>
      </c>
      <c r="AF14" s="129">
        <f>'SMFP Facility Need 2.88 PPS'!AE24</f>
        <v>2.7428571428571429</v>
      </c>
      <c r="AG14" s="129">
        <f>'SMFP Facility Need 2.88 PPS'!AF24</f>
        <v>3.057324840764331</v>
      </c>
      <c r="AH14" s="129">
        <f>'SMFP Facility Need 2.88 PPS'!AG24</f>
        <v>3.6687898089171971</v>
      </c>
      <c r="AI14" s="129">
        <f>'SMFP Facility Need 2.88 PPS'!AH24</f>
        <v>3.7834394904458599</v>
      </c>
      <c r="AJ14" s="129">
        <f>'SMFP Facility Need 2.88 PPS'!AI24</f>
        <v>2.8079999999999998</v>
      </c>
      <c r="AK14" s="129">
        <f>'SMFP Facility Need 2.88 PPS'!AJ24</f>
        <v>2.7666666666666666</v>
      </c>
      <c r="AL14" s="129">
        <f>'SMFP Facility Need 2.88 PPS'!AK24</f>
        <v>2.6666666666666665</v>
      </c>
      <c r="AM14" s="129">
        <f>'SMFP Facility Need 2.88 PPS'!AL24</f>
        <v>2.7333333333333334</v>
      </c>
      <c r="AN14" s="129">
        <f>'SMFP Facility Need 2.88 PPS'!AM24</f>
        <v>3.0333333333333332</v>
      </c>
      <c r="AO14" s="129">
        <f>'SMFP Facility Need 2.88 PPS'!AN24</f>
        <v>3.1666666666666665</v>
      </c>
      <c r="AP14" s="129">
        <f>'SMFP Facility Need 2.88 PPS'!AO24</f>
        <v>3.3666666666666667</v>
      </c>
      <c r="AQ14" s="129">
        <f>'SMFP Facility Need 2.88 PPS'!AP24</f>
        <v>3.2333333333333334</v>
      </c>
      <c r="AR14" s="129">
        <f>'SMFP Facility Need 2.88 PPS'!AQ24</f>
        <v>3.3333333333333335</v>
      </c>
      <c r="AS14" s="129">
        <f>'SMFP Facility Need 2.88 PPS'!AR24</f>
        <v>3.1333333333333333</v>
      </c>
      <c r="AT14" s="129">
        <f>'SMFP Facility Need 2.88 PPS'!AS24</f>
        <v>3.4</v>
      </c>
      <c r="AU14" s="129">
        <f>'SMFP Facility Need 2.88 PPS'!AT24</f>
        <v>3.3333333333333335</v>
      </c>
      <c r="AV14" s="129" t="e">
        <f>'SMFP Facility Need 2.88 PPS'!AU24</f>
        <v>#N/A</v>
      </c>
      <c r="AW14" s="88">
        <f t="shared" si="6"/>
        <v>3.104279905125253</v>
      </c>
      <c r="AX14" s="180">
        <f t="shared" si="7"/>
        <v>0.28869042092733621</v>
      </c>
      <c r="AY14" s="180">
        <f t="shared" si="8"/>
        <v>0.53729919125877734</v>
      </c>
      <c r="AZ14" s="106">
        <f t="shared" si="9"/>
        <v>0.77073104056379294</v>
      </c>
    </row>
    <row r="15" spans="1:52" x14ac:dyDescent="0.55000000000000004">
      <c r="A15" s="28" t="s">
        <v>55</v>
      </c>
      <c r="B15" s="28">
        <v>2.84</v>
      </c>
      <c r="C15" s="130">
        <v>0.71</v>
      </c>
      <c r="D15" s="129">
        <f>'SMFP Facility Need 2.84 PPS'!C24</f>
        <v>3.8</v>
      </c>
      <c r="E15" s="129">
        <f>'SMFP Facility Need 2.84 PPS'!D24</f>
        <v>3.8</v>
      </c>
      <c r="F15" s="129">
        <f>'SMFP Facility Need 2.84 PPS'!E24</f>
        <v>3.6</v>
      </c>
      <c r="G15" s="129">
        <f>'SMFP Facility Need 2.84 PPS'!F24</f>
        <v>3.9</v>
      </c>
      <c r="H15" s="129">
        <f>'SMFP Facility Need 2.84 PPS'!G24</f>
        <v>4</v>
      </c>
      <c r="I15" s="129">
        <f>'SMFP Facility Need 2.84 PPS'!H24</f>
        <v>3.5</v>
      </c>
      <c r="J15" s="129">
        <f>'SMFP Facility Need 2.84 PPS'!I24</f>
        <v>4</v>
      </c>
      <c r="K15" s="129">
        <f>'SMFP Facility Need 2.84 PPS'!J24</f>
        <v>4.7</v>
      </c>
      <c r="L15" s="129">
        <f>'SMFP Facility Need 2.84 PPS'!K24</f>
        <v>3.1715265306122449</v>
      </c>
      <c r="M15" s="129">
        <f>'SMFP Facility Need 2.84 PPS'!L24</f>
        <v>3.6524654434867045</v>
      </c>
      <c r="N15" s="129">
        <f>'SMFP Facility Need 2.84 PPS'!M24</f>
        <v>2.4736514878780036</v>
      </c>
      <c r="O15" s="129">
        <f>'SMFP Facility Need 2.84 PPS'!N24</f>
        <v>2.2168865429368605</v>
      </c>
      <c r="P15" s="129">
        <f>'SMFP Facility Need 2.84 PPS'!O24</f>
        <v>2.2999999999999998</v>
      </c>
      <c r="Q15" s="129">
        <f>'SMFP Facility Need 2.84 PPS'!P24</f>
        <v>2.2666666666666666</v>
      </c>
      <c r="R15" s="129">
        <f>'SMFP Facility Need 2.84 PPS'!Q24</f>
        <v>2.7333333333333334</v>
      </c>
      <c r="S15" s="129">
        <f>'SMFP Facility Need 2.84 PPS'!R24</f>
        <v>2.6666666666666665</v>
      </c>
      <c r="T15" s="129">
        <f>'SMFP Facility Need 2.84 PPS'!S24</f>
        <v>2.7666666666666666</v>
      </c>
      <c r="U15" s="129">
        <f>'SMFP Facility Need 2.84 PPS'!T24</f>
        <v>2.9</v>
      </c>
      <c r="V15" s="129">
        <f>'SMFP Facility Need 2.84 PPS'!U24</f>
        <v>2.7333333333333334</v>
      </c>
      <c r="W15" s="129">
        <f>'SMFP Facility Need 2.84 PPS'!V24</f>
        <v>2.8333333333333335</v>
      </c>
      <c r="X15" s="129">
        <f>'SMFP Facility Need 2.84 PPS'!W24</f>
        <v>2.7</v>
      </c>
      <c r="Y15" s="129">
        <f>'SMFP Facility Need 2.84 PPS'!X24</f>
        <v>2.8</v>
      </c>
      <c r="Z15" s="129">
        <f>'SMFP Facility Need 2.84 PPS'!Y24</f>
        <v>2.8</v>
      </c>
      <c r="AA15" s="129">
        <f>'SMFP Facility Need 2.84 PPS'!Z24</f>
        <v>2.7</v>
      </c>
      <c r="AB15" s="129">
        <f>'SMFP Facility Need 2.84 PPS'!AA24</f>
        <v>2.5666666666666669</v>
      </c>
      <c r="AC15" s="129">
        <f>'SMFP Facility Need 2.84 PPS'!AB24</f>
        <v>3</v>
      </c>
      <c r="AD15" s="129">
        <f>'SMFP Facility Need 2.84 PPS'!AC24</f>
        <v>2.8571428571428572</v>
      </c>
      <c r="AE15" s="129">
        <f>'SMFP Facility Need 2.84 PPS'!AD24</f>
        <v>2.6785714285714284</v>
      </c>
      <c r="AF15" s="129">
        <f>'SMFP Facility Need 2.84 PPS'!AE24</f>
        <v>2.7047619047619045</v>
      </c>
      <c r="AG15" s="129">
        <f>'SMFP Facility Need 2.84 PPS'!AF24</f>
        <v>3.0100688924218333</v>
      </c>
      <c r="AH15" s="129">
        <f>'SMFP Facility Need 2.84 PPS'!AG24</f>
        <v>3.6120826709061999</v>
      </c>
      <c r="AI15" s="129">
        <f>'SMFP Facility Need 2.84 PPS'!AH24</f>
        <v>3.7249602543720188</v>
      </c>
      <c r="AJ15" s="129">
        <f>'SMFP Facility Need 2.84 PPS'!AI24</f>
        <v>2.7689999999999997</v>
      </c>
      <c r="AK15" s="129">
        <f>'SMFP Facility Need 2.84 PPS'!AJ24</f>
        <v>2.7666666666666666</v>
      </c>
      <c r="AL15" s="129">
        <f>'SMFP Facility Need 2.84 PPS'!AK24</f>
        <v>2.6666666666666665</v>
      </c>
      <c r="AM15" s="129">
        <f>'SMFP Facility Need 2.84 PPS'!AL24</f>
        <v>2.7333333333333334</v>
      </c>
      <c r="AN15" s="129">
        <f>'SMFP Facility Need 2.84 PPS'!AM24</f>
        <v>3.0333333333333332</v>
      </c>
      <c r="AO15" s="129">
        <f>'SMFP Facility Need 2.84 PPS'!AN24</f>
        <v>3.1666666666666665</v>
      </c>
      <c r="AP15" s="129">
        <f>'SMFP Facility Need 2.84 PPS'!AO24</f>
        <v>3.3666666666666667</v>
      </c>
      <c r="AQ15" s="129">
        <f>'SMFP Facility Need 2.84 PPS'!AP24</f>
        <v>3.2333333333333334</v>
      </c>
      <c r="AR15" s="129">
        <f>'SMFP Facility Need 2.84 PPS'!AQ24</f>
        <v>3.3333333333333335</v>
      </c>
      <c r="AS15" s="129">
        <f>'SMFP Facility Need 2.84 PPS'!AR24</f>
        <v>3.1333333333333333</v>
      </c>
      <c r="AT15" s="129">
        <f>'SMFP Facility Need 2.84 PPS'!AS24</f>
        <v>3.4</v>
      </c>
      <c r="AU15" s="129">
        <f>'SMFP Facility Need 2.84 PPS'!AT24</f>
        <v>3.3333333333333335</v>
      </c>
      <c r="AV15" s="129" t="e">
        <f>'SMFP Facility Need 2.84 PPS'!AU24</f>
        <v>#N/A</v>
      </c>
      <c r="AW15" s="88">
        <f t="shared" si="6"/>
        <v>3.0932829851459869</v>
      </c>
      <c r="AX15" s="180">
        <f t="shared" si="7"/>
        <v>0.28820202329725997</v>
      </c>
      <c r="AY15" s="180">
        <f t="shared" si="8"/>
        <v>0.53684450569718978</v>
      </c>
      <c r="AZ15" s="106">
        <f t="shared" si="9"/>
        <v>0.76784895291287369</v>
      </c>
    </row>
    <row r="16" spans="1:52" x14ac:dyDescent="0.55000000000000004">
      <c r="A16" s="28" t="s">
        <v>55</v>
      </c>
      <c r="B16" s="28">
        <v>2.8</v>
      </c>
      <c r="C16" s="128">
        <v>0.7</v>
      </c>
      <c r="D16" s="129">
        <f>'SMFP Facility Need 2.80 PPS'!C24</f>
        <v>3.8</v>
      </c>
      <c r="E16" s="129">
        <f>'SMFP Facility Need 2.80 PPS'!D24</f>
        <v>3.8</v>
      </c>
      <c r="F16" s="129">
        <f>'SMFP Facility Need 2.80 PPS'!E24</f>
        <v>3.6</v>
      </c>
      <c r="G16" s="129">
        <f>'SMFP Facility Need 2.80 PPS'!F24</f>
        <v>3.9</v>
      </c>
      <c r="H16" s="129">
        <f>'SMFP Facility Need 2.80 PPS'!G24</f>
        <v>4</v>
      </c>
      <c r="I16" s="129">
        <f>'SMFP Facility Need 2.80 PPS'!H24</f>
        <v>3.5</v>
      </c>
      <c r="J16" s="129">
        <f>'SMFP Facility Need 2.80 PPS'!I24</f>
        <v>4</v>
      </c>
      <c r="K16" s="129">
        <f>'SMFP Facility Need 2.80 PPS'!J24</f>
        <v>4.7</v>
      </c>
      <c r="L16" s="129">
        <f>'SMFP Facility Need 2.80 PPS'!K24</f>
        <v>3.1268571428571428</v>
      </c>
      <c r="M16" s="129">
        <f>'SMFP Facility Need 2.80 PPS'!L24</f>
        <v>3.5704100631215661</v>
      </c>
      <c r="N16" s="129">
        <f>'SMFP Facility Need 2.80 PPS'!M24</f>
        <v>2.4125446244926256</v>
      </c>
      <c r="O16" s="129">
        <f>'SMFP Facility Need 2.80 PPS'!N24</f>
        <v>2.1642104790099599</v>
      </c>
      <c r="P16" s="129">
        <f>'SMFP Facility Need 2.80 PPS'!O24</f>
        <v>2.2999999999999998</v>
      </c>
      <c r="Q16" s="129">
        <f>'SMFP Facility Need 2.80 PPS'!P24</f>
        <v>2.2666666666666666</v>
      </c>
      <c r="R16" s="129">
        <f>'SMFP Facility Need 2.80 PPS'!Q24</f>
        <v>2.7333333333333334</v>
      </c>
      <c r="S16" s="129">
        <f>'SMFP Facility Need 2.80 PPS'!R24</f>
        <v>2.6666666666666665</v>
      </c>
      <c r="T16" s="129">
        <f>'SMFP Facility Need 2.80 PPS'!S24</f>
        <v>2.7666666666666666</v>
      </c>
      <c r="U16" s="129">
        <f>'SMFP Facility Need 2.80 PPS'!T24</f>
        <v>2.9</v>
      </c>
      <c r="V16" s="129">
        <f>'SMFP Facility Need 2.80 PPS'!U24</f>
        <v>2.7333333333333334</v>
      </c>
      <c r="W16" s="129">
        <f>'SMFP Facility Need 2.80 PPS'!V24</f>
        <v>2.8333333333333335</v>
      </c>
      <c r="X16" s="129">
        <f>'SMFP Facility Need 2.80 PPS'!W24</f>
        <v>2.7</v>
      </c>
      <c r="Y16" s="129">
        <f>'SMFP Facility Need 2.80 PPS'!X24</f>
        <v>2.8</v>
      </c>
      <c r="Z16" s="129">
        <f>'SMFP Facility Need 2.80 PPS'!Y24</f>
        <v>2.8</v>
      </c>
      <c r="AA16" s="129">
        <f>'SMFP Facility Need 2.80 PPS'!Z24</f>
        <v>2.7</v>
      </c>
      <c r="AB16" s="129">
        <f>'SMFP Facility Need 2.80 PPS'!AA24</f>
        <v>2.5666666666666669</v>
      </c>
      <c r="AC16" s="129">
        <f>'SMFP Facility Need 2.80 PPS'!AB24</f>
        <v>3</v>
      </c>
      <c r="AD16" s="129">
        <f>'SMFP Facility Need 2.80 PPS'!AC24</f>
        <v>2.8571428571428572</v>
      </c>
      <c r="AE16" s="129">
        <f>'SMFP Facility Need 2.80 PPS'!AD24</f>
        <v>2.6785714285714284</v>
      </c>
      <c r="AF16" s="129">
        <f>'SMFP Facility Need 2.80 PPS'!AE24</f>
        <v>2.6666666666666665</v>
      </c>
      <c r="AG16" s="129">
        <f>'SMFP Facility Need 2.80 PPS'!AF24</f>
        <v>2.9391563532689684</v>
      </c>
      <c r="AH16" s="129">
        <f>'SMFP Facility Need 2.80 PPS'!AG24</f>
        <v>3.526987623922762</v>
      </c>
      <c r="AI16" s="129">
        <f>'SMFP Facility Need 2.80 PPS'!AH24</f>
        <v>3.6372059871703484</v>
      </c>
      <c r="AJ16" s="129">
        <f>'SMFP Facility Need 2.80 PPS'!AI24</f>
        <v>2.73</v>
      </c>
      <c r="AK16" s="129">
        <f>'SMFP Facility Need 2.80 PPS'!AJ24</f>
        <v>2.7666666666666666</v>
      </c>
      <c r="AL16" s="129">
        <f>'SMFP Facility Need 2.80 PPS'!AK24</f>
        <v>2.6666666666666665</v>
      </c>
      <c r="AM16" s="129">
        <f>'SMFP Facility Need 2.80 PPS'!AL24</f>
        <v>2.7333333333333334</v>
      </c>
      <c r="AN16" s="129">
        <f>'SMFP Facility Need 2.80 PPS'!AM24</f>
        <v>3.0333333333333332</v>
      </c>
      <c r="AO16" s="129">
        <f>'SMFP Facility Need 2.80 PPS'!AN24</f>
        <v>3.1666666666666665</v>
      </c>
      <c r="AP16" s="129">
        <f>'SMFP Facility Need 2.80 PPS'!AO24</f>
        <v>3.3666666666666667</v>
      </c>
      <c r="AQ16" s="129">
        <f>'SMFP Facility Need 2.80 PPS'!AP24</f>
        <v>3.2333333333333334</v>
      </c>
      <c r="AR16" s="129">
        <f>'SMFP Facility Need 2.80 PPS'!AQ24</f>
        <v>3.3333333333333335</v>
      </c>
      <c r="AS16" s="129">
        <f>'SMFP Facility Need 2.80 PPS'!AR24</f>
        <v>3.1333333333333333</v>
      </c>
      <c r="AT16" s="129">
        <f>'SMFP Facility Need 2.80 PPS'!AS24</f>
        <v>3.4</v>
      </c>
      <c r="AU16" s="129">
        <f>'SMFP Facility Need 2.80 PPS'!AT24</f>
        <v>3.3333333333333335</v>
      </c>
      <c r="AV16" s="129" t="e">
        <f>'SMFP Facility Need 2.80 PPS'!AU24</f>
        <v>#N/A</v>
      </c>
      <c r="AW16" s="88">
        <f t="shared" si="6"/>
        <v>3.0805246945354017</v>
      </c>
      <c r="AX16" s="180">
        <f t="shared" si="7"/>
        <v>0.28745448570130117</v>
      </c>
      <c r="AY16" s="180">
        <f t="shared" si="8"/>
        <v>0.53614782075590051</v>
      </c>
      <c r="AZ16" s="106">
        <f t="shared" si="9"/>
        <v>0.76402299608445212</v>
      </c>
    </row>
  </sheetData>
  <mergeCells count="3">
    <mergeCell ref="C2:C4"/>
    <mergeCell ref="B2:B4"/>
    <mergeCell ref="A2:A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35"/>
  <sheetViews>
    <sheetView topLeftCell="I1" workbookViewId="0">
      <selection activeCell="A11" sqref="A11:XFD11"/>
    </sheetView>
  </sheetViews>
  <sheetFormatPr defaultRowHeight="22.5" x14ac:dyDescent="0.55000000000000004"/>
  <cols>
    <col min="1" max="1" width="45" bestFit="1" customWidth="1"/>
    <col min="46" max="52" width="0" hidden="1" customWidth="1"/>
  </cols>
  <sheetData>
    <row r="1" spans="1:52" x14ac:dyDescent="0.55000000000000004">
      <c r="A1" s="1"/>
      <c r="B1" s="1"/>
      <c r="C1" s="1"/>
      <c r="D1" s="1"/>
      <c r="E1" s="1"/>
      <c r="F1" s="1"/>
      <c r="G1" s="1"/>
      <c r="H1" s="1"/>
      <c r="I1" s="1"/>
      <c r="J1" s="1"/>
      <c r="K1" s="1"/>
      <c r="L1" s="2"/>
      <c r="M1" s="2"/>
      <c r="N1" s="2"/>
      <c r="O1" s="2"/>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row>
    <row r="2" spans="1:52" x14ac:dyDescent="0.55000000000000004">
      <c r="A2" s="4" t="s">
        <v>0</v>
      </c>
      <c r="B2" s="4"/>
      <c r="C2" s="4"/>
      <c r="D2" s="4"/>
      <c r="E2" s="4"/>
      <c r="F2" s="4"/>
      <c r="G2" s="4"/>
      <c r="H2" s="4"/>
      <c r="I2" s="4"/>
      <c r="J2" s="193" t="s">
        <v>1</v>
      </c>
      <c r="K2" s="154"/>
      <c r="L2" s="2"/>
      <c r="M2" s="2"/>
      <c r="N2" s="2"/>
      <c r="O2" s="2"/>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row>
    <row r="3" spans="1:52" x14ac:dyDescent="0.55000000000000004">
      <c r="A3" s="3"/>
      <c r="B3" s="3"/>
      <c r="C3" s="3"/>
      <c r="D3" s="3"/>
      <c r="E3" s="3"/>
      <c r="F3" s="3"/>
      <c r="G3" s="3"/>
      <c r="H3" s="3"/>
      <c r="I3" s="3"/>
      <c r="J3" s="193"/>
      <c r="K3" s="154"/>
      <c r="L3" s="2"/>
      <c r="M3" s="2"/>
      <c r="N3" s="2"/>
      <c r="O3" s="2"/>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row>
    <row r="4" spans="1:52" ht="23.25" thickBot="1" x14ac:dyDescent="0.6">
      <c r="A4" s="3" t="s">
        <v>2</v>
      </c>
      <c r="B4" s="5">
        <v>0.8</v>
      </c>
      <c r="C4" s="5">
        <v>0.8</v>
      </c>
      <c r="D4" s="5">
        <v>0.8</v>
      </c>
      <c r="E4" s="5">
        <v>0.8</v>
      </c>
      <c r="F4" s="5">
        <v>0.8</v>
      </c>
      <c r="G4" s="5">
        <v>0.8</v>
      </c>
      <c r="H4" s="5">
        <v>0.8</v>
      </c>
      <c r="I4" s="5">
        <v>0.8</v>
      </c>
      <c r="J4" s="5">
        <v>0.8</v>
      </c>
      <c r="K4" s="5"/>
      <c r="L4" s="5">
        <v>0.8</v>
      </c>
      <c r="M4" s="5">
        <v>0.8</v>
      </c>
      <c r="N4" s="5">
        <v>0.8</v>
      </c>
      <c r="O4" s="5">
        <v>0.8</v>
      </c>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row>
    <row r="5" spans="1:52" x14ac:dyDescent="0.55000000000000004">
      <c r="A5" s="3" t="s">
        <v>3</v>
      </c>
      <c r="B5" s="6" t="s">
        <v>4</v>
      </c>
      <c r="C5" s="6" t="s">
        <v>5</v>
      </c>
      <c r="D5" s="6" t="s">
        <v>4</v>
      </c>
      <c r="E5" s="6" t="s">
        <v>5</v>
      </c>
      <c r="F5" s="6" t="s">
        <v>4</v>
      </c>
      <c r="G5" s="6" t="s">
        <v>6</v>
      </c>
      <c r="H5" s="6" t="s">
        <v>4</v>
      </c>
      <c r="I5" s="6" t="s">
        <v>5</v>
      </c>
      <c r="J5" s="7" t="s">
        <v>7</v>
      </c>
      <c r="K5" s="157" t="s">
        <v>9</v>
      </c>
      <c r="L5" s="8" t="s">
        <v>8</v>
      </c>
      <c r="M5" s="9" t="s">
        <v>9</v>
      </c>
      <c r="N5" s="10" t="s">
        <v>8</v>
      </c>
      <c r="O5" s="9" t="s">
        <v>9</v>
      </c>
      <c r="P5" s="10" t="s">
        <v>8</v>
      </c>
      <c r="Q5" s="9" t="s">
        <v>9</v>
      </c>
      <c r="R5" s="10" t="s">
        <v>8</v>
      </c>
      <c r="S5" s="9" t="s">
        <v>9</v>
      </c>
      <c r="T5" s="10" t="s">
        <v>8</v>
      </c>
      <c r="U5" s="9" t="s">
        <v>9</v>
      </c>
      <c r="V5" s="10" t="s">
        <v>8</v>
      </c>
      <c r="W5" s="9" t="s">
        <v>9</v>
      </c>
      <c r="X5" s="10" t="s">
        <v>8</v>
      </c>
      <c r="Y5" s="9" t="s">
        <v>9</v>
      </c>
      <c r="Z5" s="10" t="s">
        <v>8</v>
      </c>
      <c r="AA5" s="9" t="s">
        <v>9</v>
      </c>
      <c r="AB5" s="10" t="s">
        <v>8</v>
      </c>
      <c r="AC5" s="9" t="s">
        <v>9</v>
      </c>
      <c r="AD5" s="10" t="s">
        <v>8</v>
      </c>
      <c r="AE5" s="9" t="s">
        <v>9</v>
      </c>
      <c r="AF5" s="10" t="s">
        <v>8</v>
      </c>
      <c r="AG5" s="9" t="s">
        <v>9</v>
      </c>
      <c r="AH5" s="10" t="s">
        <v>8</v>
      </c>
      <c r="AI5" s="9" t="s">
        <v>9</v>
      </c>
      <c r="AJ5" s="10" t="s">
        <v>8</v>
      </c>
      <c r="AK5" s="9" t="s">
        <v>9</v>
      </c>
      <c r="AL5" s="10" t="s">
        <v>8</v>
      </c>
      <c r="AM5" s="9" t="s">
        <v>9</v>
      </c>
      <c r="AN5" s="10" t="s">
        <v>8</v>
      </c>
      <c r="AO5" s="9" t="s">
        <v>9</v>
      </c>
      <c r="AP5" s="10" t="s">
        <v>8</v>
      </c>
      <c r="AQ5" s="9" t="s">
        <v>9</v>
      </c>
      <c r="AR5" s="10" t="s">
        <v>8</v>
      </c>
      <c r="AS5" s="9" t="s">
        <v>9</v>
      </c>
      <c r="AT5" s="10" t="s">
        <v>8</v>
      </c>
      <c r="AU5" s="9" t="s">
        <v>9</v>
      </c>
      <c r="AV5" s="10" t="s">
        <v>8</v>
      </c>
      <c r="AW5" s="9" t="s">
        <v>9</v>
      </c>
      <c r="AX5" s="10" t="s">
        <v>8</v>
      </c>
      <c r="AY5" s="9" t="s">
        <v>9</v>
      </c>
      <c r="AZ5" s="10" t="s">
        <v>8</v>
      </c>
    </row>
    <row r="6" spans="1:52" ht="23.25" thickBot="1" x14ac:dyDescent="0.6">
      <c r="A6" s="3" t="s">
        <v>10</v>
      </c>
      <c r="B6" s="3">
        <v>1997</v>
      </c>
      <c r="C6" s="3">
        <v>1997</v>
      </c>
      <c r="D6" s="3">
        <v>1998</v>
      </c>
      <c r="E6" s="3">
        <v>1998</v>
      </c>
      <c r="F6" s="3">
        <v>1999</v>
      </c>
      <c r="G6" s="3">
        <v>1999</v>
      </c>
      <c r="H6" s="3">
        <v>2000</v>
      </c>
      <c r="I6" s="3">
        <v>2000</v>
      </c>
      <c r="J6" s="11">
        <v>2001</v>
      </c>
      <c r="K6" s="156">
        <v>2002</v>
      </c>
      <c r="L6" s="12">
        <v>2002</v>
      </c>
      <c r="M6" s="12">
        <v>2003</v>
      </c>
      <c r="N6" s="12">
        <v>2003</v>
      </c>
      <c r="O6" s="12">
        <f t="shared" ref="O6:AZ6" si="0">M6+1</f>
        <v>2004</v>
      </c>
      <c r="P6" s="13">
        <f t="shared" si="0"/>
        <v>2004</v>
      </c>
      <c r="Q6" s="12">
        <f t="shared" si="0"/>
        <v>2005</v>
      </c>
      <c r="R6" s="13">
        <f t="shared" si="0"/>
        <v>2005</v>
      </c>
      <c r="S6" s="12">
        <f t="shared" si="0"/>
        <v>2006</v>
      </c>
      <c r="T6" s="13">
        <f t="shared" si="0"/>
        <v>2006</v>
      </c>
      <c r="U6" s="12">
        <f t="shared" si="0"/>
        <v>2007</v>
      </c>
      <c r="V6" s="13">
        <f t="shared" si="0"/>
        <v>2007</v>
      </c>
      <c r="W6" s="12">
        <f t="shared" si="0"/>
        <v>2008</v>
      </c>
      <c r="X6" s="13">
        <f t="shared" si="0"/>
        <v>2008</v>
      </c>
      <c r="Y6" s="12">
        <f t="shared" si="0"/>
        <v>2009</v>
      </c>
      <c r="Z6" s="13">
        <f t="shared" si="0"/>
        <v>2009</v>
      </c>
      <c r="AA6" s="12">
        <f t="shared" si="0"/>
        <v>2010</v>
      </c>
      <c r="AB6" s="13">
        <f t="shared" si="0"/>
        <v>2010</v>
      </c>
      <c r="AC6" s="12">
        <f t="shared" si="0"/>
        <v>2011</v>
      </c>
      <c r="AD6" s="13">
        <f t="shared" si="0"/>
        <v>2011</v>
      </c>
      <c r="AE6" s="12">
        <f t="shared" si="0"/>
        <v>2012</v>
      </c>
      <c r="AF6" s="13">
        <f t="shared" si="0"/>
        <v>2012</v>
      </c>
      <c r="AG6" s="12">
        <f t="shared" si="0"/>
        <v>2013</v>
      </c>
      <c r="AH6" s="13">
        <f t="shared" si="0"/>
        <v>2013</v>
      </c>
      <c r="AI6" s="12">
        <f t="shared" si="0"/>
        <v>2014</v>
      </c>
      <c r="AJ6" s="13">
        <f t="shared" si="0"/>
        <v>2014</v>
      </c>
      <c r="AK6" s="13">
        <f t="shared" si="0"/>
        <v>2015</v>
      </c>
      <c r="AL6" s="13">
        <f t="shared" si="0"/>
        <v>2015</v>
      </c>
      <c r="AM6" s="13">
        <f t="shared" si="0"/>
        <v>2016</v>
      </c>
      <c r="AN6" s="13">
        <f t="shared" si="0"/>
        <v>2016</v>
      </c>
      <c r="AO6" s="13">
        <f t="shared" si="0"/>
        <v>2017</v>
      </c>
      <c r="AP6" s="13">
        <f t="shared" si="0"/>
        <v>2017</v>
      </c>
      <c r="AQ6" s="13">
        <f t="shared" si="0"/>
        <v>2018</v>
      </c>
      <c r="AR6" s="13">
        <f t="shared" si="0"/>
        <v>2018</v>
      </c>
      <c r="AS6" s="13">
        <f t="shared" si="0"/>
        <v>2019</v>
      </c>
      <c r="AT6" s="13">
        <f t="shared" si="0"/>
        <v>2019</v>
      </c>
      <c r="AU6" s="13">
        <f t="shared" si="0"/>
        <v>2020</v>
      </c>
      <c r="AV6" s="13">
        <f t="shared" si="0"/>
        <v>2020</v>
      </c>
      <c r="AW6" s="13">
        <f t="shared" si="0"/>
        <v>2021</v>
      </c>
      <c r="AX6" s="13">
        <f t="shared" si="0"/>
        <v>2021</v>
      </c>
      <c r="AY6" s="13">
        <f t="shared" si="0"/>
        <v>2022</v>
      </c>
      <c r="AZ6" s="13">
        <f t="shared" si="0"/>
        <v>2022</v>
      </c>
    </row>
    <row r="7" spans="1:52" x14ac:dyDescent="0.55000000000000004">
      <c r="A7" s="3" t="s">
        <v>11</v>
      </c>
      <c r="B7" s="14">
        <v>35217</v>
      </c>
      <c r="C7" s="14">
        <v>35431</v>
      </c>
      <c r="D7" s="14">
        <f>B7+365.25</f>
        <v>35582.25</v>
      </c>
      <c r="E7" s="14">
        <f t="shared" ref="E7:J8" si="1">C7+365.25</f>
        <v>35796.25</v>
      </c>
      <c r="F7" s="14">
        <f t="shared" si="1"/>
        <v>35947.5</v>
      </c>
      <c r="G7" s="14">
        <f t="shared" si="1"/>
        <v>36161.5</v>
      </c>
      <c r="H7" s="14">
        <f t="shared" si="1"/>
        <v>36312.75</v>
      </c>
      <c r="I7" s="14">
        <f t="shared" si="1"/>
        <v>36526.75</v>
      </c>
      <c r="J7" s="14">
        <f t="shared" si="1"/>
        <v>36678</v>
      </c>
      <c r="K7" s="14">
        <f t="shared" ref="K7" si="2">I7+365.25</f>
        <v>36892</v>
      </c>
      <c r="L7" s="14">
        <f t="shared" ref="L7:L8" si="3">J7+365.25</f>
        <v>37043.25</v>
      </c>
      <c r="M7" s="15">
        <v>37257</v>
      </c>
      <c r="N7" s="15">
        <v>37438</v>
      </c>
      <c r="O7" s="15">
        <f>M7+365.5</f>
        <v>37622.5</v>
      </c>
      <c r="P7" s="16">
        <f>N7+365.5</f>
        <v>37803.5</v>
      </c>
      <c r="Q7" s="16">
        <f>O7+365.75</f>
        <v>37988.25</v>
      </c>
      <c r="R7" s="16">
        <f>P7+365.75</f>
        <v>38169.25</v>
      </c>
      <c r="S7" s="16">
        <f>Q7+366</f>
        <v>38354.25</v>
      </c>
      <c r="T7" s="16">
        <f>R7+366</f>
        <v>38535.25</v>
      </c>
      <c r="U7" s="16">
        <f t="shared" ref="U7:AJ8" si="4">S7+365.25</f>
        <v>38719.5</v>
      </c>
      <c r="V7" s="16">
        <f t="shared" si="4"/>
        <v>38900.5</v>
      </c>
      <c r="W7" s="16">
        <f t="shared" si="4"/>
        <v>39084.75</v>
      </c>
      <c r="X7" s="16">
        <f t="shared" si="4"/>
        <v>39265.75</v>
      </c>
      <c r="Y7" s="16">
        <f t="shared" si="4"/>
        <v>39450</v>
      </c>
      <c r="Z7" s="16">
        <f t="shared" si="4"/>
        <v>39631</v>
      </c>
      <c r="AA7" s="16">
        <f t="shared" si="4"/>
        <v>39815.25</v>
      </c>
      <c r="AB7" s="16">
        <f t="shared" si="4"/>
        <v>39996.25</v>
      </c>
      <c r="AC7" s="16">
        <f t="shared" si="4"/>
        <v>40180.5</v>
      </c>
      <c r="AD7" s="16">
        <f t="shared" si="4"/>
        <v>40361.5</v>
      </c>
      <c r="AE7" s="16">
        <f t="shared" si="4"/>
        <v>40545.75</v>
      </c>
      <c r="AF7" s="16">
        <f t="shared" si="4"/>
        <v>40726.75</v>
      </c>
      <c r="AG7" s="16">
        <f t="shared" si="4"/>
        <v>40911</v>
      </c>
      <c r="AH7" s="16">
        <f t="shared" si="4"/>
        <v>41092</v>
      </c>
      <c r="AI7" s="16">
        <f t="shared" si="4"/>
        <v>41276.25</v>
      </c>
      <c r="AJ7" s="16">
        <f t="shared" si="4"/>
        <v>41457.25</v>
      </c>
      <c r="AK7" s="16">
        <f t="shared" ref="AK7:AZ8" si="5">AI7+365.25</f>
        <v>41641.5</v>
      </c>
      <c r="AL7" s="16">
        <f t="shared" si="5"/>
        <v>41822.5</v>
      </c>
      <c r="AM7" s="16">
        <f t="shared" si="5"/>
        <v>42006.75</v>
      </c>
      <c r="AN7" s="16">
        <f t="shared" si="5"/>
        <v>42187.75</v>
      </c>
      <c r="AO7" s="16">
        <f t="shared" si="5"/>
        <v>42372</v>
      </c>
      <c r="AP7" s="16">
        <f t="shared" si="5"/>
        <v>42553</v>
      </c>
      <c r="AQ7" s="16">
        <f t="shared" si="5"/>
        <v>42737.25</v>
      </c>
      <c r="AR7" s="16">
        <f t="shared" si="5"/>
        <v>42918.25</v>
      </c>
      <c r="AS7" s="16">
        <f t="shared" si="5"/>
        <v>43102.5</v>
      </c>
      <c r="AT7" s="16">
        <f t="shared" si="5"/>
        <v>43283.5</v>
      </c>
      <c r="AU7" s="16">
        <f t="shared" si="5"/>
        <v>43467.75</v>
      </c>
      <c r="AV7" s="16">
        <f t="shared" si="5"/>
        <v>43648.75</v>
      </c>
      <c r="AW7" s="16">
        <f t="shared" si="5"/>
        <v>43833</v>
      </c>
      <c r="AX7" s="16">
        <f t="shared" si="5"/>
        <v>44014</v>
      </c>
      <c r="AY7" s="16">
        <f t="shared" si="5"/>
        <v>44198.25</v>
      </c>
      <c r="AZ7" s="16">
        <f t="shared" si="5"/>
        <v>44379.25</v>
      </c>
    </row>
    <row r="8" spans="1:52" x14ac:dyDescent="0.55000000000000004">
      <c r="A8" s="3" t="s">
        <v>12</v>
      </c>
      <c r="B8" s="14">
        <v>35431</v>
      </c>
      <c r="C8" s="14">
        <v>35582</v>
      </c>
      <c r="D8" s="14">
        <f>B8+365.25</f>
        <v>35796.25</v>
      </c>
      <c r="E8" s="14">
        <f t="shared" si="1"/>
        <v>35947.25</v>
      </c>
      <c r="F8" s="14">
        <f t="shared" si="1"/>
        <v>36161.5</v>
      </c>
      <c r="G8" s="14">
        <f t="shared" si="1"/>
        <v>36312.5</v>
      </c>
      <c r="H8" s="14">
        <f t="shared" si="1"/>
        <v>36526.75</v>
      </c>
      <c r="I8" s="14">
        <v>36678</v>
      </c>
      <c r="J8" s="14">
        <f t="shared" si="1"/>
        <v>36892</v>
      </c>
      <c r="K8" s="14">
        <f>I8+365.25</f>
        <v>37043.25</v>
      </c>
      <c r="L8" s="14">
        <f t="shared" si="3"/>
        <v>37257.25</v>
      </c>
      <c r="M8" s="15">
        <v>37408</v>
      </c>
      <c r="N8" s="15">
        <v>37591</v>
      </c>
      <c r="O8" s="15">
        <f>M8+365.5</f>
        <v>37773.5</v>
      </c>
      <c r="P8" s="16">
        <f>N8+365.5</f>
        <v>37956.5</v>
      </c>
      <c r="Q8" s="16">
        <f>O8+365.75</f>
        <v>38139.25</v>
      </c>
      <c r="R8" s="16">
        <f>P8+365.75</f>
        <v>38322.25</v>
      </c>
      <c r="S8" s="16">
        <f>Q8+366</f>
        <v>38505.25</v>
      </c>
      <c r="T8" s="16">
        <f>R8+366</f>
        <v>38688.25</v>
      </c>
      <c r="U8" s="16">
        <f t="shared" si="4"/>
        <v>38870.5</v>
      </c>
      <c r="V8" s="16">
        <f t="shared" si="4"/>
        <v>39053.5</v>
      </c>
      <c r="W8" s="16">
        <f t="shared" si="4"/>
        <v>39235.75</v>
      </c>
      <c r="X8" s="16">
        <f t="shared" si="4"/>
        <v>39418.75</v>
      </c>
      <c r="Y8" s="16">
        <f t="shared" si="4"/>
        <v>39601</v>
      </c>
      <c r="Z8" s="16">
        <f t="shared" si="4"/>
        <v>39784</v>
      </c>
      <c r="AA8" s="16">
        <f t="shared" si="4"/>
        <v>39966.25</v>
      </c>
      <c r="AB8" s="16">
        <f t="shared" si="4"/>
        <v>40149.25</v>
      </c>
      <c r="AC8" s="16">
        <f t="shared" si="4"/>
        <v>40331.5</v>
      </c>
      <c r="AD8" s="16">
        <f t="shared" si="4"/>
        <v>40514.5</v>
      </c>
      <c r="AE8" s="16">
        <f t="shared" si="4"/>
        <v>40696.75</v>
      </c>
      <c r="AF8" s="16">
        <f t="shared" si="4"/>
        <v>40879.75</v>
      </c>
      <c r="AG8" s="16">
        <f t="shared" si="4"/>
        <v>41062</v>
      </c>
      <c r="AH8" s="16">
        <f t="shared" si="4"/>
        <v>41245</v>
      </c>
      <c r="AI8" s="16">
        <f t="shared" si="4"/>
        <v>41427.25</v>
      </c>
      <c r="AJ8" s="16">
        <f t="shared" si="4"/>
        <v>41610.25</v>
      </c>
      <c r="AK8" s="16">
        <f t="shared" si="5"/>
        <v>41792.5</v>
      </c>
      <c r="AL8" s="16">
        <f t="shared" si="5"/>
        <v>41975.5</v>
      </c>
      <c r="AM8" s="16">
        <f t="shared" si="5"/>
        <v>42157.75</v>
      </c>
      <c r="AN8" s="16">
        <f t="shared" si="5"/>
        <v>42340.75</v>
      </c>
      <c r="AO8" s="16">
        <f t="shared" si="5"/>
        <v>42523</v>
      </c>
      <c r="AP8" s="16">
        <f t="shared" si="5"/>
        <v>42706</v>
      </c>
      <c r="AQ8" s="16">
        <f t="shared" si="5"/>
        <v>42888.25</v>
      </c>
      <c r="AR8" s="16">
        <f t="shared" si="5"/>
        <v>43071.25</v>
      </c>
      <c r="AS8" s="16">
        <f t="shared" si="5"/>
        <v>43253.5</v>
      </c>
      <c r="AT8" s="16">
        <f t="shared" si="5"/>
        <v>43436.5</v>
      </c>
      <c r="AU8" s="16">
        <f t="shared" si="5"/>
        <v>43618.75</v>
      </c>
      <c r="AV8" s="16">
        <f t="shared" si="5"/>
        <v>43801.75</v>
      </c>
      <c r="AW8" s="16">
        <f t="shared" si="5"/>
        <v>43984</v>
      </c>
      <c r="AX8" s="16">
        <f t="shared" si="5"/>
        <v>44167</v>
      </c>
      <c r="AY8" s="16">
        <f t="shared" si="5"/>
        <v>44349.25</v>
      </c>
      <c r="AZ8" s="16">
        <f t="shared" si="5"/>
        <v>44532.25</v>
      </c>
    </row>
    <row r="9" spans="1:52" x14ac:dyDescent="0.55000000000000004">
      <c r="A9" s="3" t="s">
        <v>13</v>
      </c>
      <c r="B9" s="17">
        <f>'SDR Patient and Stations'!B12</f>
        <v>0.95</v>
      </c>
      <c r="C9" s="17">
        <f>'SDR Patient and Stations'!C12</f>
        <v>0.95</v>
      </c>
      <c r="D9" s="17">
        <f>'SDR Patient and Stations'!D12</f>
        <v>0.9</v>
      </c>
      <c r="E9" s="17">
        <f>'SDR Patient and Stations'!E12</f>
        <v>0.97499999999999998</v>
      </c>
      <c r="F9" s="17">
        <f>'SDR Patient and Stations'!F12</f>
        <v>1</v>
      </c>
      <c r="G9" s="17">
        <f>'SDR Patient and Stations'!G12</f>
        <v>0.875</v>
      </c>
      <c r="H9" s="17">
        <f>'SDR Patient and Stations'!H12</f>
        <v>1</v>
      </c>
      <c r="I9" s="17">
        <f>'SDR Patient and Stations'!I12</f>
        <v>1.175</v>
      </c>
      <c r="J9" s="17">
        <f>'SDR Patient and Stations'!J12</f>
        <v>0.95</v>
      </c>
      <c r="K9" s="17">
        <f>'SDR Patient and Stations'!K12</f>
        <v>0.83333333333333337</v>
      </c>
      <c r="L9" s="17">
        <f>'SDR Patient and Stations'!K12</f>
        <v>0.83333333333333337</v>
      </c>
      <c r="M9" s="17">
        <f>'SDR Patient and Stations'!M12</f>
        <v>0.82894736842105265</v>
      </c>
      <c r="N9" s="17">
        <f>'SDR Patient and Stations'!N12</f>
        <v>0.90789473684210531</v>
      </c>
      <c r="O9" s="17">
        <f>'SDR Patient and Stations'!O12</f>
        <v>0.89473684210526316</v>
      </c>
      <c r="P9" s="17">
        <f>'SDR Patient and Stations'!P12</f>
        <v>0.7068965517241379</v>
      </c>
      <c r="Q9" s="17">
        <f>'SDR Patient and Stations'!Q12</f>
        <v>0.68965517241379315</v>
      </c>
      <c r="R9" s="17">
        <f>'SDR Patient and Stations'!R12</f>
        <v>0.71551724137931039</v>
      </c>
      <c r="S9" s="17">
        <f>'SDR Patient and Stations'!S12</f>
        <v>0.75</v>
      </c>
      <c r="T9" s="17">
        <f>'SDR Patient and Stations'!T12</f>
        <v>0.7068965517241379</v>
      </c>
      <c r="U9" s="17">
        <f>'SDR Patient and Stations'!U12</f>
        <v>0.73275862068965514</v>
      </c>
      <c r="V9" s="17">
        <f>'SDR Patient and Stations'!V12</f>
        <v>0.69827586206896552</v>
      </c>
      <c r="W9" s="17">
        <f>'SDR Patient and Stations'!W12</f>
        <v>0.72413793103448276</v>
      </c>
      <c r="X9" s="17">
        <f>'SDR Patient and Stations'!X12</f>
        <v>0.72413793103448276</v>
      </c>
      <c r="Y9" s="17">
        <f>'SDR Patient and Stations'!Y12</f>
        <v>0.69827586206896552</v>
      </c>
      <c r="Z9" s="17">
        <f>'SDR Patient and Stations'!Z12</f>
        <v>0.66379310344827591</v>
      </c>
      <c r="AA9" s="17">
        <f>'SDR Patient and Stations'!AA12</f>
        <v>0.72413793103448276</v>
      </c>
      <c r="AB9" s="17">
        <f>'SDR Patient and Stations'!AB12</f>
        <v>0.68965517241379315</v>
      </c>
      <c r="AC9" s="17">
        <f>'SDR Patient and Stations'!AC12</f>
        <v>0.64655172413793105</v>
      </c>
      <c r="AD9" s="17">
        <f>'SDR Patient and Stations'!AD12</f>
        <v>0.68965517241379315</v>
      </c>
      <c r="AE9" s="17">
        <f>'SDR Patient and Stations'!AE12</f>
        <v>0.7407407407407407</v>
      </c>
      <c r="AF9" s="17">
        <f>'SDR Patient and Stations'!AF12</f>
        <v>0.88888888888888884</v>
      </c>
      <c r="AG9" s="17">
        <f>'SDR Patient and Stations'!AG12</f>
        <v>0.91666666666666663</v>
      </c>
      <c r="AH9" s="17">
        <f>'SDR Patient and Stations'!AH12</f>
        <v>0.72222222222222221</v>
      </c>
      <c r="AI9" s="17">
        <f>'SDR Patient and Stations'!AI12</f>
        <v>0.71551724137931039</v>
      </c>
      <c r="AJ9" s="17">
        <f>'SDR Patient and Stations'!AJ12</f>
        <v>0.68965517241379315</v>
      </c>
      <c r="AK9" s="17">
        <f>'SDR Patient and Stations'!AK12</f>
        <v>0.7068965517241379</v>
      </c>
      <c r="AL9" s="17">
        <f>'SDR Patient and Stations'!AL12</f>
        <v>0.78448275862068961</v>
      </c>
      <c r="AM9" s="17">
        <f>'SDR Patient and Stations'!AM12</f>
        <v>0.81896551724137934</v>
      </c>
      <c r="AN9" s="17">
        <f>'SDR Patient and Stations'!AN12</f>
        <v>0.87068965517241381</v>
      </c>
      <c r="AO9" s="17">
        <f>'SDR Patient and Stations'!AO12</f>
        <v>0.83620689655172409</v>
      </c>
      <c r="AP9" s="17">
        <f>'SDR Patient and Stations'!AP12</f>
        <v>0.86206896551724133</v>
      </c>
      <c r="AQ9" s="17">
        <f>'SDR Patient and Stations'!AQ12</f>
        <v>0.81034482758620685</v>
      </c>
      <c r="AR9" s="17">
        <f>'SDR Patient and Stations'!AR12</f>
        <v>0.87931034482758619</v>
      </c>
      <c r="AS9" s="17">
        <f>'SDR Patient and Stations'!AS12</f>
        <v>0.86206896551724133</v>
      </c>
      <c r="AT9" s="17" t="e">
        <f>'SDR Patient and Stations'!AT12</f>
        <v>#DIV/0!</v>
      </c>
      <c r="AU9" s="17">
        <f>'SDR Patient and Stations'!AU12</f>
        <v>0</v>
      </c>
      <c r="AV9" s="17">
        <f>'SDR Patient and Stations'!AV12</f>
        <v>0</v>
      </c>
      <c r="AW9" s="17">
        <f>'SDR Patient and Stations'!AW12</f>
        <v>0</v>
      </c>
      <c r="AX9" s="17">
        <f>'SDR Patient and Stations'!AX12</f>
        <v>0</v>
      </c>
      <c r="AY9" s="17">
        <f>'SDR Patient and Stations'!AY12</f>
        <v>0</v>
      </c>
      <c r="AZ9" s="17">
        <f>'SDR Patient and Stations'!AZ12</f>
        <v>0</v>
      </c>
    </row>
    <row r="10" spans="1:52" x14ac:dyDescent="0.55000000000000004">
      <c r="A10" s="3"/>
      <c r="B10" s="3"/>
      <c r="C10" s="3"/>
      <c r="D10" s="3"/>
      <c r="E10" s="3"/>
      <c r="F10" s="3"/>
      <c r="G10" s="3"/>
      <c r="H10" s="3"/>
      <c r="I10" s="3"/>
      <c r="J10" s="3"/>
      <c r="K10" s="3"/>
      <c r="L10" s="2"/>
      <c r="M10" s="2"/>
      <c r="N10" s="2"/>
      <c r="O10" s="2"/>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row>
    <row r="11" spans="1:52" x14ac:dyDescent="0.55000000000000004">
      <c r="A11" s="3"/>
      <c r="B11" s="3"/>
      <c r="C11" s="3"/>
      <c r="D11" s="3"/>
      <c r="E11" s="3"/>
      <c r="F11" s="3"/>
      <c r="G11" s="3"/>
      <c r="H11" s="3"/>
      <c r="I11" s="3"/>
      <c r="J11" s="3"/>
      <c r="K11" s="3"/>
      <c r="L11" s="2"/>
      <c r="M11" s="2"/>
      <c r="N11" s="2"/>
      <c r="O11" s="2"/>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row>
    <row r="12" spans="1:52" x14ac:dyDescent="0.55000000000000004">
      <c r="A12" s="3"/>
      <c r="B12" s="3"/>
      <c r="C12" s="3"/>
      <c r="D12" s="3"/>
      <c r="E12" s="3"/>
      <c r="F12" s="3"/>
      <c r="G12" s="3"/>
      <c r="H12" s="3"/>
      <c r="I12" s="3"/>
      <c r="J12" s="3"/>
      <c r="K12" s="3"/>
      <c r="L12" s="2"/>
      <c r="M12" s="2"/>
      <c r="N12" s="2"/>
      <c r="O12" s="2"/>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row>
    <row r="13" spans="1:52" x14ac:dyDescent="0.55000000000000004">
      <c r="A13" s="3" t="s">
        <v>14</v>
      </c>
      <c r="B13" s="19">
        <f>'SDR Patient and Stations'!B10</f>
        <v>10</v>
      </c>
      <c r="C13" s="19">
        <f>'SDR Patient and Stations'!C10</f>
        <v>10</v>
      </c>
      <c r="D13" s="19">
        <f>'SDR Patient and Stations'!D10</f>
        <v>10</v>
      </c>
      <c r="E13" s="19">
        <f>'SDR Patient and Stations'!E10</f>
        <v>10</v>
      </c>
      <c r="F13" s="19">
        <f>'SDR Patient and Stations'!F10</f>
        <v>10</v>
      </c>
      <c r="G13" s="19">
        <f>'SDR Patient and Stations'!G10</f>
        <v>10</v>
      </c>
      <c r="H13" s="19">
        <f>'SDR Patient and Stations'!H10</f>
        <v>10</v>
      </c>
      <c r="I13" s="19">
        <f>'SDR Patient and Stations'!I10</f>
        <v>10</v>
      </c>
      <c r="J13" s="19">
        <f>'SDR Patient and Stations'!J10</f>
        <v>10</v>
      </c>
      <c r="K13" s="19">
        <f>'SDR Patient and Stations'!J10</f>
        <v>10</v>
      </c>
      <c r="L13" s="19">
        <f>'SDR Patient and Stations'!K10</f>
        <v>18</v>
      </c>
      <c r="M13" s="19">
        <f>'SDR Patient and Stations'!M10</f>
        <v>19</v>
      </c>
      <c r="N13" s="19">
        <f>'SDR Patient and Stations'!N10</f>
        <v>19</v>
      </c>
      <c r="O13" s="19">
        <f>'SDR Patient and Stations'!O10</f>
        <v>19</v>
      </c>
      <c r="P13" s="19">
        <f>'SDR Patient and Stations'!P10</f>
        <v>29</v>
      </c>
      <c r="Q13" s="19">
        <f>'SDR Patient and Stations'!Q10</f>
        <v>29</v>
      </c>
      <c r="R13" s="19">
        <f>'SDR Patient and Stations'!R10</f>
        <v>29</v>
      </c>
      <c r="S13" s="19">
        <f>'SDR Patient and Stations'!S10</f>
        <v>29</v>
      </c>
      <c r="T13" s="19">
        <f>'SDR Patient and Stations'!T10</f>
        <v>29</v>
      </c>
      <c r="U13" s="19">
        <f>'SDR Patient and Stations'!U10</f>
        <v>29</v>
      </c>
      <c r="V13" s="19">
        <f>'SDR Patient and Stations'!V10</f>
        <v>29</v>
      </c>
      <c r="W13" s="19">
        <f>'SDR Patient and Stations'!W10</f>
        <v>29</v>
      </c>
      <c r="X13" s="19">
        <f>'SDR Patient and Stations'!X10</f>
        <v>29</v>
      </c>
      <c r="Y13" s="19">
        <f>'SDR Patient and Stations'!Y10</f>
        <v>29</v>
      </c>
      <c r="Z13" s="19">
        <f>'SDR Patient and Stations'!Z10</f>
        <v>29</v>
      </c>
      <c r="AA13" s="19">
        <f>'SDR Patient and Stations'!AA10</f>
        <v>29</v>
      </c>
      <c r="AB13" s="19">
        <f>'SDR Patient and Stations'!AB10</f>
        <v>29</v>
      </c>
      <c r="AC13" s="19">
        <f>'SDR Patient and Stations'!AC10</f>
        <v>29</v>
      </c>
      <c r="AD13" s="19">
        <f>'SDR Patient and Stations'!AD10</f>
        <v>29</v>
      </c>
      <c r="AE13" s="19">
        <f>'SDR Patient and Stations'!AE10</f>
        <v>27</v>
      </c>
      <c r="AF13" s="19">
        <f>'SDR Patient and Stations'!AF10</f>
        <v>27</v>
      </c>
      <c r="AG13" s="19">
        <f>'SDR Patient and Stations'!AG10</f>
        <v>27</v>
      </c>
      <c r="AH13" s="19">
        <f>'SDR Patient and Stations'!AH10</f>
        <v>27</v>
      </c>
      <c r="AI13" s="19">
        <f>'SDR Patient and Stations'!AI10</f>
        <v>29</v>
      </c>
      <c r="AJ13" s="19">
        <f>'SDR Patient and Stations'!AJ10</f>
        <v>29</v>
      </c>
      <c r="AK13" s="19">
        <f>'SDR Patient and Stations'!AK10</f>
        <v>29</v>
      </c>
      <c r="AL13" s="19">
        <f>'SDR Patient and Stations'!AL10</f>
        <v>29</v>
      </c>
      <c r="AM13" s="19">
        <f>'SDR Patient and Stations'!AM10</f>
        <v>29</v>
      </c>
      <c r="AN13" s="19">
        <f>'SDR Patient and Stations'!AN10</f>
        <v>29</v>
      </c>
      <c r="AO13" s="19">
        <f>'SDR Patient and Stations'!AO10</f>
        <v>29</v>
      </c>
      <c r="AP13" s="19">
        <f>'SDR Patient and Stations'!AP10</f>
        <v>29</v>
      </c>
      <c r="AQ13" s="19">
        <f>'SDR Patient and Stations'!AQ10</f>
        <v>29</v>
      </c>
      <c r="AR13" s="19">
        <f>'SDR Patient and Stations'!AR10</f>
        <v>29</v>
      </c>
      <c r="AS13" s="19">
        <f>'SDR Patient and Stations'!AS10</f>
        <v>29</v>
      </c>
      <c r="AT13" s="19">
        <f>'SDR Patient and Stations'!AT10</f>
        <v>0</v>
      </c>
      <c r="AU13" s="19">
        <f>'SDR Patient and Stations'!AU10</f>
        <v>37</v>
      </c>
      <c r="AV13" s="19">
        <f>'SDR Patient and Stations'!AV10</f>
        <v>37</v>
      </c>
      <c r="AW13" s="19">
        <f>'SDR Patient and Stations'!AW10</f>
        <v>37</v>
      </c>
      <c r="AX13" s="19">
        <f>'SDR Patient and Stations'!AX10</f>
        <v>37</v>
      </c>
      <c r="AY13" s="19">
        <f>'SDR Patient and Stations'!AY10</f>
        <v>37</v>
      </c>
      <c r="AZ13" s="19">
        <f>'SDR Patient and Stations'!AZ10</f>
        <v>0</v>
      </c>
    </row>
    <row r="14" spans="1:52" x14ac:dyDescent="0.55000000000000004">
      <c r="A14" s="3"/>
      <c r="B14" s="3"/>
      <c r="C14" s="3"/>
      <c r="D14" s="3"/>
      <c r="E14" s="3"/>
      <c r="F14" s="3"/>
      <c r="G14" s="3"/>
      <c r="H14" s="3"/>
      <c r="I14" s="3"/>
      <c r="J14" s="3"/>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row>
    <row r="15" spans="1:52" x14ac:dyDescent="0.55000000000000004">
      <c r="A15" s="3" t="s">
        <v>15</v>
      </c>
      <c r="B15" s="21">
        <f>'SDR Patient and Stations'!B9</f>
        <v>38</v>
      </c>
      <c r="C15" s="21">
        <f>'SDR Patient and Stations'!C9</f>
        <v>38</v>
      </c>
      <c r="D15" s="21">
        <f>'SDR Patient and Stations'!D9</f>
        <v>36</v>
      </c>
      <c r="E15" s="21">
        <f>'SDR Patient and Stations'!E9</f>
        <v>39</v>
      </c>
      <c r="F15" s="21">
        <f>'SDR Patient and Stations'!F9</f>
        <v>40</v>
      </c>
      <c r="G15" s="21">
        <f>'SDR Patient and Stations'!G9</f>
        <v>35</v>
      </c>
      <c r="H15" s="21">
        <f>'SDR Patient and Stations'!H9</f>
        <v>40</v>
      </c>
      <c r="I15" s="21">
        <f>'SDR Patient and Stations'!I9</f>
        <v>47</v>
      </c>
      <c r="J15" s="21">
        <f>'SDR Patient and Stations'!J9</f>
        <v>38</v>
      </c>
      <c r="K15" s="21">
        <f>'SDR Patient and Stations'!J9</f>
        <v>38</v>
      </c>
      <c r="L15" s="21">
        <f>'SDR Patient and Stations'!K9</f>
        <v>60</v>
      </c>
      <c r="M15" s="21">
        <f>'SDR Patient and Stations'!M9</f>
        <v>63</v>
      </c>
      <c r="N15" s="21">
        <f>'SDR Patient and Stations'!N9</f>
        <v>69</v>
      </c>
      <c r="O15" s="21">
        <f>'SDR Patient and Stations'!O9</f>
        <v>68</v>
      </c>
      <c r="P15" s="21">
        <f>'SDR Patient and Stations'!P9</f>
        <v>82</v>
      </c>
      <c r="Q15" s="21">
        <f>'SDR Patient and Stations'!Q9</f>
        <v>80</v>
      </c>
      <c r="R15" s="21">
        <f>'SDR Patient and Stations'!R9</f>
        <v>83</v>
      </c>
      <c r="S15" s="21">
        <f>'SDR Patient and Stations'!S9</f>
        <v>87</v>
      </c>
      <c r="T15" s="21">
        <f>'SDR Patient and Stations'!T9</f>
        <v>82</v>
      </c>
      <c r="U15" s="21">
        <f>'SDR Patient and Stations'!U9</f>
        <v>85</v>
      </c>
      <c r="V15" s="21">
        <f>'SDR Patient and Stations'!V9</f>
        <v>81</v>
      </c>
      <c r="W15" s="21">
        <f>'SDR Patient and Stations'!W9</f>
        <v>84</v>
      </c>
      <c r="X15" s="21">
        <f>'SDR Patient and Stations'!X9</f>
        <v>84</v>
      </c>
      <c r="Y15" s="21">
        <f>'SDR Patient and Stations'!Y9</f>
        <v>81</v>
      </c>
      <c r="Z15" s="21">
        <f>'SDR Patient and Stations'!Z9</f>
        <v>77</v>
      </c>
      <c r="AA15" s="21">
        <f>'SDR Patient and Stations'!AA9</f>
        <v>84</v>
      </c>
      <c r="AB15" s="21">
        <f>'SDR Patient and Stations'!AB9</f>
        <v>80</v>
      </c>
      <c r="AC15" s="21">
        <f>'SDR Patient and Stations'!AC9</f>
        <v>75</v>
      </c>
      <c r="AD15" s="21">
        <f>'SDR Patient and Stations'!AD9</f>
        <v>80</v>
      </c>
      <c r="AE15" s="21">
        <f>'SDR Patient and Stations'!AE9</f>
        <v>80</v>
      </c>
      <c r="AF15" s="21">
        <f>'SDR Patient and Stations'!AF9</f>
        <v>96</v>
      </c>
      <c r="AG15" s="21">
        <f>'SDR Patient and Stations'!AG9</f>
        <v>99</v>
      </c>
      <c r="AH15" s="21">
        <f>'SDR Patient and Stations'!AH9</f>
        <v>78</v>
      </c>
      <c r="AI15" s="21">
        <f>'SDR Patient and Stations'!AI9</f>
        <v>83</v>
      </c>
      <c r="AJ15" s="21">
        <f>'SDR Patient and Stations'!AJ9</f>
        <v>80</v>
      </c>
      <c r="AK15" s="21">
        <f>'SDR Patient and Stations'!AK9</f>
        <v>82</v>
      </c>
      <c r="AL15" s="21">
        <f>'SDR Patient and Stations'!AL9</f>
        <v>91</v>
      </c>
      <c r="AM15" s="21">
        <f>'SDR Patient and Stations'!AM9</f>
        <v>95</v>
      </c>
      <c r="AN15" s="21">
        <f>'SDR Patient and Stations'!AN9</f>
        <v>101</v>
      </c>
      <c r="AO15" s="21">
        <f>'SDR Patient and Stations'!AO9</f>
        <v>97</v>
      </c>
      <c r="AP15" s="21">
        <f>'SDR Patient and Stations'!AP9</f>
        <v>100</v>
      </c>
      <c r="AQ15" s="21">
        <f>'SDR Patient and Stations'!AQ9</f>
        <v>94</v>
      </c>
      <c r="AR15" s="21">
        <f>'SDR Patient and Stations'!AR9</f>
        <v>102</v>
      </c>
      <c r="AS15" s="21">
        <f>'SDR Patient and Stations'!AS9</f>
        <v>100</v>
      </c>
      <c r="AT15" s="21">
        <f>'SDR Patient and Stations'!AT9</f>
        <v>0</v>
      </c>
      <c r="AU15" s="21">
        <f>'SDR Patient and Stations'!AU9</f>
        <v>103</v>
      </c>
      <c r="AV15" s="21">
        <f>'SDR Patient and Stations'!AV9</f>
        <v>105</v>
      </c>
      <c r="AW15" s="21">
        <f>'SDR Patient and Stations'!AW9</f>
        <v>111</v>
      </c>
      <c r="AX15" s="21">
        <f>'SDR Patient and Stations'!AX9</f>
        <v>109</v>
      </c>
      <c r="AY15" s="21">
        <f>'SDR Patient and Stations'!AY9</f>
        <v>103</v>
      </c>
      <c r="AZ15" s="21">
        <f>'SDR Patient and Stations'!AZ9</f>
        <v>103</v>
      </c>
    </row>
    <row r="16" spans="1:52" x14ac:dyDescent="0.55000000000000004">
      <c r="A16" s="3"/>
      <c r="B16" s="3"/>
      <c r="C16" s="3"/>
      <c r="D16" s="3"/>
      <c r="E16" s="3"/>
      <c r="F16" s="3"/>
      <c r="G16" s="3"/>
      <c r="H16" s="3"/>
      <c r="I16" s="3"/>
      <c r="J16" s="3"/>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row>
    <row r="17" spans="1:52" x14ac:dyDescent="0.55000000000000004">
      <c r="A17" s="3" t="s">
        <v>16</v>
      </c>
      <c r="C17">
        <f>'SDR Patient and Stations'!B9</f>
        <v>38</v>
      </c>
      <c r="D17">
        <f>'SDR Patient and Stations'!C9</f>
        <v>38</v>
      </c>
      <c r="E17">
        <f>'SDR Patient and Stations'!D9</f>
        <v>36</v>
      </c>
      <c r="F17">
        <f>'SDR Patient and Stations'!E9</f>
        <v>39</v>
      </c>
      <c r="G17">
        <f>'SDR Patient and Stations'!F9</f>
        <v>40</v>
      </c>
      <c r="H17">
        <f>'SDR Patient and Stations'!G9</f>
        <v>35</v>
      </c>
      <c r="I17">
        <f>'SDR Patient and Stations'!H9</f>
        <v>40</v>
      </c>
      <c r="J17">
        <f>'SDR Patient and Stations'!I9</f>
        <v>47</v>
      </c>
      <c r="K17">
        <f>'SDR Patient and Stations'!I9</f>
        <v>47</v>
      </c>
      <c r="L17">
        <f>'SDR Patient and Stations'!J9</f>
        <v>38</v>
      </c>
      <c r="M17">
        <f>'SDR Patient and Stations'!K9</f>
        <v>60</v>
      </c>
      <c r="N17">
        <f>'SDR Patient and Stations'!M9</f>
        <v>63</v>
      </c>
      <c r="O17">
        <f>'SDR Patient and Stations'!N9</f>
        <v>69</v>
      </c>
      <c r="P17">
        <f>'SDR Patient and Stations'!O9</f>
        <v>68</v>
      </c>
      <c r="Q17">
        <f>'SDR Patient and Stations'!P9</f>
        <v>82</v>
      </c>
      <c r="R17">
        <f>'SDR Patient and Stations'!Q9</f>
        <v>80</v>
      </c>
      <c r="S17">
        <f>'SDR Patient and Stations'!R9</f>
        <v>83</v>
      </c>
      <c r="T17">
        <f>'SDR Patient and Stations'!S9</f>
        <v>87</v>
      </c>
      <c r="U17">
        <f>'SDR Patient and Stations'!T9</f>
        <v>82</v>
      </c>
      <c r="V17">
        <f>'SDR Patient and Stations'!U9</f>
        <v>85</v>
      </c>
      <c r="W17">
        <f>'SDR Patient and Stations'!V9</f>
        <v>81</v>
      </c>
      <c r="X17">
        <f>'SDR Patient and Stations'!W9</f>
        <v>84</v>
      </c>
      <c r="Y17">
        <f>'SDR Patient and Stations'!X9</f>
        <v>84</v>
      </c>
      <c r="Z17">
        <f>'SDR Patient and Stations'!Y9</f>
        <v>81</v>
      </c>
      <c r="AA17">
        <f>'SDR Patient and Stations'!Z9</f>
        <v>77</v>
      </c>
      <c r="AB17">
        <f>'SDR Patient and Stations'!AA9</f>
        <v>84</v>
      </c>
      <c r="AC17">
        <f>'SDR Patient and Stations'!AB9</f>
        <v>80</v>
      </c>
      <c r="AD17">
        <f>'SDR Patient and Stations'!AC9</f>
        <v>75</v>
      </c>
      <c r="AE17">
        <f>'SDR Patient and Stations'!AD9</f>
        <v>80</v>
      </c>
      <c r="AF17">
        <f>'SDR Patient and Stations'!AE9</f>
        <v>80</v>
      </c>
      <c r="AG17">
        <f>'SDR Patient and Stations'!AF9</f>
        <v>96</v>
      </c>
      <c r="AH17">
        <f>'SDR Patient and Stations'!AG9</f>
        <v>99</v>
      </c>
      <c r="AI17">
        <f>'SDR Patient and Stations'!AH9</f>
        <v>78</v>
      </c>
      <c r="AJ17">
        <f>'SDR Patient and Stations'!AI9</f>
        <v>83</v>
      </c>
      <c r="AK17">
        <f>'SDR Patient and Stations'!AJ9</f>
        <v>80</v>
      </c>
      <c r="AL17">
        <f>'SDR Patient and Stations'!AK9</f>
        <v>82</v>
      </c>
      <c r="AM17">
        <f>'SDR Patient and Stations'!AL9</f>
        <v>91</v>
      </c>
      <c r="AN17">
        <f>'SDR Patient and Stations'!AM9</f>
        <v>95</v>
      </c>
      <c r="AO17">
        <f>'SDR Patient and Stations'!AN9</f>
        <v>101</v>
      </c>
      <c r="AP17">
        <f>'SDR Patient and Stations'!AO9</f>
        <v>97</v>
      </c>
      <c r="AQ17">
        <f>'SDR Patient and Stations'!AP9</f>
        <v>100</v>
      </c>
      <c r="AR17">
        <f>'SDR Patient and Stations'!AQ9</f>
        <v>94</v>
      </c>
      <c r="AS17">
        <f>'SDR Patient and Stations'!AR9</f>
        <v>102</v>
      </c>
      <c r="AT17">
        <f>'SDR Patient and Stations'!AS9</f>
        <v>100</v>
      </c>
      <c r="AU17">
        <f>'SDR Patient and Stations'!AT9</f>
        <v>0</v>
      </c>
      <c r="AV17">
        <f>'SDR Patient and Stations'!AU9</f>
        <v>103</v>
      </c>
      <c r="AW17">
        <f>'SDR Patient and Stations'!AV9</f>
        <v>105</v>
      </c>
      <c r="AX17">
        <f>'SDR Patient and Stations'!AW9</f>
        <v>111</v>
      </c>
      <c r="AY17">
        <f>'SDR Patient and Stations'!AX9</f>
        <v>109</v>
      </c>
      <c r="AZ17">
        <f>'SDR Patient and Stations'!AY9</f>
        <v>103</v>
      </c>
    </row>
    <row r="18" spans="1:52" x14ac:dyDescent="0.55000000000000004">
      <c r="A18" s="3"/>
      <c r="B18" s="3"/>
      <c r="C18" s="3"/>
      <c r="D18" s="3"/>
      <c r="E18" s="3"/>
      <c r="F18" s="3"/>
      <c r="G18" s="3"/>
      <c r="H18" s="3"/>
      <c r="I18" s="3"/>
      <c r="J18" s="3"/>
      <c r="K18" s="2"/>
      <c r="L18" s="2"/>
      <c r="M18" s="2"/>
      <c r="N18" s="2"/>
      <c r="O18" s="2"/>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row>
    <row r="19" spans="1:52" x14ac:dyDescent="0.55000000000000004">
      <c r="A19" s="3" t="s">
        <v>17</v>
      </c>
      <c r="B19" s="18"/>
      <c r="C19" s="18">
        <f t="shared" ref="C19:J19" si="6">C15-C17</f>
        <v>0</v>
      </c>
      <c r="D19" s="18">
        <f t="shared" si="6"/>
        <v>-2</v>
      </c>
      <c r="E19" s="18">
        <f t="shared" si="6"/>
        <v>3</v>
      </c>
      <c r="F19" s="18">
        <f t="shared" si="6"/>
        <v>1</v>
      </c>
      <c r="G19" s="18">
        <f t="shared" si="6"/>
        <v>-5</v>
      </c>
      <c r="H19" s="18">
        <f t="shared" si="6"/>
        <v>5</v>
      </c>
      <c r="I19" s="18">
        <f t="shared" si="6"/>
        <v>7</v>
      </c>
      <c r="J19" s="18">
        <f t="shared" si="6"/>
        <v>-9</v>
      </c>
      <c r="K19" s="18">
        <f>K15-K17</f>
        <v>-9</v>
      </c>
      <c r="L19" s="18">
        <f>L15-L17</f>
        <v>22</v>
      </c>
      <c r="M19" s="18">
        <f>M15-M17</f>
        <v>3</v>
      </c>
      <c r="N19" s="18">
        <f t="shared" ref="N19:AZ19" si="7">N15-N17</f>
        <v>6</v>
      </c>
      <c r="O19" s="18">
        <f t="shared" si="7"/>
        <v>-1</v>
      </c>
      <c r="P19" s="18">
        <f t="shared" si="7"/>
        <v>14</v>
      </c>
      <c r="Q19" s="18">
        <f t="shared" si="7"/>
        <v>-2</v>
      </c>
      <c r="R19" s="18">
        <f t="shared" si="7"/>
        <v>3</v>
      </c>
      <c r="S19" s="18">
        <f t="shared" si="7"/>
        <v>4</v>
      </c>
      <c r="T19" s="18">
        <f t="shared" si="7"/>
        <v>-5</v>
      </c>
      <c r="U19" s="18">
        <f t="shared" si="7"/>
        <v>3</v>
      </c>
      <c r="V19" s="18">
        <f t="shared" si="7"/>
        <v>-4</v>
      </c>
      <c r="W19" s="18">
        <f t="shared" si="7"/>
        <v>3</v>
      </c>
      <c r="X19" s="18">
        <f t="shared" si="7"/>
        <v>0</v>
      </c>
      <c r="Y19" s="18">
        <f t="shared" si="7"/>
        <v>-3</v>
      </c>
      <c r="Z19" s="18">
        <f t="shared" si="7"/>
        <v>-4</v>
      </c>
      <c r="AA19" s="18">
        <f t="shared" si="7"/>
        <v>7</v>
      </c>
      <c r="AB19" s="18">
        <f t="shared" si="7"/>
        <v>-4</v>
      </c>
      <c r="AC19" s="18">
        <f t="shared" si="7"/>
        <v>-5</v>
      </c>
      <c r="AD19" s="18">
        <f t="shared" si="7"/>
        <v>5</v>
      </c>
      <c r="AE19" s="18">
        <f t="shared" si="7"/>
        <v>0</v>
      </c>
      <c r="AF19" s="18">
        <f t="shared" si="7"/>
        <v>16</v>
      </c>
      <c r="AG19" s="18">
        <f t="shared" si="7"/>
        <v>3</v>
      </c>
      <c r="AH19" s="18">
        <f t="shared" si="7"/>
        <v>-21</v>
      </c>
      <c r="AI19" s="18">
        <f t="shared" si="7"/>
        <v>5</v>
      </c>
      <c r="AJ19" s="18">
        <f t="shared" si="7"/>
        <v>-3</v>
      </c>
      <c r="AK19" s="18">
        <f t="shared" si="7"/>
        <v>2</v>
      </c>
      <c r="AL19" s="18">
        <f t="shared" si="7"/>
        <v>9</v>
      </c>
      <c r="AM19" s="18">
        <f t="shared" si="7"/>
        <v>4</v>
      </c>
      <c r="AN19" s="18">
        <f t="shared" si="7"/>
        <v>6</v>
      </c>
      <c r="AO19" s="18">
        <f t="shared" si="7"/>
        <v>-4</v>
      </c>
      <c r="AP19" s="18">
        <f t="shared" si="7"/>
        <v>3</v>
      </c>
      <c r="AQ19" s="18">
        <f t="shared" si="7"/>
        <v>-6</v>
      </c>
      <c r="AR19" s="18">
        <f t="shared" si="7"/>
        <v>8</v>
      </c>
      <c r="AS19" s="18">
        <f t="shared" si="7"/>
        <v>-2</v>
      </c>
      <c r="AT19" s="18">
        <f t="shared" si="7"/>
        <v>-100</v>
      </c>
      <c r="AU19" s="18">
        <f t="shared" si="7"/>
        <v>103</v>
      </c>
      <c r="AV19" s="18">
        <f t="shared" si="7"/>
        <v>2</v>
      </c>
      <c r="AW19" s="18">
        <f t="shared" si="7"/>
        <v>6</v>
      </c>
      <c r="AX19" s="18">
        <f t="shared" si="7"/>
        <v>-2</v>
      </c>
      <c r="AY19" s="18">
        <f t="shared" si="7"/>
        <v>-6</v>
      </c>
      <c r="AZ19" s="18">
        <f t="shared" si="7"/>
        <v>0</v>
      </c>
    </row>
    <row r="20" spans="1:52" x14ac:dyDescent="0.55000000000000004">
      <c r="A20" s="3"/>
      <c r="B20" s="3"/>
      <c r="C20" s="3"/>
      <c r="D20" s="3"/>
      <c r="E20" s="3"/>
      <c r="F20" s="3"/>
      <c r="G20" s="3"/>
      <c r="H20" s="3"/>
      <c r="I20" s="3"/>
      <c r="J20" s="3"/>
      <c r="K20" s="2"/>
      <c r="L20" s="2"/>
      <c r="M20" s="2"/>
      <c r="N20" s="2"/>
      <c r="O20" s="2"/>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row>
    <row r="21" spans="1:52" x14ac:dyDescent="0.55000000000000004">
      <c r="A21" s="3" t="s">
        <v>18</v>
      </c>
      <c r="B21" s="3"/>
      <c r="C21" s="3"/>
      <c r="D21" s="3"/>
      <c r="E21" s="3"/>
      <c r="F21" s="3"/>
      <c r="G21" s="3"/>
      <c r="H21" s="3"/>
      <c r="I21" s="3"/>
      <c r="J21" s="3"/>
      <c r="K21" s="2"/>
      <c r="L21" s="2"/>
      <c r="M21" s="2"/>
      <c r="N21" s="2"/>
      <c r="O21" s="2"/>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row>
    <row r="22" spans="1:52" x14ac:dyDescent="0.55000000000000004">
      <c r="A22" s="3" t="s">
        <v>19</v>
      </c>
      <c r="B22" s="20"/>
      <c r="C22" s="20">
        <f t="shared" ref="C22:J22" si="8">+C19*2</f>
        <v>0</v>
      </c>
      <c r="D22" s="20">
        <f t="shared" si="8"/>
        <v>-4</v>
      </c>
      <c r="E22" s="20">
        <f t="shared" si="8"/>
        <v>6</v>
      </c>
      <c r="F22" s="20">
        <f t="shared" si="8"/>
        <v>2</v>
      </c>
      <c r="G22" s="20">
        <f t="shared" si="8"/>
        <v>-10</v>
      </c>
      <c r="H22" s="20">
        <f t="shared" si="8"/>
        <v>10</v>
      </c>
      <c r="I22" s="20">
        <f t="shared" si="8"/>
        <v>14</v>
      </c>
      <c r="J22" s="20">
        <f t="shared" si="8"/>
        <v>-18</v>
      </c>
      <c r="K22" s="20">
        <f>+K19*2</f>
        <v>-18</v>
      </c>
      <c r="L22" s="20">
        <f>+L19*2</f>
        <v>44</v>
      </c>
      <c r="M22" s="20">
        <f>+M19*2</f>
        <v>6</v>
      </c>
      <c r="N22" s="20">
        <f t="shared" ref="N22:AZ22" si="9">+N19*2</f>
        <v>12</v>
      </c>
      <c r="O22" s="20">
        <f t="shared" si="9"/>
        <v>-2</v>
      </c>
      <c r="P22" s="20">
        <f t="shared" si="9"/>
        <v>28</v>
      </c>
      <c r="Q22" s="20">
        <f t="shared" si="9"/>
        <v>-4</v>
      </c>
      <c r="R22" s="20">
        <f t="shared" si="9"/>
        <v>6</v>
      </c>
      <c r="S22" s="20">
        <f t="shared" si="9"/>
        <v>8</v>
      </c>
      <c r="T22" s="20">
        <f t="shared" si="9"/>
        <v>-10</v>
      </c>
      <c r="U22" s="20">
        <f t="shared" si="9"/>
        <v>6</v>
      </c>
      <c r="V22" s="20">
        <f t="shared" si="9"/>
        <v>-8</v>
      </c>
      <c r="W22" s="20">
        <f t="shared" si="9"/>
        <v>6</v>
      </c>
      <c r="X22" s="20">
        <f t="shared" si="9"/>
        <v>0</v>
      </c>
      <c r="Y22" s="20">
        <f t="shared" si="9"/>
        <v>-6</v>
      </c>
      <c r="Z22" s="20">
        <f t="shared" si="9"/>
        <v>-8</v>
      </c>
      <c r="AA22" s="20">
        <f t="shared" si="9"/>
        <v>14</v>
      </c>
      <c r="AB22" s="20">
        <f t="shared" si="9"/>
        <v>-8</v>
      </c>
      <c r="AC22" s="20">
        <f t="shared" si="9"/>
        <v>-10</v>
      </c>
      <c r="AD22" s="20">
        <f t="shared" si="9"/>
        <v>10</v>
      </c>
      <c r="AE22" s="20">
        <f t="shared" si="9"/>
        <v>0</v>
      </c>
      <c r="AF22" s="20">
        <f t="shared" si="9"/>
        <v>32</v>
      </c>
      <c r="AG22" s="20">
        <f t="shared" si="9"/>
        <v>6</v>
      </c>
      <c r="AH22" s="20">
        <f t="shared" si="9"/>
        <v>-42</v>
      </c>
      <c r="AI22" s="20">
        <f t="shared" si="9"/>
        <v>10</v>
      </c>
      <c r="AJ22" s="20">
        <f t="shared" si="9"/>
        <v>-6</v>
      </c>
      <c r="AK22" s="20">
        <f t="shared" si="9"/>
        <v>4</v>
      </c>
      <c r="AL22" s="20">
        <f t="shared" si="9"/>
        <v>18</v>
      </c>
      <c r="AM22" s="20">
        <f t="shared" si="9"/>
        <v>8</v>
      </c>
      <c r="AN22" s="20">
        <f t="shared" si="9"/>
        <v>12</v>
      </c>
      <c r="AO22" s="20">
        <f t="shared" si="9"/>
        <v>-8</v>
      </c>
      <c r="AP22" s="20">
        <f t="shared" si="9"/>
        <v>6</v>
      </c>
      <c r="AQ22" s="20">
        <f t="shared" si="9"/>
        <v>-12</v>
      </c>
      <c r="AR22" s="20">
        <f t="shared" si="9"/>
        <v>16</v>
      </c>
      <c r="AS22" s="20">
        <f t="shared" si="9"/>
        <v>-4</v>
      </c>
      <c r="AT22" s="20">
        <f t="shared" si="9"/>
        <v>-200</v>
      </c>
      <c r="AU22" s="20">
        <f t="shared" si="9"/>
        <v>206</v>
      </c>
      <c r="AV22" s="20">
        <f t="shared" si="9"/>
        <v>4</v>
      </c>
      <c r="AW22" s="20">
        <f t="shared" si="9"/>
        <v>12</v>
      </c>
      <c r="AX22" s="20">
        <f t="shared" si="9"/>
        <v>-4</v>
      </c>
      <c r="AY22" s="20">
        <f t="shared" si="9"/>
        <v>-12</v>
      </c>
      <c r="AZ22" s="20">
        <f t="shared" si="9"/>
        <v>0</v>
      </c>
    </row>
    <row r="23" spans="1:52" x14ac:dyDescent="0.55000000000000004">
      <c r="A23" s="3"/>
      <c r="B23" s="3"/>
      <c r="C23" s="3"/>
      <c r="D23" s="3"/>
      <c r="E23" s="3"/>
      <c r="F23" s="3"/>
      <c r="G23" s="3"/>
      <c r="H23" s="3"/>
      <c r="I23" s="3"/>
      <c r="J23" s="3"/>
      <c r="K23" s="2"/>
      <c r="L23" s="2"/>
      <c r="M23" s="2"/>
      <c r="N23" s="2"/>
      <c r="O23" s="2"/>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row>
    <row r="24" spans="1:52" ht="45" x14ac:dyDescent="0.55000000000000004">
      <c r="A24" s="22" t="s">
        <v>20</v>
      </c>
      <c r="B24" s="20"/>
      <c r="C24" s="20">
        <f t="shared" ref="C24:J24" si="10">+C22/C17</f>
        <v>0</v>
      </c>
      <c r="D24" s="20">
        <f t="shared" si="10"/>
        <v>-0.10526315789473684</v>
      </c>
      <c r="E24" s="20">
        <f t="shared" si="10"/>
        <v>0.16666666666666666</v>
      </c>
      <c r="F24" s="20">
        <f t="shared" si="10"/>
        <v>5.128205128205128E-2</v>
      </c>
      <c r="G24" s="20">
        <f t="shared" si="10"/>
        <v>-0.25</v>
      </c>
      <c r="H24" s="20">
        <f t="shared" si="10"/>
        <v>0.2857142857142857</v>
      </c>
      <c r="I24" s="20">
        <f t="shared" si="10"/>
        <v>0.35</v>
      </c>
      <c r="J24" s="20">
        <f t="shared" si="10"/>
        <v>-0.38297872340425532</v>
      </c>
      <c r="K24" s="20">
        <f>+K22/K17</f>
        <v>-0.38297872340425532</v>
      </c>
      <c r="L24" s="20">
        <f>+L22/L17</f>
        <v>1.1578947368421053</v>
      </c>
      <c r="M24" s="20">
        <f>+M22/M17</f>
        <v>0.1</v>
      </c>
      <c r="N24" s="20">
        <f t="shared" ref="N24:AZ24" si="11">+N22/N17</f>
        <v>0.19047619047619047</v>
      </c>
      <c r="O24" s="20">
        <f t="shared" si="11"/>
        <v>-2.8985507246376812E-2</v>
      </c>
      <c r="P24" s="20">
        <f t="shared" si="11"/>
        <v>0.41176470588235292</v>
      </c>
      <c r="Q24" s="20">
        <f t="shared" si="11"/>
        <v>-4.878048780487805E-2</v>
      </c>
      <c r="R24" s="20">
        <f t="shared" si="11"/>
        <v>7.4999999999999997E-2</v>
      </c>
      <c r="S24" s="20">
        <f t="shared" si="11"/>
        <v>9.6385542168674704E-2</v>
      </c>
      <c r="T24" s="20">
        <f t="shared" si="11"/>
        <v>-0.11494252873563218</v>
      </c>
      <c r="U24" s="20">
        <f t="shared" si="11"/>
        <v>7.3170731707317069E-2</v>
      </c>
      <c r="V24" s="20">
        <f t="shared" si="11"/>
        <v>-9.4117647058823528E-2</v>
      </c>
      <c r="W24" s="20">
        <f t="shared" si="11"/>
        <v>7.407407407407407E-2</v>
      </c>
      <c r="X24" s="20">
        <f t="shared" si="11"/>
        <v>0</v>
      </c>
      <c r="Y24" s="20">
        <f t="shared" si="11"/>
        <v>-7.1428571428571425E-2</v>
      </c>
      <c r="Z24" s="20">
        <f t="shared" si="11"/>
        <v>-9.8765432098765427E-2</v>
      </c>
      <c r="AA24" s="20">
        <f t="shared" si="11"/>
        <v>0.18181818181818182</v>
      </c>
      <c r="AB24" s="20">
        <f t="shared" si="11"/>
        <v>-9.5238095238095233E-2</v>
      </c>
      <c r="AC24" s="20">
        <f t="shared" si="11"/>
        <v>-0.125</v>
      </c>
      <c r="AD24" s="20">
        <f t="shared" si="11"/>
        <v>0.13333333333333333</v>
      </c>
      <c r="AE24" s="20">
        <f t="shared" si="11"/>
        <v>0</v>
      </c>
      <c r="AF24" s="20">
        <f t="shared" si="11"/>
        <v>0.4</v>
      </c>
      <c r="AG24" s="20">
        <f t="shared" si="11"/>
        <v>6.25E-2</v>
      </c>
      <c r="AH24" s="20">
        <f t="shared" si="11"/>
        <v>-0.42424242424242425</v>
      </c>
      <c r="AI24" s="20">
        <f t="shared" si="11"/>
        <v>0.12820512820512819</v>
      </c>
      <c r="AJ24" s="20">
        <f t="shared" si="11"/>
        <v>-7.2289156626506021E-2</v>
      </c>
      <c r="AK24" s="20">
        <f t="shared" si="11"/>
        <v>0.05</v>
      </c>
      <c r="AL24" s="20">
        <f t="shared" si="11"/>
        <v>0.21951219512195122</v>
      </c>
      <c r="AM24" s="20">
        <f t="shared" si="11"/>
        <v>8.7912087912087919E-2</v>
      </c>
      <c r="AN24" s="20">
        <f t="shared" si="11"/>
        <v>0.12631578947368421</v>
      </c>
      <c r="AO24" s="20">
        <f t="shared" si="11"/>
        <v>-7.9207920792079209E-2</v>
      </c>
      <c r="AP24" s="20">
        <f t="shared" si="11"/>
        <v>6.1855670103092786E-2</v>
      </c>
      <c r="AQ24" s="20">
        <f t="shared" si="11"/>
        <v>-0.12</v>
      </c>
      <c r="AR24" s="20">
        <f t="shared" si="11"/>
        <v>0.1702127659574468</v>
      </c>
      <c r="AS24" s="20">
        <f t="shared" si="11"/>
        <v>-3.9215686274509803E-2</v>
      </c>
      <c r="AT24" s="20">
        <f t="shared" si="11"/>
        <v>-2</v>
      </c>
      <c r="AU24" s="20" t="e">
        <f t="shared" si="11"/>
        <v>#DIV/0!</v>
      </c>
      <c r="AV24" s="20">
        <f t="shared" si="11"/>
        <v>3.8834951456310676E-2</v>
      </c>
      <c r="AW24" s="20">
        <f t="shared" si="11"/>
        <v>0.11428571428571428</v>
      </c>
      <c r="AX24" s="20">
        <f t="shared" si="11"/>
        <v>-3.6036036036036036E-2</v>
      </c>
      <c r="AY24" s="20">
        <f t="shared" si="11"/>
        <v>-0.11009174311926606</v>
      </c>
      <c r="AZ24" s="20">
        <f t="shared" si="11"/>
        <v>0</v>
      </c>
    </row>
    <row r="25" spans="1:52" x14ac:dyDescent="0.55000000000000004">
      <c r="A25" s="3"/>
      <c r="B25" s="3"/>
      <c r="C25" s="3"/>
      <c r="D25" s="3"/>
      <c r="E25" s="3"/>
      <c r="F25" s="3"/>
      <c r="G25" s="3"/>
      <c r="H25" s="3"/>
      <c r="I25" s="3"/>
      <c r="J25" s="3"/>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row>
    <row r="26" spans="1:52" x14ac:dyDescent="0.55000000000000004">
      <c r="A26" s="23" t="s">
        <v>21</v>
      </c>
      <c r="B26" s="20"/>
      <c r="C26" s="20">
        <f t="shared" ref="C26:J26" si="12">+C24/12</f>
        <v>0</v>
      </c>
      <c r="D26" s="20">
        <f t="shared" si="12"/>
        <v>-8.771929824561403E-3</v>
      </c>
      <c r="E26" s="20">
        <f t="shared" si="12"/>
        <v>1.3888888888888888E-2</v>
      </c>
      <c r="F26" s="20">
        <f t="shared" si="12"/>
        <v>4.2735042735042731E-3</v>
      </c>
      <c r="G26" s="20">
        <f t="shared" si="12"/>
        <v>-2.0833333333333332E-2</v>
      </c>
      <c r="H26" s="20">
        <f t="shared" si="12"/>
        <v>2.3809523809523808E-2</v>
      </c>
      <c r="I26" s="20">
        <f t="shared" si="12"/>
        <v>2.9166666666666664E-2</v>
      </c>
      <c r="J26" s="20">
        <f t="shared" si="12"/>
        <v>-3.1914893617021274E-2</v>
      </c>
      <c r="K26" s="20">
        <f>+K24/12</f>
        <v>-3.1914893617021274E-2</v>
      </c>
      <c r="L26" s="20">
        <f>+L24/12</f>
        <v>9.6491228070175447E-2</v>
      </c>
      <c r="M26" s="20">
        <f>+M24/12</f>
        <v>8.3333333333333332E-3</v>
      </c>
      <c r="N26" s="20">
        <f t="shared" ref="N26:AZ26" si="13">+N24/12</f>
        <v>1.5873015873015872E-2</v>
      </c>
      <c r="O26" s="20">
        <f t="shared" si="13"/>
        <v>-2.4154589371980675E-3</v>
      </c>
      <c r="P26" s="20">
        <f t="shared" si="13"/>
        <v>3.4313725490196074E-2</v>
      </c>
      <c r="Q26" s="20">
        <f t="shared" si="13"/>
        <v>-4.0650406504065045E-3</v>
      </c>
      <c r="R26" s="20">
        <f t="shared" si="13"/>
        <v>6.2499999999999995E-3</v>
      </c>
      <c r="S26" s="20">
        <f t="shared" si="13"/>
        <v>8.0321285140562259E-3</v>
      </c>
      <c r="T26" s="20">
        <f t="shared" si="13"/>
        <v>-9.5785440613026813E-3</v>
      </c>
      <c r="U26" s="20">
        <f t="shared" si="13"/>
        <v>6.0975609756097554E-3</v>
      </c>
      <c r="V26" s="20">
        <f t="shared" si="13"/>
        <v>-7.8431372549019607E-3</v>
      </c>
      <c r="W26" s="20">
        <f t="shared" si="13"/>
        <v>6.1728395061728392E-3</v>
      </c>
      <c r="X26" s="20">
        <f t="shared" si="13"/>
        <v>0</v>
      </c>
      <c r="Y26" s="20">
        <f t="shared" si="13"/>
        <v>-5.9523809523809521E-3</v>
      </c>
      <c r="Z26" s="20">
        <f t="shared" si="13"/>
        <v>-8.2304526748971183E-3</v>
      </c>
      <c r="AA26" s="20">
        <f t="shared" si="13"/>
        <v>1.5151515151515152E-2</v>
      </c>
      <c r="AB26" s="20">
        <f t="shared" si="13"/>
        <v>-7.9365079365079361E-3</v>
      </c>
      <c r="AC26" s="20">
        <f t="shared" si="13"/>
        <v>-1.0416666666666666E-2</v>
      </c>
      <c r="AD26" s="20">
        <f t="shared" si="13"/>
        <v>1.1111111111111112E-2</v>
      </c>
      <c r="AE26" s="20">
        <f t="shared" si="13"/>
        <v>0</v>
      </c>
      <c r="AF26" s="20">
        <f t="shared" si="13"/>
        <v>3.3333333333333333E-2</v>
      </c>
      <c r="AG26" s="20">
        <f t="shared" si="13"/>
        <v>5.208333333333333E-3</v>
      </c>
      <c r="AH26" s="20">
        <f t="shared" si="13"/>
        <v>-3.5353535353535352E-2</v>
      </c>
      <c r="AI26" s="20">
        <f t="shared" si="13"/>
        <v>1.0683760683760682E-2</v>
      </c>
      <c r="AJ26" s="20">
        <f t="shared" si="13"/>
        <v>-6.0240963855421681E-3</v>
      </c>
      <c r="AK26" s="20">
        <f t="shared" si="13"/>
        <v>4.1666666666666666E-3</v>
      </c>
      <c r="AL26" s="20">
        <f t="shared" si="13"/>
        <v>1.8292682926829267E-2</v>
      </c>
      <c r="AM26" s="20">
        <f t="shared" si="13"/>
        <v>7.3260073260073269E-3</v>
      </c>
      <c r="AN26" s="20">
        <f t="shared" si="13"/>
        <v>1.0526315789473684E-2</v>
      </c>
      <c r="AO26" s="20">
        <f t="shared" si="13"/>
        <v>-6.6006600660066007E-3</v>
      </c>
      <c r="AP26" s="20">
        <f t="shared" si="13"/>
        <v>5.1546391752577319E-3</v>
      </c>
      <c r="AQ26" s="20">
        <f t="shared" si="13"/>
        <v>-0.01</v>
      </c>
      <c r="AR26" s="20">
        <f t="shared" si="13"/>
        <v>1.4184397163120567E-2</v>
      </c>
      <c r="AS26" s="20">
        <f t="shared" si="13"/>
        <v>-3.2679738562091504E-3</v>
      </c>
      <c r="AT26" s="20">
        <f t="shared" si="13"/>
        <v>-0.16666666666666666</v>
      </c>
      <c r="AU26" s="20" t="e">
        <f t="shared" si="13"/>
        <v>#DIV/0!</v>
      </c>
      <c r="AV26" s="20">
        <f t="shared" si="13"/>
        <v>3.2362459546925564E-3</v>
      </c>
      <c r="AW26" s="20">
        <f t="shared" si="13"/>
        <v>9.5238095238095229E-3</v>
      </c>
      <c r="AX26" s="20">
        <f t="shared" si="13"/>
        <v>-3.003003003003003E-3</v>
      </c>
      <c r="AY26" s="20">
        <f t="shared" si="13"/>
        <v>-9.1743119266055051E-3</v>
      </c>
      <c r="AZ26" s="20">
        <f t="shared" si="13"/>
        <v>0</v>
      </c>
    </row>
    <row r="27" spans="1:52" x14ac:dyDescent="0.55000000000000004">
      <c r="A27" s="3"/>
      <c r="B27" s="3"/>
      <c r="C27" s="3"/>
      <c r="D27" s="3"/>
      <c r="E27" s="3"/>
      <c r="F27" s="3"/>
      <c r="G27" s="3"/>
      <c r="H27" s="3"/>
      <c r="I27" s="3"/>
      <c r="J27" s="3"/>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row>
    <row r="28" spans="1:52" ht="45" x14ac:dyDescent="0.55000000000000004">
      <c r="A28" s="22" t="s">
        <v>22</v>
      </c>
      <c r="B28" s="20"/>
      <c r="C28" s="20">
        <f t="shared" ref="C28:J28" si="14">IF(C5=C29,(C26*6),C26*12)</f>
        <v>0</v>
      </c>
      <c r="D28" s="20">
        <f t="shared" si="14"/>
        <v>-0.10526315789473684</v>
      </c>
      <c r="E28" s="20">
        <f t="shared" si="14"/>
        <v>8.3333333333333329E-2</v>
      </c>
      <c r="F28" s="20">
        <f t="shared" si="14"/>
        <v>5.128205128205128E-2</v>
      </c>
      <c r="G28" s="20">
        <f t="shared" si="14"/>
        <v>-0.25</v>
      </c>
      <c r="H28" s="20">
        <f t="shared" si="14"/>
        <v>0.2857142857142857</v>
      </c>
      <c r="I28" s="20">
        <f t="shared" si="14"/>
        <v>0.17499999999999999</v>
      </c>
      <c r="J28" s="20">
        <f t="shared" si="14"/>
        <v>-0.38297872340425532</v>
      </c>
      <c r="K28" s="20">
        <f t="shared" ref="K28:AS28" si="15">IF(K5=K29,(K26*6),K26*12)</f>
        <v>-0.19148936170212766</v>
      </c>
      <c r="L28" s="20">
        <f t="shared" si="15"/>
        <v>1.1578947368421053</v>
      </c>
      <c r="M28" s="20">
        <f t="shared" si="15"/>
        <v>0.05</v>
      </c>
      <c r="N28" s="20">
        <f t="shared" si="15"/>
        <v>0.19047619047619047</v>
      </c>
      <c r="O28" s="20">
        <f t="shared" si="15"/>
        <v>-1.4492753623188404E-2</v>
      </c>
      <c r="P28" s="20">
        <f t="shared" si="15"/>
        <v>0.41176470588235292</v>
      </c>
      <c r="Q28" s="20">
        <f t="shared" si="15"/>
        <v>-2.4390243902439025E-2</v>
      </c>
      <c r="R28" s="20">
        <f t="shared" si="15"/>
        <v>7.4999999999999997E-2</v>
      </c>
      <c r="S28" s="20">
        <f t="shared" si="15"/>
        <v>4.8192771084337352E-2</v>
      </c>
      <c r="T28" s="20">
        <f t="shared" si="15"/>
        <v>-0.11494252873563218</v>
      </c>
      <c r="U28" s="20">
        <f t="shared" si="15"/>
        <v>3.6585365853658534E-2</v>
      </c>
      <c r="V28" s="20">
        <f t="shared" si="15"/>
        <v>-9.4117647058823528E-2</v>
      </c>
      <c r="W28" s="20">
        <f t="shared" si="15"/>
        <v>3.7037037037037035E-2</v>
      </c>
      <c r="X28" s="20">
        <f t="shared" si="15"/>
        <v>0</v>
      </c>
      <c r="Y28" s="20">
        <f t="shared" si="15"/>
        <v>-3.5714285714285712E-2</v>
      </c>
      <c r="Z28" s="20">
        <f t="shared" si="15"/>
        <v>-9.8765432098765427E-2</v>
      </c>
      <c r="AA28" s="20">
        <f t="shared" si="15"/>
        <v>9.0909090909090912E-2</v>
      </c>
      <c r="AB28" s="20">
        <f t="shared" si="15"/>
        <v>-9.5238095238095233E-2</v>
      </c>
      <c r="AC28" s="20">
        <f t="shared" si="15"/>
        <v>-6.25E-2</v>
      </c>
      <c r="AD28" s="20">
        <f t="shared" si="15"/>
        <v>0.13333333333333333</v>
      </c>
      <c r="AE28" s="20">
        <f t="shared" si="15"/>
        <v>0</v>
      </c>
      <c r="AF28" s="20">
        <f t="shared" si="15"/>
        <v>0.4</v>
      </c>
      <c r="AG28" s="20">
        <f t="shared" si="15"/>
        <v>3.125E-2</v>
      </c>
      <c r="AH28" s="20">
        <f t="shared" si="15"/>
        <v>-0.4242424242424242</v>
      </c>
      <c r="AI28" s="20">
        <f t="shared" si="15"/>
        <v>6.4102564102564097E-2</v>
      </c>
      <c r="AJ28" s="20">
        <f t="shared" si="15"/>
        <v>-7.2289156626506021E-2</v>
      </c>
      <c r="AK28" s="20">
        <f t="shared" si="15"/>
        <v>2.5000000000000001E-2</v>
      </c>
      <c r="AL28" s="20">
        <f t="shared" si="15"/>
        <v>0.21951219512195119</v>
      </c>
      <c r="AM28" s="20">
        <f t="shared" si="15"/>
        <v>4.3956043956043959E-2</v>
      </c>
      <c r="AN28" s="20">
        <f t="shared" si="15"/>
        <v>0.12631578947368421</v>
      </c>
      <c r="AO28" s="20">
        <f t="shared" si="15"/>
        <v>-3.9603960396039604E-2</v>
      </c>
      <c r="AP28" s="20">
        <f t="shared" si="15"/>
        <v>6.1855670103092786E-2</v>
      </c>
      <c r="AQ28" s="20">
        <f t="shared" si="15"/>
        <v>-0.06</v>
      </c>
      <c r="AR28" s="20">
        <f t="shared" si="15"/>
        <v>0.1702127659574468</v>
      </c>
      <c r="AS28" s="20">
        <f t="shared" si="15"/>
        <v>-1.9607843137254902E-2</v>
      </c>
      <c r="AT28" s="20">
        <f t="shared" ref="AT28:AZ28" si="16">IF(AT5=AT29,(AT26*6),AT26*12)</f>
        <v>-2</v>
      </c>
      <c r="AU28" s="20" t="e">
        <f t="shared" si="16"/>
        <v>#DIV/0!</v>
      </c>
      <c r="AV28" s="20">
        <f t="shared" si="16"/>
        <v>3.8834951456310676E-2</v>
      </c>
      <c r="AW28" s="20">
        <f t="shared" si="16"/>
        <v>5.7142857142857134E-2</v>
      </c>
      <c r="AX28" s="20">
        <f t="shared" si="16"/>
        <v>-3.6036036036036036E-2</v>
      </c>
      <c r="AY28" s="20">
        <f t="shared" si="16"/>
        <v>-5.5045871559633031E-2</v>
      </c>
      <c r="AZ28" s="20">
        <f t="shared" si="16"/>
        <v>0</v>
      </c>
    </row>
    <row r="29" spans="1:52" ht="24" customHeight="1" x14ac:dyDescent="0.55000000000000004">
      <c r="A29" s="24" t="s">
        <v>23</v>
      </c>
      <c r="B29" s="24"/>
      <c r="C29" s="24" t="s">
        <v>5</v>
      </c>
      <c r="D29" s="24" t="s">
        <v>5</v>
      </c>
      <c r="E29" s="24" t="s">
        <v>5</v>
      </c>
      <c r="F29" s="24" t="s">
        <v>5</v>
      </c>
      <c r="G29" s="24" t="s">
        <v>5</v>
      </c>
      <c r="H29" s="24" t="s">
        <v>5</v>
      </c>
      <c r="I29" s="24" t="s">
        <v>5</v>
      </c>
      <c r="J29" s="24" t="s">
        <v>5</v>
      </c>
      <c r="K29" s="2" t="s">
        <v>9</v>
      </c>
      <c r="L29" s="2" t="s">
        <v>9</v>
      </c>
      <c r="M29" s="2" t="s">
        <v>9</v>
      </c>
      <c r="N29" s="2" t="s">
        <v>9</v>
      </c>
      <c r="O29" s="2" t="s">
        <v>9</v>
      </c>
      <c r="P29" s="2" t="s">
        <v>9</v>
      </c>
      <c r="Q29" s="2" t="s">
        <v>9</v>
      </c>
      <c r="R29" s="2" t="s">
        <v>9</v>
      </c>
      <c r="S29" s="2" t="s">
        <v>9</v>
      </c>
      <c r="T29" s="2" t="s">
        <v>9</v>
      </c>
      <c r="U29" s="2" t="s">
        <v>9</v>
      </c>
      <c r="V29" s="2" t="s">
        <v>9</v>
      </c>
      <c r="W29" s="2" t="s">
        <v>9</v>
      </c>
      <c r="X29" s="2" t="s">
        <v>9</v>
      </c>
      <c r="Y29" s="2" t="s">
        <v>9</v>
      </c>
      <c r="Z29" s="2" t="s">
        <v>9</v>
      </c>
      <c r="AA29" s="2" t="s">
        <v>9</v>
      </c>
      <c r="AB29" s="2" t="s">
        <v>9</v>
      </c>
      <c r="AC29" s="2" t="s">
        <v>9</v>
      </c>
      <c r="AD29" s="2" t="s">
        <v>9</v>
      </c>
      <c r="AE29" s="2" t="s">
        <v>9</v>
      </c>
      <c r="AF29" s="2" t="s">
        <v>9</v>
      </c>
      <c r="AG29" s="2" t="s">
        <v>9</v>
      </c>
      <c r="AH29" s="2" t="s">
        <v>9</v>
      </c>
      <c r="AI29" s="2" t="s">
        <v>9</v>
      </c>
      <c r="AJ29" s="2" t="s">
        <v>9</v>
      </c>
      <c r="AK29" s="2" t="s">
        <v>9</v>
      </c>
      <c r="AL29" s="2" t="s">
        <v>9</v>
      </c>
      <c r="AM29" s="2" t="s">
        <v>9</v>
      </c>
      <c r="AN29" s="2" t="s">
        <v>9</v>
      </c>
      <c r="AO29" s="2" t="s">
        <v>9</v>
      </c>
      <c r="AP29" s="2" t="s">
        <v>9</v>
      </c>
      <c r="AQ29" s="2" t="s">
        <v>9</v>
      </c>
      <c r="AR29" s="2" t="s">
        <v>9</v>
      </c>
      <c r="AS29" s="2" t="s">
        <v>9</v>
      </c>
      <c r="AT29" s="2" t="s">
        <v>9</v>
      </c>
      <c r="AU29" s="2" t="s">
        <v>9</v>
      </c>
      <c r="AV29" s="2" t="s">
        <v>9</v>
      </c>
      <c r="AW29" s="2" t="s">
        <v>9</v>
      </c>
      <c r="AX29" s="2" t="s">
        <v>9</v>
      </c>
      <c r="AY29" s="2" t="s">
        <v>9</v>
      </c>
      <c r="AZ29" s="2" t="s">
        <v>9</v>
      </c>
    </row>
    <row r="30" spans="1:52" x14ac:dyDescent="0.55000000000000004">
      <c r="A30" s="3"/>
      <c r="B30" s="3"/>
      <c r="C30" s="3"/>
      <c r="D30" s="3"/>
      <c r="E30" s="3"/>
      <c r="F30" s="3"/>
      <c r="G30" s="3"/>
      <c r="H30" s="3"/>
      <c r="I30" s="3"/>
      <c r="J30" s="3"/>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row>
    <row r="31" spans="1:52" ht="90" x14ac:dyDescent="0.55000000000000004">
      <c r="A31" s="22" t="s">
        <v>24</v>
      </c>
      <c r="B31" s="20"/>
      <c r="C31" s="20">
        <f t="shared" ref="C31:J31" si="17">+(C28*C15)+C15</f>
        <v>38</v>
      </c>
      <c r="D31" s="20">
        <f t="shared" si="17"/>
        <v>32.210526315789473</v>
      </c>
      <c r="E31" s="20">
        <f t="shared" si="17"/>
        <v>42.25</v>
      </c>
      <c r="F31" s="20">
        <f t="shared" si="17"/>
        <v>42.051282051282051</v>
      </c>
      <c r="G31" s="20">
        <f t="shared" si="17"/>
        <v>26.25</v>
      </c>
      <c r="H31" s="20">
        <f t="shared" si="17"/>
        <v>51.428571428571431</v>
      </c>
      <c r="I31" s="20">
        <f t="shared" si="17"/>
        <v>55.225000000000001</v>
      </c>
      <c r="J31" s="20">
        <f t="shared" si="17"/>
        <v>23.446808510638299</v>
      </c>
      <c r="K31" s="20">
        <f>+(K28*K15)+K15</f>
        <v>30.723404255319149</v>
      </c>
      <c r="L31" s="20">
        <f>+(L28*L15)+L15</f>
        <v>129.4736842105263</v>
      </c>
      <c r="M31" s="20">
        <f>+(M28*M15)+M15</f>
        <v>66.150000000000006</v>
      </c>
      <c r="N31" s="20">
        <f t="shared" ref="N31:AZ31" si="18">+(N28*N15)+N15</f>
        <v>82.142857142857139</v>
      </c>
      <c r="O31" s="20">
        <f t="shared" si="18"/>
        <v>67.014492753623188</v>
      </c>
      <c r="P31" s="20">
        <f t="shared" si="18"/>
        <v>115.76470588235294</v>
      </c>
      <c r="Q31" s="20">
        <f t="shared" si="18"/>
        <v>78.048780487804876</v>
      </c>
      <c r="R31" s="20">
        <f t="shared" si="18"/>
        <v>89.224999999999994</v>
      </c>
      <c r="S31" s="20">
        <f t="shared" si="18"/>
        <v>91.192771084337352</v>
      </c>
      <c r="T31" s="20">
        <f t="shared" si="18"/>
        <v>72.574712643678168</v>
      </c>
      <c r="U31" s="20">
        <f t="shared" si="18"/>
        <v>88.109756097560975</v>
      </c>
      <c r="V31" s="20">
        <f t="shared" si="18"/>
        <v>73.376470588235293</v>
      </c>
      <c r="W31" s="20">
        <f t="shared" si="18"/>
        <v>87.111111111111114</v>
      </c>
      <c r="X31" s="20">
        <f t="shared" si="18"/>
        <v>84</v>
      </c>
      <c r="Y31" s="20">
        <f t="shared" si="18"/>
        <v>78.107142857142861</v>
      </c>
      <c r="Z31" s="20">
        <f t="shared" si="18"/>
        <v>69.395061728395063</v>
      </c>
      <c r="AA31" s="20">
        <f t="shared" si="18"/>
        <v>91.63636363636364</v>
      </c>
      <c r="AB31" s="20">
        <f t="shared" si="18"/>
        <v>72.38095238095238</v>
      </c>
      <c r="AC31" s="20">
        <f t="shared" si="18"/>
        <v>70.3125</v>
      </c>
      <c r="AD31" s="20">
        <f t="shared" si="18"/>
        <v>90.666666666666671</v>
      </c>
      <c r="AE31" s="20">
        <f t="shared" si="18"/>
        <v>80</v>
      </c>
      <c r="AF31" s="20">
        <f t="shared" si="18"/>
        <v>134.4</v>
      </c>
      <c r="AG31" s="20">
        <f t="shared" si="18"/>
        <v>102.09375</v>
      </c>
      <c r="AH31" s="20">
        <f t="shared" si="18"/>
        <v>44.909090909090914</v>
      </c>
      <c r="AI31" s="20">
        <f t="shared" si="18"/>
        <v>88.320512820512818</v>
      </c>
      <c r="AJ31" s="20">
        <f t="shared" si="18"/>
        <v>74.216867469879517</v>
      </c>
      <c r="AK31" s="20">
        <f t="shared" si="18"/>
        <v>84.05</v>
      </c>
      <c r="AL31" s="20">
        <f t="shared" si="18"/>
        <v>110.97560975609755</v>
      </c>
      <c r="AM31" s="20">
        <f t="shared" si="18"/>
        <v>99.175824175824175</v>
      </c>
      <c r="AN31" s="20">
        <f t="shared" si="18"/>
        <v>113.7578947368421</v>
      </c>
      <c r="AO31" s="20">
        <f t="shared" si="18"/>
        <v>93.158415841584159</v>
      </c>
      <c r="AP31" s="20">
        <f t="shared" si="18"/>
        <v>106.18556701030928</v>
      </c>
      <c r="AQ31" s="20">
        <f t="shared" si="18"/>
        <v>88.36</v>
      </c>
      <c r="AR31" s="20">
        <f t="shared" si="18"/>
        <v>119.36170212765957</v>
      </c>
      <c r="AS31" s="20">
        <f t="shared" si="18"/>
        <v>98.039215686274517</v>
      </c>
      <c r="AT31" s="20">
        <f t="shared" si="18"/>
        <v>0</v>
      </c>
      <c r="AU31" s="20" t="e">
        <f t="shared" si="18"/>
        <v>#DIV/0!</v>
      </c>
      <c r="AV31" s="20">
        <f t="shared" si="18"/>
        <v>109.07766990291262</v>
      </c>
      <c r="AW31" s="20">
        <f t="shared" si="18"/>
        <v>117.34285714285714</v>
      </c>
      <c r="AX31" s="20">
        <f t="shared" si="18"/>
        <v>105.07207207207207</v>
      </c>
      <c r="AY31" s="20">
        <f t="shared" si="18"/>
        <v>97.330275229357795</v>
      </c>
      <c r="AZ31" s="20">
        <f t="shared" si="18"/>
        <v>103</v>
      </c>
    </row>
    <row r="32" spans="1:52" x14ac:dyDescent="0.55000000000000004">
      <c r="A32" s="3"/>
      <c r="B32" s="3"/>
      <c r="C32" s="3"/>
      <c r="D32" s="3"/>
      <c r="E32" s="3"/>
      <c r="F32" s="3"/>
      <c r="G32" s="3"/>
      <c r="H32" s="3"/>
      <c r="I32" s="3"/>
      <c r="J32" s="3"/>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row>
    <row r="33" spans="1:52" ht="67.5" x14ac:dyDescent="0.55000000000000004">
      <c r="A33" s="22" t="s">
        <v>25</v>
      </c>
      <c r="B33" s="20"/>
      <c r="C33" s="20">
        <f>(+C31/3.2)-C13</f>
        <v>1.875</v>
      </c>
      <c r="D33" s="20">
        <f t="shared" ref="D33:AZ33" si="19">(+D31/3.2)-D13</f>
        <v>6.5789473684208843E-2</v>
      </c>
      <c r="E33" s="20">
        <f t="shared" si="19"/>
        <v>3.203125</v>
      </c>
      <c r="F33" s="20">
        <f t="shared" si="19"/>
        <v>3.1410256410256405</v>
      </c>
      <c r="G33" s="20">
        <f t="shared" si="19"/>
        <v>-1.796875</v>
      </c>
      <c r="H33" s="20">
        <f t="shared" si="19"/>
        <v>6.0714285714285694</v>
      </c>
      <c r="I33" s="20">
        <f t="shared" si="19"/>
        <v>7.2578125</v>
      </c>
      <c r="J33" s="20">
        <f t="shared" si="19"/>
        <v>-2.6728723404255321</v>
      </c>
      <c r="K33" s="20">
        <f t="shared" ref="K33" si="20">(+K31/3.2)-K13</f>
        <v>-0.39893617021276562</v>
      </c>
      <c r="L33" s="20">
        <f t="shared" si="19"/>
        <v>22.460526315789465</v>
      </c>
      <c r="M33" s="20">
        <f t="shared" si="19"/>
        <v>1.671875</v>
      </c>
      <c r="N33" s="20">
        <f t="shared" si="19"/>
        <v>6.6696428571428541</v>
      </c>
      <c r="O33" s="20">
        <f t="shared" si="19"/>
        <v>1.9420289855072461</v>
      </c>
      <c r="P33" s="20">
        <f t="shared" si="19"/>
        <v>7.1764705882352899</v>
      </c>
      <c r="Q33" s="20">
        <f t="shared" si="19"/>
        <v>-4.6097560975609788</v>
      </c>
      <c r="R33" s="20">
        <f t="shared" si="19"/>
        <v>-1.1171875000000036</v>
      </c>
      <c r="S33" s="20">
        <f t="shared" si="19"/>
        <v>-0.50225903614457934</v>
      </c>
      <c r="T33" s="20">
        <f t="shared" si="19"/>
        <v>-6.3204022988505741</v>
      </c>
      <c r="U33" s="20">
        <f t="shared" si="19"/>
        <v>-1.4657012195121979</v>
      </c>
      <c r="V33" s="20">
        <f t="shared" si="19"/>
        <v>-6.069852941176471</v>
      </c>
      <c r="W33" s="20">
        <f t="shared" si="19"/>
        <v>-1.7777777777777786</v>
      </c>
      <c r="X33" s="20">
        <f t="shared" si="19"/>
        <v>-2.75</v>
      </c>
      <c r="Y33" s="20">
        <f t="shared" si="19"/>
        <v>-4.5915178571428577</v>
      </c>
      <c r="Z33" s="20">
        <f t="shared" si="19"/>
        <v>-7.3140432098765444</v>
      </c>
      <c r="AA33" s="20">
        <f t="shared" si="19"/>
        <v>-0.36363636363636331</v>
      </c>
      <c r="AB33" s="20">
        <f t="shared" si="19"/>
        <v>-6.3809523809523832</v>
      </c>
      <c r="AC33" s="20">
        <f t="shared" si="19"/>
        <v>-7.02734375</v>
      </c>
      <c r="AD33" s="20">
        <f t="shared" si="19"/>
        <v>-0.66666666666666785</v>
      </c>
      <c r="AE33" s="20">
        <f t="shared" si="19"/>
        <v>-2</v>
      </c>
      <c r="AF33" s="20">
        <f t="shared" si="19"/>
        <v>15</v>
      </c>
      <c r="AG33" s="20">
        <f t="shared" si="19"/>
        <v>4.904296875</v>
      </c>
      <c r="AH33" s="20">
        <f t="shared" si="19"/>
        <v>-12.96590909090909</v>
      </c>
      <c r="AI33" s="20">
        <f t="shared" si="19"/>
        <v>-1.3998397435897445</v>
      </c>
      <c r="AJ33" s="20">
        <f t="shared" si="19"/>
        <v>-5.8072289156626518</v>
      </c>
      <c r="AK33" s="20">
        <f t="shared" si="19"/>
        <v>-2.7343750000000036</v>
      </c>
      <c r="AL33" s="20">
        <f t="shared" si="19"/>
        <v>5.6798780487804805</v>
      </c>
      <c r="AM33" s="20">
        <f t="shared" si="19"/>
        <v>1.9924450549450547</v>
      </c>
      <c r="AN33" s="20">
        <f t="shared" si="19"/>
        <v>6.5493421052631575</v>
      </c>
      <c r="AO33" s="20">
        <f t="shared" si="19"/>
        <v>0.11200495049504866</v>
      </c>
      <c r="AP33" s="20">
        <f t="shared" si="19"/>
        <v>4.1829896907216479</v>
      </c>
      <c r="AQ33" s="20">
        <f t="shared" si="19"/>
        <v>-1.3875000000000028</v>
      </c>
      <c r="AR33" s="20">
        <f t="shared" si="19"/>
        <v>8.300531914893611</v>
      </c>
      <c r="AS33" s="20">
        <f t="shared" si="19"/>
        <v>1.6372549019607838</v>
      </c>
      <c r="AT33" s="20">
        <f t="shared" si="19"/>
        <v>0</v>
      </c>
      <c r="AU33" s="20" t="e">
        <f t="shared" si="19"/>
        <v>#DIV/0!</v>
      </c>
      <c r="AV33" s="20">
        <f t="shared" si="19"/>
        <v>-2.9132281553398087</v>
      </c>
      <c r="AW33" s="20">
        <f t="shared" si="19"/>
        <v>-0.3303571428571459</v>
      </c>
      <c r="AX33" s="20">
        <f t="shared" si="19"/>
        <v>-4.1649774774774784</v>
      </c>
      <c r="AY33" s="20">
        <f t="shared" si="19"/>
        <v>-6.5842889908256907</v>
      </c>
      <c r="AZ33" s="20">
        <f t="shared" si="19"/>
        <v>32.1875</v>
      </c>
    </row>
    <row r="34" spans="1:52" x14ac:dyDescent="0.55000000000000004">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row>
    <row r="35" spans="1:52" s="19" customFormat="1" x14ac:dyDescent="0.55000000000000004">
      <c r="A35" s="25" t="s">
        <v>26</v>
      </c>
      <c r="B35" s="12"/>
      <c r="C35" s="12">
        <f>C33</f>
        <v>1.875</v>
      </c>
      <c r="D35" s="12">
        <f t="shared" ref="D35:AZ35" si="21">D33</f>
        <v>6.5789473684208843E-2</v>
      </c>
      <c r="E35" s="12">
        <f>IF(AND(E9&gt;79.99999%),E33,0)</f>
        <v>3.203125</v>
      </c>
      <c r="F35" s="12">
        <f t="shared" ref="F35:AS35" si="22">IF(AND(F9&gt;79.99999%),F33,0)</f>
        <v>3.1410256410256405</v>
      </c>
      <c r="G35" s="12">
        <f t="shared" si="22"/>
        <v>-1.796875</v>
      </c>
      <c r="H35" s="12">
        <f t="shared" si="22"/>
        <v>6.0714285714285694</v>
      </c>
      <c r="I35" s="12">
        <f t="shared" si="22"/>
        <v>7.2578125</v>
      </c>
      <c r="J35" s="12">
        <f t="shared" si="22"/>
        <v>-2.6728723404255321</v>
      </c>
      <c r="K35" s="12">
        <f t="shared" ref="K35" si="23">IF(AND(K9&gt;79.99999%),K33,0)</f>
        <v>-0.39893617021276562</v>
      </c>
      <c r="L35" s="12">
        <f t="shared" si="22"/>
        <v>22.460526315789465</v>
      </c>
      <c r="M35" s="12">
        <f t="shared" si="22"/>
        <v>1.671875</v>
      </c>
      <c r="N35" s="12">
        <f t="shared" si="22"/>
        <v>6.6696428571428541</v>
      </c>
      <c r="O35" s="12">
        <f t="shared" si="22"/>
        <v>1.9420289855072461</v>
      </c>
      <c r="P35" s="12">
        <f t="shared" si="22"/>
        <v>0</v>
      </c>
      <c r="Q35" s="12">
        <f t="shared" si="22"/>
        <v>0</v>
      </c>
      <c r="R35" s="12">
        <f t="shared" si="22"/>
        <v>0</v>
      </c>
      <c r="S35" s="12">
        <f t="shared" si="22"/>
        <v>0</v>
      </c>
      <c r="T35" s="12">
        <f t="shared" si="22"/>
        <v>0</v>
      </c>
      <c r="U35" s="12">
        <f t="shared" si="22"/>
        <v>0</v>
      </c>
      <c r="V35" s="12">
        <f t="shared" si="22"/>
        <v>0</v>
      </c>
      <c r="W35" s="12">
        <f t="shared" si="22"/>
        <v>0</v>
      </c>
      <c r="X35" s="12">
        <f t="shared" si="22"/>
        <v>0</v>
      </c>
      <c r="Y35" s="12">
        <f t="shared" si="22"/>
        <v>0</v>
      </c>
      <c r="Z35" s="12">
        <f t="shared" si="22"/>
        <v>0</v>
      </c>
      <c r="AA35" s="12">
        <f t="shared" si="22"/>
        <v>0</v>
      </c>
      <c r="AB35" s="12">
        <f t="shared" si="22"/>
        <v>0</v>
      </c>
      <c r="AC35" s="12">
        <f t="shared" si="22"/>
        <v>0</v>
      </c>
      <c r="AD35" s="12">
        <f t="shared" si="22"/>
        <v>0</v>
      </c>
      <c r="AE35" s="12">
        <f t="shared" si="22"/>
        <v>0</v>
      </c>
      <c r="AF35" s="12">
        <f t="shared" si="22"/>
        <v>15</v>
      </c>
      <c r="AG35" s="12">
        <f t="shared" si="22"/>
        <v>4.904296875</v>
      </c>
      <c r="AH35" s="12">
        <f t="shared" si="22"/>
        <v>0</v>
      </c>
      <c r="AI35" s="12">
        <f t="shared" si="22"/>
        <v>0</v>
      </c>
      <c r="AJ35" s="12">
        <f t="shared" si="22"/>
        <v>0</v>
      </c>
      <c r="AK35" s="12">
        <f t="shared" si="22"/>
        <v>0</v>
      </c>
      <c r="AL35" s="12">
        <f t="shared" si="22"/>
        <v>0</v>
      </c>
      <c r="AM35" s="12">
        <f t="shared" si="22"/>
        <v>1.9924450549450547</v>
      </c>
      <c r="AN35" s="12">
        <f t="shared" si="22"/>
        <v>6.5493421052631575</v>
      </c>
      <c r="AO35" s="12">
        <f t="shared" si="22"/>
        <v>0.11200495049504866</v>
      </c>
      <c r="AP35" s="12">
        <f t="shared" si="22"/>
        <v>4.1829896907216479</v>
      </c>
      <c r="AQ35" s="12">
        <f t="shared" si="22"/>
        <v>-1.3875000000000028</v>
      </c>
      <c r="AR35" s="12">
        <f t="shared" si="22"/>
        <v>8.300531914893611</v>
      </c>
      <c r="AS35" s="12">
        <f t="shared" si="22"/>
        <v>1.6372549019607838</v>
      </c>
      <c r="AT35" s="12">
        <f t="shared" si="21"/>
        <v>0</v>
      </c>
      <c r="AU35" s="12" t="e">
        <f t="shared" si="21"/>
        <v>#DIV/0!</v>
      </c>
      <c r="AV35" s="12">
        <f t="shared" si="21"/>
        <v>-2.9132281553398087</v>
      </c>
      <c r="AW35" s="12">
        <f t="shared" si="21"/>
        <v>-0.3303571428571459</v>
      </c>
      <c r="AX35" s="12">
        <f t="shared" si="21"/>
        <v>-4.1649774774774784</v>
      </c>
      <c r="AY35" s="12">
        <f t="shared" si="21"/>
        <v>-6.5842889908256907</v>
      </c>
      <c r="AZ35" s="12">
        <f t="shared" si="21"/>
        <v>32.1875</v>
      </c>
    </row>
  </sheetData>
  <mergeCells count="1">
    <mergeCell ref="J2:J3"/>
  </mergeCells>
  <conditionalFormatting sqref="M24:AP28 M30:AP32">
    <cfRule type="expression" dxfId="69" priority="14" stopIfTrue="1">
      <formula>ISERROR</formula>
    </cfRule>
  </conditionalFormatting>
  <conditionalFormatting sqref="M29:AP29">
    <cfRule type="cellIs" dxfId="68" priority="15" stopIfTrue="1" operator="equal">
      <formula>"January"</formula>
    </cfRule>
  </conditionalFormatting>
  <conditionalFormatting sqref="L30:L32 B24:J24 B26:J26 B28:J28 B31:J31 B33:J33 AT35:AZ35 L33:AZ33 K24:L28 K30:K33">
    <cfRule type="expression" dxfId="67" priority="12" stopIfTrue="1">
      <formula>ISERROR</formula>
    </cfRule>
  </conditionalFormatting>
  <conditionalFormatting sqref="K29:L29">
    <cfRule type="cellIs" dxfId="66" priority="13" stopIfTrue="1" operator="equal">
      <formula>"January"</formula>
    </cfRule>
  </conditionalFormatting>
  <conditionalFormatting sqref="AQ24:AR28 AQ30:AR32">
    <cfRule type="expression" dxfId="65" priority="10" stopIfTrue="1">
      <formula>ISERROR</formula>
    </cfRule>
  </conditionalFormatting>
  <conditionalFormatting sqref="AQ29:AR29">
    <cfRule type="cellIs" dxfId="64" priority="11" stopIfTrue="1" operator="equal">
      <formula>"January"</formula>
    </cfRule>
  </conditionalFormatting>
  <conditionalFormatting sqref="AS24:AT28 AS30:AT32">
    <cfRule type="expression" dxfId="63" priority="8" stopIfTrue="1">
      <formula>ISERROR</formula>
    </cfRule>
  </conditionalFormatting>
  <conditionalFormatting sqref="AS29:AT29">
    <cfRule type="cellIs" dxfId="62" priority="9" stopIfTrue="1" operator="equal">
      <formula>"January"</formula>
    </cfRule>
  </conditionalFormatting>
  <conditionalFormatting sqref="AU24:AV28 AU30:AV32">
    <cfRule type="expression" dxfId="61" priority="6" stopIfTrue="1">
      <formula>ISERROR</formula>
    </cfRule>
  </conditionalFormatting>
  <conditionalFormatting sqref="AU29:AV29">
    <cfRule type="cellIs" dxfId="60" priority="7" stopIfTrue="1" operator="equal">
      <formula>"January"</formula>
    </cfRule>
  </conditionalFormatting>
  <conditionalFormatting sqref="AW24:AX28 AW30:AX32">
    <cfRule type="expression" dxfId="59" priority="4" stopIfTrue="1">
      <formula>ISERROR</formula>
    </cfRule>
  </conditionalFormatting>
  <conditionalFormatting sqref="AW29:AX29">
    <cfRule type="cellIs" dxfId="58" priority="5" stopIfTrue="1" operator="equal">
      <formula>"January"</formula>
    </cfRule>
  </conditionalFormatting>
  <conditionalFormatting sqref="AY24:AZ28 AY30:AZ32">
    <cfRule type="expression" dxfId="57" priority="2" stopIfTrue="1">
      <formula>ISERROR</formula>
    </cfRule>
  </conditionalFormatting>
  <conditionalFormatting sqref="AY29:AZ29">
    <cfRule type="cellIs" dxfId="56" priority="3" stopIfTrue="1" operator="equal">
      <formula>"January"</formula>
    </cfRule>
  </conditionalFormatting>
  <conditionalFormatting sqref="AT35:AZ35">
    <cfRule type="cellIs" dxfId="55" priority="1" operator="greaterThan">
      <formula>0.499999</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topLeftCell="A13" zoomScale="90" zoomScaleNormal="90" workbookViewId="0">
      <selection activeCell="K26" sqref="K26"/>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0.8</v>
      </c>
      <c r="D1" s="1"/>
      <c r="E1" s="1" t="s">
        <v>31</v>
      </c>
      <c r="F1" s="29">
        <v>3.2</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0.95</v>
      </c>
      <c r="E13" s="55">
        <f>'SDR Patient and Stations'!D12</f>
        <v>0.9</v>
      </c>
      <c r="F13" s="54">
        <f>'SDR Patient and Stations'!E12</f>
        <v>0.97499999999999998</v>
      </c>
      <c r="G13" s="55">
        <f>'SDR Patient and Stations'!F12</f>
        <v>1</v>
      </c>
      <c r="H13" s="54">
        <f>'SDR Patient and Stations'!G12</f>
        <v>0.875</v>
      </c>
      <c r="I13" s="55">
        <f>'SDR Patient and Stations'!H12</f>
        <v>1</v>
      </c>
      <c r="J13" s="54">
        <f>'SDR Patient and Stations'!I12</f>
        <v>1.175</v>
      </c>
      <c r="K13" s="55">
        <f>'SDR Patient and Stations'!J12</f>
        <v>0.95</v>
      </c>
      <c r="L13" s="54">
        <f>'SDR Patient and Stations'!K12</f>
        <v>0.83333333333333337</v>
      </c>
      <c r="M13" s="55">
        <f>'SDR Patient and Stations'!L12</f>
        <v>0.84210526315789469</v>
      </c>
      <c r="N13" s="54">
        <f>'SDR Patient and Stations'!M12</f>
        <v>0.82894736842105265</v>
      </c>
      <c r="O13" s="55">
        <f>'SDR Patient and Stations'!N12</f>
        <v>0.90789473684210531</v>
      </c>
      <c r="P13" s="54">
        <f>'SDR Patient and Stations'!O12</f>
        <v>0.89473684210526316</v>
      </c>
      <c r="Q13" s="55">
        <f>'SDR Patient and Stations'!P12</f>
        <v>0.7068965517241379</v>
      </c>
      <c r="R13" s="54">
        <f>'SDR Patient and Stations'!Q12</f>
        <v>0.68965517241379315</v>
      </c>
      <c r="S13" s="55">
        <f>'SDR Patient and Stations'!R12</f>
        <v>0.71551724137931039</v>
      </c>
      <c r="T13" s="54">
        <f>'SDR Patient and Stations'!S12</f>
        <v>0.75</v>
      </c>
      <c r="U13" s="55">
        <f>'SDR Patient and Stations'!T12</f>
        <v>0.7068965517241379</v>
      </c>
      <c r="V13" s="54">
        <f>'SDR Patient and Stations'!U12</f>
        <v>0.73275862068965514</v>
      </c>
      <c r="W13" s="55">
        <f>'SDR Patient and Stations'!V12</f>
        <v>0.69827586206896552</v>
      </c>
      <c r="X13" s="54">
        <f>'SDR Patient and Stations'!W12</f>
        <v>0.72413793103448276</v>
      </c>
      <c r="Y13" s="55">
        <f>'SDR Patient and Stations'!X12</f>
        <v>0.72413793103448276</v>
      </c>
      <c r="Z13" s="54">
        <f>'SDR Patient and Stations'!Y12</f>
        <v>0.69827586206896552</v>
      </c>
      <c r="AA13" s="55">
        <f>'SDR Patient and Stations'!Z12</f>
        <v>0.66379310344827591</v>
      </c>
      <c r="AB13" s="54">
        <f>'SDR Patient and Stations'!AA12</f>
        <v>0.72413793103448276</v>
      </c>
      <c r="AC13" s="55">
        <f>'SDR Patient and Stations'!AB12</f>
        <v>0.68965517241379315</v>
      </c>
      <c r="AD13" s="54">
        <f>'SDR Patient and Stations'!AC12</f>
        <v>0.64655172413793105</v>
      </c>
      <c r="AE13" s="55">
        <f>'SDR Patient and Stations'!AD12</f>
        <v>0.68965517241379315</v>
      </c>
      <c r="AF13" s="54">
        <f>'SDR Patient and Stations'!AE12</f>
        <v>0.7407407407407407</v>
      </c>
      <c r="AG13" s="55">
        <f>'SDR Patient and Stations'!AF12</f>
        <v>0.88888888888888884</v>
      </c>
      <c r="AH13" s="54">
        <f>'SDR Patient and Stations'!AG12</f>
        <v>0.91666666666666663</v>
      </c>
      <c r="AI13" s="55">
        <f>'SDR Patient and Stations'!AH12</f>
        <v>0.72222222222222221</v>
      </c>
      <c r="AJ13" s="54">
        <f>'SDR Patient and Stations'!AI12</f>
        <v>0.71551724137931039</v>
      </c>
      <c r="AK13" s="55">
        <f>'SDR Patient and Stations'!AJ12</f>
        <v>0.68965517241379315</v>
      </c>
      <c r="AL13" s="54">
        <f>'SDR Patient and Stations'!AK12</f>
        <v>0.7068965517241379</v>
      </c>
      <c r="AM13" s="55">
        <f>'SDR Patient and Stations'!AL12</f>
        <v>0.78448275862068961</v>
      </c>
      <c r="AN13" s="54">
        <f>'SDR Patient and Stations'!AM12</f>
        <v>0.81896551724137934</v>
      </c>
      <c r="AO13" s="55">
        <f>'SDR Patient and Stations'!AN12</f>
        <v>0.87068965517241381</v>
      </c>
      <c r="AP13" s="54">
        <f>'SDR Patient and Stations'!AO12</f>
        <v>0.83620689655172409</v>
      </c>
      <c r="AQ13" s="55">
        <f>'SDR Patient and Stations'!AP12</f>
        <v>0.86206896551724133</v>
      </c>
      <c r="AR13" s="54">
        <f>'SDR Patient and Stations'!AQ12</f>
        <v>0.81034482758620685</v>
      </c>
      <c r="AS13" s="55">
        <f>'SDR Patient and Stations'!AR12</f>
        <v>0.87931034482758619</v>
      </c>
      <c r="AT13" s="54">
        <f>'SDR Patient and Stations'!AS12</f>
        <v>0.86206896551724133</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3" t="s">
        <v>74</v>
      </c>
      <c r="C14" s="45">
        <f>'SDR Patient and Stations'!B14</f>
        <v>0</v>
      </c>
      <c r="D14" s="166">
        <f>'SDR Patient and Stations'!C14</f>
        <v>0</v>
      </c>
      <c r="E14" s="167">
        <f>'SDR Patient and Stations'!D14</f>
        <v>0</v>
      </c>
      <c r="F14" s="166">
        <f>'SDR Patient and Stations'!E14</f>
        <v>0</v>
      </c>
      <c r="G14" s="167">
        <f>'SDR Patient and Stations'!F14</f>
        <v>3</v>
      </c>
      <c r="H14" s="166">
        <f>'SDR Patient and Stations'!G14</f>
        <v>0</v>
      </c>
      <c r="I14" s="167">
        <f>'SDR Patient and Stations'!H14</f>
        <v>6</v>
      </c>
      <c r="J14" s="166">
        <f>'SDR Patient and Stations'!I14</f>
        <v>0</v>
      </c>
      <c r="K14" s="167">
        <f>'SDR Patient and Stations'!J14</f>
        <v>0</v>
      </c>
      <c r="L14" s="166">
        <f>'SDR Patient and Stations'!K14</f>
        <v>0</v>
      </c>
      <c r="M14" s="167">
        <f>'SDR Patient and Stations'!L14</f>
        <v>10</v>
      </c>
      <c r="N14" s="166">
        <f>'SDR Patient and Stations'!M14</f>
        <v>0</v>
      </c>
      <c r="O14" s="167">
        <f>'SDR Patient and Stations'!N14</f>
        <v>0</v>
      </c>
      <c r="P14" s="166">
        <f>'SDR Patient and Stations'!O14</f>
        <v>0</v>
      </c>
      <c r="Q14" s="167">
        <f>'SDR Patient and Stations'!P14</f>
        <v>0</v>
      </c>
      <c r="R14" s="166">
        <f>'SDR Patient and Stations'!Q14</f>
        <v>0</v>
      </c>
      <c r="S14" s="167">
        <f>'SDR Patient and Stations'!R14</f>
        <v>0</v>
      </c>
      <c r="T14" s="166">
        <f>'SDR Patient and Stations'!S14</f>
        <v>0</v>
      </c>
      <c r="U14" s="167">
        <f>'SDR Patient and Stations'!T14</f>
        <v>0</v>
      </c>
      <c r="V14" s="166">
        <f>'SDR Patient and Stations'!U14</f>
        <v>0</v>
      </c>
      <c r="W14" s="167">
        <f>'SDR Patient and Stations'!V14</f>
        <v>-2</v>
      </c>
      <c r="X14" s="166">
        <f>'SDR Patient and Stations'!W14</f>
        <v>0</v>
      </c>
      <c r="Y14" s="167">
        <f>'SDR Patient and Stations'!X14</f>
        <v>0</v>
      </c>
      <c r="Z14" s="166">
        <f>'SDR Patient and Stations'!Y14</f>
        <v>0</v>
      </c>
      <c r="AA14" s="167">
        <f>'SDR Patient and Stations'!Z14</f>
        <v>-3</v>
      </c>
      <c r="AB14" s="166">
        <f>'SDR Patient and Stations'!AA14</f>
        <v>0</v>
      </c>
      <c r="AC14" s="167">
        <f>'SDR Patient and Stations'!AB14</f>
        <v>0</v>
      </c>
      <c r="AD14" s="166">
        <f>'SDR Patient and Stations'!AC14</f>
        <v>3</v>
      </c>
      <c r="AE14" s="167">
        <f>'SDR Patient and Stations'!AD14</f>
        <v>0</v>
      </c>
      <c r="AF14" s="166">
        <f>'SDR Patient and Stations'!AE14</f>
        <v>0</v>
      </c>
      <c r="AG14" s="167">
        <f>'SDR Patient and Stations'!AF14</f>
        <v>0</v>
      </c>
      <c r="AH14" s="166">
        <f>'SDR Patient and Stations'!AG14</f>
        <v>2</v>
      </c>
      <c r="AI14" s="167">
        <f>'SDR Patient and Stations'!AH14</f>
        <v>0</v>
      </c>
      <c r="AJ14" s="166">
        <f>'SDR Patient and Stations'!AI14</f>
        <v>0</v>
      </c>
      <c r="AK14" s="167">
        <f>'SDR Patient and Stations'!AJ14</f>
        <v>0</v>
      </c>
      <c r="AL14" s="166">
        <f>'SDR Patient and Stations'!AK14</f>
        <v>0</v>
      </c>
      <c r="AM14" s="167">
        <f>'SDR Patient and Stations'!AL14</f>
        <v>0</v>
      </c>
      <c r="AN14" s="166">
        <f>'SDR Patient and Stations'!AM14</f>
        <v>0</v>
      </c>
      <c r="AO14" s="167">
        <f>'SDR Patient and Stations'!AN14</f>
        <v>-2</v>
      </c>
      <c r="AP14" s="166">
        <f>'SDR Patient and Stations'!AO14</f>
        <v>0</v>
      </c>
      <c r="AQ14" s="167">
        <f>'SDR Patient and Stations'!AP14</f>
        <v>0</v>
      </c>
      <c r="AR14" s="166">
        <f>'SDR Patient and Stations'!AQ14</f>
        <v>2</v>
      </c>
      <c r="AS14" s="167">
        <f>'SDR Patient and Stations'!AR14</f>
        <v>0</v>
      </c>
      <c r="AT14" s="166">
        <f>'SDR Patient and Stations'!AS14</f>
        <v>0</v>
      </c>
      <c r="AU14" s="167">
        <f>'SDR Patient and Stations'!AT14</f>
        <v>0</v>
      </c>
      <c r="AV14" s="166">
        <f>'SDR Patient and Stations'!AU14</f>
        <v>0</v>
      </c>
      <c r="AW14" s="167">
        <f>'SDR Patient and Stations'!AV14</f>
        <v>0</v>
      </c>
      <c r="AX14" s="166">
        <f>'SDR Patient and Stations'!AW14</f>
        <v>0</v>
      </c>
      <c r="AY14" s="167">
        <f>'SDR Patient and Stations'!AX14</f>
        <v>0</v>
      </c>
      <c r="AZ14" s="166">
        <f>'SDR Patient and Stations'!AY14</f>
        <v>0</v>
      </c>
      <c r="BA14" s="167">
        <f>'SDR Patient and Stations'!AZ14</f>
        <v>0</v>
      </c>
      <c r="BB14" s="51"/>
      <c r="BC14" s="48"/>
      <c r="BD14" s="51"/>
    </row>
    <row r="15" spans="1:56" s="44" customFormat="1" ht="25.5" x14ac:dyDescent="0.6">
      <c r="B15" s="43" t="s">
        <v>72</v>
      </c>
      <c r="C15" s="43"/>
      <c r="D15" s="168">
        <f>'SDR Patient and Stations'!C15</f>
        <v>0</v>
      </c>
      <c r="E15" s="166">
        <f>'SDR Patient and Stations'!D15</f>
        <v>0</v>
      </c>
      <c r="F15" s="167">
        <f>'SDR Patient and Stations'!E15</f>
        <v>0</v>
      </c>
      <c r="G15" s="166">
        <f>'SDR Patient and Stations'!F15</f>
        <v>0</v>
      </c>
      <c r="H15" s="167">
        <f>'SDR Patient and Stations'!G15</f>
        <v>0</v>
      </c>
      <c r="I15" s="166">
        <f>'SDR Patient and Stations'!H15</f>
        <v>0</v>
      </c>
      <c r="J15" s="167">
        <f>'SDR Patient and Stations'!I15</f>
        <v>3</v>
      </c>
      <c r="K15" s="166">
        <f>'SDR Patient and Stations'!J15</f>
        <v>0</v>
      </c>
      <c r="L15" s="167">
        <f>'SDR Patient and Stations'!K15</f>
        <v>6</v>
      </c>
      <c r="M15" s="166">
        <f>'SDR Patient and Stations'!L15</f>
        <v>0</v>
      </c>
      <c r="N15" s="167">
        <f>'SDR Patient and Stations'!M15</f>
        <v>0</v>
      </c>
      <c r="O15" s="166">
        <f>'SDR Patient and Stations'!N15</f>
        <v>0</v>
      </c>
      <c r="P15" s="167">
        <f>'SDR Patient and Stations'!O15</f>
        <v>10</v>
      </c>
      <c r="Q15" s="166">
        <f>'SDR Patient and Stations'!P15</f>
        <v>0</v>
      </c>
      <c r="R15" s="167">
        <f>'SDR Patient and Stations'!Q15</f>
        <v>0</v>
      </c>
      <c r="S15" s="166">
        <f>'SDR Patient and Stations'!R15</f>
        <v>0</v>
      </c>
      <c r="T15" s="167">
        <f>'SDR Patient and Stations'!S15</f>
        <v>0</v>
      </c>
      <c r="U15" s="166">
        <f>'SDR Patient and Stations'!T15</f>
        <v>0</v>
      </c>
      <c r="V15" s="167">
        <f>'SDR Patient and Stations'!U15</f>
        <v>0</v>
      </c>
      <c r="W15" s="166">
        <f>'SDR Patient and Stations'!V15</f>
        <v>0</v>
      </c>
      <c r="X15" s="167">
        <f>'SDR Patient and Stations'!W15</f>
        <v>0</v>
      </c>
      <c r="Y15" s="166">
        <f>'SDR Patient and Stations'!X15</f>
        <v>0</v>
      </c>
      <c r="Z15" s="167">
        <f>'SDR Patient and Stations'!Y15</f>
        <v>-2</v>
      </c>
      <c r="AA15" s="166">
        <f>'SDR Patient and Stations'!Z15</f>
        <v>0</v>
      </c>
      <c r="AB15" s="167">
        <f>'SDR Patient and Stations'!AA15</f>
        <v>0</v>
      </c>
      <c r="AC15" s="166">
        <f>'SDR Patient and Stations'!AB15</f>
        <v>0</v>
      </c>
      <c r="AD15" s="167">
        <f>'SDR Patient and Stations'!AC15</f>
        <v>-3</v>
      </c>
      <c r="AE15" s="166">
        <f>'SDR Patient and Stations'!AD15</f>
        <v>0</v>
      </c>
      <c r="AF15" s="167">
        <f>'SDR Patient and Stations'!AE15</f>
        <v>0</v>
      </c>
      <c r="AG15" s="166">
        <f>'SDR Patient and Stations'!AF15</f>
        <v>3</v>
      </c>
      <c r="AH15" s="167">
        <f>'SDR Patient and Stations'!AG15</f>
        <v>0</v>
      </c>
      <c r="AI15" s="166">
        <f>'SDR Patient and Stations'!AH15</f>
        <v>0</v>
      </c>
      <c r="AJ15" s="167">
        <f>'SDR Patient and Stations'!AI15</f>
        <v>0</v>
      </c>
      <c r="AK15" s="166">
        <f>'SDR Patient and Stations'!AJ15</f>
        <v>2</v>
      </c>
      <c r="AL15" s="167">
        <f>'SDR Patient and Stations'!AK15</f>
        <v>0</v>
      </c>
      <c r="AM15" s="166">
        <f>'SDR Patient and Stations'!AL15</f>
        <v>0</v>
      </c>
      <c r="AN15" s="167">
        <f>'SDR Patient and Stations'!AM15</f>
        <v>0</v>
      </c>
      <c r="AO15" s="166">
        <f>'SDR Patient and Stations'!AN15</f>
        <v>0</v>
      </c>
      <c r="AP15" s="167">
        <f>'SDR Patient and Stations'!AO15</f>
        <v>0</v>
      </c>
      <c r="AQ15" s="166">
        <f>'SDR Patient and Stations'!AP15</f>
        <v>0</v>
      </c>
      <c r="AR15" s="167">
        <f>'SDR Patient and Stations'!AQ15</f>
        <v>-2</v>
      </c>
      <c r="AS15" s="166">
        <f>'SDR Patient and Stations'!AR15</f>
        <v>0</v>
      </c>
      <c r="AT15" s="167">
        <f>'SDR Patient and Stations'!AS15</f>
        <v>0</v>
      </c>
      <c r="AU15" s="166">
        <f>'SDR Patient and Stations'!AT15</f>
        <v>2</v>
      </c>
      <c r="AV15" s="167">
        <f>'SDR Patient and Stations'!AU15</f>
        <v>0</v>
      </c>
      <c r="AW15" s="166">
        <f>'SDR Patient and Stations'!AV15</f>
        <v>0</v>
      </c>
      <c r="AX15" s="167">
        <f>'SDR Patient and Stations'!AW15</f>
        <v>0</v>
      </c>
      <c r="AY15" s="166">
        <f>'SDR Patient and Stations'!AX15</f>
        <v>0</v>
      </c>
      <c r="AZ15" s="167">
        <f>'SDR Patient and Stations'!AY15</f>
        <v>0</v>
      </c>
      <c r="BA15" s="166">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0</v>
      </c>
      <c r="I16" s="52">
        <f>'SDR Patient and Stations'!H16</f>
        <v>0</v>
      </c>
      <c r="J16" s="49">
        <f>'SDR Patient and Stations'!I16</f>
        <v>0</v>
      </c>
      <c r="K16" s="52">
        <f>'SDR Patient and Stations'!J16</f>
        <v>3</v>
      </c>
      <c r="L16" s="49">
        <f>'SDR Patient and Stations'!K16</f>
        <v>0</v>
      </c>
      <c r="M16" s="52">
        <f>'SDR Patient and Stations'!L16</f>
        <v>6</v>
      </c>
      <c r="N16" s="49">
        <f>'SDR Patient and Stations'!M16</f>
        <v>0</v>
      </c>
      <c r="O16" s="52">
        <f>'SDR Patient and Stations'!N16</f>
        <v>0</v>
      </c>
      <c r="P16" s="49">
        <f>'SDR Patient and Stations'!O16</f>
        <v>0</v>
      </c>
      <c r="Q16" s="52">
        <f>'SDR Patient and Stations'!P16</f>
        <v>10</v>
      </c>
      <c r="R16" s="49">
        <f>'SDR Patient and Stations'!Q16</f>
        <v>0</v>
      </c>
      <c r="S16" s="52">
        <f>'SDR Patient and Stations'!R16</f>
        <v>0</v>
      </c>
      <c r="T16" s="49">
        <f>'SDR Patient and Stations'!S16</f>
        <v>0</v>
      </c>
      <c r="U16" s="52">
        <f>'SDR Patient and Stations'!T16</f>
        <v>0</v>
      </c>
      <c r="V16" s="49">
        <f>'SDR Patient and Stations'!U16</f>
        <v>0</v>
      </c>
      <c r="W16" s="52">
        <f>'SDR Patient and Stations'!V16</f>
        <v>0</v>
      </c>
      <c r="X16" s="49">
        <f>'SDR Patient and Stations'!W16</f>
        <v>0</v>
      </c>
      <c r="Y16" s="52">
        <f>'SDR Patient and Stations'!X16</f>
        <v>0</v>
      </c>
      <c r="Z16" s="49">
        <f>'SDR Patient and Stations'!Y16</f>
        <v>0</v>
      </c>
      <c r="AA16" s="52">
        <f>'SDR Patient and Stations'!Z16</f>
        <v>-2</v>
      </c>
      <c r="AB16" s="49">
        <f>'SDR Patient and Stations'!AA16</f>
        <v>0</v>
      </c>
      <c r="AC16" s="52">
        <f>'SDR Patient and Stations'!AB16</f>
        <v>0</v>
      </c>
      <c r="AD16" s="49">
        <f>'SDR Patient and Stations'!AC16</f>
        <v>0</v>
      </c>
      <c r="AE16" s="52">
        <f>'SDR Patient and Stations'!AD16</f>
        <v>-3</v>
      </c>
      <c r="AF16" s="49">
        <f>'SDR Patient and Stations'!AE16</f>
        <v>0</v>
      </c>
      <c r="AG16" s="52">
        <f>'SDR Patient and Stations'!AF16</f>
        <v>0</v>
      </c>
      <c r="AH16" s="49">
        <f>'SDR Patient and Stations'!AG16</f>
        <v>3</v>
      </c>
      <c r="AI16" s="52">
        <f>'SDR Patient and Stations'!AH16</f>
        <v>0</v>
      </c>
      <c r="AJ16" s="49">
        <f>'SDR Patient and Stations'!AI16</f>
        <v>0</v>
      </c>
      <c r="AK16" s="52">
        <f>'SDR Patient and Stations'!AJ16</f>
        <v>0</v>
      </c>
      <c r="AL16" s="49">
        <f>'SDR Patient and Stations'!AK16</f>
        <v>2</v>
      </c>
      <c r="AM16" s="52">
        <f>'SDR Patient and Stations'!AL16</f>
        <v>0</v>
      </c>
      <c r="AN16" s="49">
        <f>'SDR Patient and Stations'!AM16</f>
        <v>0</v>
      </c>
      <c r="AO16" s="52">
        <f>'SDR Patient and Stations'!AN16</f>
        <v>0</v>
      </c>
      <c r="AP16" s="49">
        <f>'SDR Patient and Stations'!AO16</f>
        <v>0</v>
      </c>
      <c r="AQ16" s="52">
        <f>'SDR Patient and Stations'!AP16</f>
        <v>0</v>
      </c>
      <c r="AR16" s="49">
        <f>'SDR Patient and Stations'!AQ16</f>
        <v>0</v>
      </c>
      <c r="AS16" s="52">
        <f>'SDR Patient and Stations'!AR16</f>
        <v>-2</v>
      </c>
      <c r="AT16" s="49">
        <f>'SDR Patient and Stations'!AS16</f>
        <v>0</v>
      </c>
      <c r="AU16" s="52">
        <f>'SDR Patient and Stations'!AT16</f>
        <v>0</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x14ac:dyDescent="0.55000000000000004">
      <c r="B20" s="3" t="s">
        <v>37</v>
      </c>
      <c r="F20" s="32">
        <v>35430</v>
      </c>
      <c r="G20" s="65">
        <v>35611</v>
      </c>
      <c r="H20" s="57">
        <f>F20+365.25</f>
        <v>35795.25</v>
      </c>
      <c r="I20" s="65">
        <f>G20+365.25</f>
        <v>35976.25</v>
      </c>
      <c r="J20" s="57">
        <f>H20+365.25</f>
        <v>36160.5</v>
      </c>
      <c r="K20" s="65">
        <f>I20+365.5</f>
        <v>36341.75</v>
      </c>
      <c r="L20" s="57">
        <f t="shared" ref="L20:AZ20" si="7">J20+365.25</f>
        <v>36525.75</v>
      </c>
      <c r="M20" s="65">
        <f t="shared" si="7"/>
        <v>36707</v>
      </c>
      <c r="N20" s="57">
        <f t="shared" si="7"/>
        <v>36891</v>
      </c>
      <c r="O20" s="65">
        <f t="shared" si="7"/>
        <v>37072.25</v>
      </c>
      <c r="P20" s="57">
        <f t="shared" si="7"/>
        <v>37256.25</v>
      </c>
      <c r="Q20" s="65">
        <f t="shared" si="7"/>
        <v>37437.5</v>
      </c>
      <c r="R20" s="57">
        <f t="shared" si="7"/>
        <v>37621.5</v>
      </c>
      <c r="S20" s="65">
        <f t="shared" si="7"/>
        <v>37802.75</v>
      </c>
      <c r="T20" s="57">
        <f t="shared" si="7"/>
        <v>37986.75</v>
      </c>
      <c r="U20" s="65">
        <f t="shared" si="7"/>
        <v>38168</v>
      </c>
      <c r="V20" s="57">
        <f t="shared" si="7"/>
        <v>38352</v>
      </c>
      <c r="W20" s="65">
        <f t="shared" si="7"/>
        <v>38533.25</v>
      </c>
      <c r="X20" s="57">
        <f t="shared" si="7"/>
        <v>38717.25</v>
      </c>
      <c r="Y20" s="65">
        <f t="shared" si="7"/>
        <v>38898.5</v>
      </c>
      <c r="Z20" s="57">
        <f t="shared" si="7"/>
        <v>39082.5</v>
      </c>
      <c r="AA20" s="65">
        <f t="shared" si="7"/>
        <v>39263.75</v>
      </c>
      <c r="AB20" s="57">
        <f t="shared" si="7"/>
        <v>39447.75</v>
      </c>
      <c r="AC20" s="65">
        <f t="shared" si="7"/>
        <v>39629</v>
      </c>
      <c r="AD20" s="57">
        <f t="shared" si="7"/>
        <v>39813</v>
      </c>
      <c r="AE20" s="65">
        <f t="shared" si="7"/>
        <v>39994.25</v>
      </c>
      <c r="AF20" s="57">
        <f t="shared" si="7"/>
        <v>40178.25</v>
      </c>
      <c r="AG20" s="65">
        <f t="shared" si="7"/>
        <v>40359.5</v>
      </c>
      <c r="AH20" s="57">
        <f t="shared" si="7"/>
        <v>40543.5</v>
      </c>
      <c r="AI20" s="65">
        <f t="shared" si="7"/>
        <v>40724.75</v>
      </c>
      <c r="AJ20" s="57">
        <f t="shared" si="7"/>
        <v>40908.75</v>
      </c>
      <c r="AK20" s="65">
        <f t="shared" si="7"/>
        <v>41090</v>
      </c>
      <c r="AL20" s="57">
        <f t="shared" si="7"/>
        <v>41274</v>
      </c>
      <c r="AM20" s="65">
        <f t="shared" si="7"/>
        <v>41455.25</v>
      </c>
      <c r="AN20" s="57">
        <f t="shared" si="7"/>
        <v>41639.25</v>
      </c>
      <c r="AO20" s="65">
        <f t="shared" si="7"/>
        <v>41820.5</v>
      </c>
      <c r="AP20" s="57">
        <f t="shared" si="7"/>
        <v>42004.5</v>
      </c>
      <c r="AQ20" s="65">
        <f t="shared" si="7"/>
        <v>42185.75</v>
      </c>
      <c r="AR20" s="57">
        <f t="shared" si="7"/>
        <v>42369.75</v>
      </c>
      <c r="AS20" s="65">
        <f t="shared" si="7"/>
        <v>42551</v>
      </c>
      <c r="AT20" s="57">
        <f t="shared" si="7"/>
        <v>42735</v>
      </c>
      <c r="AU20" s="65">
        <f t="shared" si="7"/>
        <v>42916.25</v>
      </c>
      <c r="AV20" s="57">
        <f t="shared" si="7"/>
        <v>43100.25</v>
      </c>
      <c r="AW20" s="65">
        <f t="shared" si="7"/>
        <v>43281.5</v>
      </c>
      <c r="AX20" s="57">
        <f t="shared" si="7"/>
        <v>43465.5</v>
      </c>
      <c r="AY20" s="65">
        <f t="shared" si="7"/>
        <v>43646.75</v>
      </c>
      <c r="AZ20" s="57">
        <f t="shared" si="7"/>
        <v>43830.75</v>
      </c>
      <c r="BB20" s="65">
        <f>AY20+365.25</f>
        <v>44012</v>
      </c>
      <c r="BC20" s="57">
        <f>AZ20+365.25</f>
        <v>44196</v>
      </c>
      <c r="BD20" s="65">
        <f t="shared" ref="BD20" si="8">BB20+365.25</f>
        <v>44377.25</v>
      </c>
    </row>
    <row r="21" spans="1:58" x14ac:dyDescent="0.55000000000000004">
      <c r="B21" s="3" t="s">
        <v>2</v>
      </c>
      <c r="F21" s="5">
        <f>$C$1</f>
        <v>0.8</v>
      </c>
      <c r="G21" s="66">
        <f t="shared" ref="G21:BD21" si="9">$C$1</f>
        <v>0.8</v>
      </c>
      <c r="H21" s="58">
        <f t="shared" si="9"/>
        <v>0.8</v>
      </c>
      <c r="I21" s="66">
        <f t="shared" si="9"/>
        <v>0.8</v>
      </c>
      <c r="J21" s="58">
        <f t="shared" si="9"/>
        <v>0.8</v>
      </c>
      <c r="K21" s="66">
        <f t="shared" si="9"/>
        <v>0.8</v>
      </c>
      <c r="L21" s="58">
        <f t="shared" si="9"/>
        <v>0.8</v>
      </c>
      <c r="M21" s="66">
        <f t="shared" si="9"/>
        <v>0.8</v>
      </c>
      <c r="N21" s="58">
        <f t="shared" si="9"/>
        <v>0.8</v>
      </c>
      <c r="O21" s="66">
        <f t="shared" si="9"/>
        <v>0.8</v>
      </c>
      <c r="P21" s="58">
        <f t="shared" si="9"/>
        <v>0.8</v>
      </c>
      <c r="Q21" s="66">
        <f t="shared" si="9"/>
        <v>0.8</v>
      </c>
      <c r="R21" s="58">
        <f t="shared" si="9"/>
        <v>0.8</v>
      </c>
      <c r="S21" s="66">
        <f t="shared" si="9"/>
        <v>0.8</v>
      </c>
      <c r="T21" s="58">
        <f t="shared" si="9"/>
        <v>0.8</v>
      </c>
      <c r="U21" s="66">
        <f t="shared" si="9"/>
        <v>0.8</v>
      </c>
      <c r="V21" s="58">
        <f t="shared" si="9"/>
        <v>0.8</v>
      </c>
      <c r="W21" s="66">
        <f t="shared" si="9"/>
        <v>0.8</v>
      </c>
      <c r="X21" s="58">
        <f t="shared" si="9"/>
        <v>0.8</v>
      </c>
      <c r="Y21" s="66">
        <f t="shared" si="9"/>
        <v>0.8</v>
      </c>
      <c r="Z21" s="58">
        <f t="shared" si="9"/>
        <v>0.8</v>
      </c>
      <c r="AA21" s="66">
        <f t="shared" si="9"/>
        <v>0.8</v>
      </c>
      <c r="AB21" s="58">
        <f t="shared" si="9"/>
        <v>0.8</v>
      </c>
      <c r="AC21" s="66">
        <f t="shared" si="9"/>
        <v>0.8</v>
      </c>
      <c r="AD21" s="58">
        <f t="shared" si="9"/>
        <v>0.8</v>
      </c>
      <c r="AE21" s="66">
        <f t="shared" si="9"/>
        <v>0.8</v>
      </c>
      <c r="AF21" s="58">
        <f t="shared" si="9"/>
        <v>0.8</v>
      </c>
      <c r="AG21" s="66">
        <f t="shared" si="9"/>
        <v>0.8</v>
      </c>
      <c r="AH21" s="58">
        <f t="shared" si="9"/>
        <v>0.8</v>
      </c>
      <c r="AI21" s="66">
        <f t="shared" si="9"/>
        <v>0.8</v>
      </c>
      <c r="AJ21" s="58">
        <f t="shared" si="9"/>
        <v>0.8</v>
      </c>
      <c r="AK21" s="66">
        <f t="shared" si="9"/>
        <v>0.8</v>
      </c>
      <c r="AL21" s="58">
        <f t="shared" si="9"/>
        <v>0.8</v>
      </c>
      <c r="AM21" s="66">
        <f t="shared" si="9"/>
        <v>0.8</v>
      </c>
      <c r="AN21" s="58">
        <f t="shared" si="9"/>
        <v>0.8</v>
      </c>
      <c r="AO21" s="66">
        <f t="shared" si="9"/>
        <v>0.8</v>
      </c>
      <c r="AP21" s="58">
        <f t="shared" si="9"/>
        <v>0.8</v>
      </c>
      <c r="AQ21" s="66">
        <f t="shared" si="9"/>
        <v>0.8</v>
      </c>
      <c r="AR21" s="58">
        <f t="shared" si="9"/>
        <v>0.8</v>
      </c>
      <c r="AS21" s="66">
        <f t="shared" si="9"/>
        <v>0.8</v>
      </c>
      <c r="AT21" s="58">
        <f t="shared" si="9"/>
        <v>0.8</v>
      </c>
      <c r="AU21" s="66">
        <f t="shared" si="9"/>
        <v>0.8</v>
      </c>
      <c r="AV21" s="58">
        <f t="shared" si="9"/>
        <v>0.8</v>
      </c>
      <c r="AW21" s="66">
        <f t="shared" si="9"/>
        <v>0.8</v>
      </c>
      <c r="AX21" s="58">
        <f t="shared" si="9"/>
        <v>0.8</v>
      </c>
      <c r="AY21" s="66">
        <f t="shared" si="9"/>
        <v>0.8</v>
      </c>
      <c r="AZ21" s="58">
        <f t="shared" si="9"/>
        <v>0.8</v>
      </c>
      <c r="BB21" s="66">
        <f t="shared" si="9"/>
        <v>0.8</v>
      </c>
      <c r="BC21" s="58">
        <f t="shared" si="9"/>
        <v>0.8</v>
      </c>
      <c r="BD21" s="66">
        <f t="shared" si="9"/>
        <v>0.8</v>
      </c>
    </row>
    <row r="22" spans="1:58" x14ac:dyDescent="0.55000000000000004">
      <c r="B22" s="3" t="s">
        <v>56</v>
      </c>
      <c r="C22">
        <f>'SDR Patient and Stations'!B12</f>
        <v>0.95</v>
      </c>
      <c r="D22">
        <f>'SDR Patient and Stations'!C12</f>
        <v>0.95</v>
      </c>
      <c r="E22">
        <f>'SDR Patient and Stations'!D12</f>
        <v>0.9</v>
      </c>
      <c r="F22" s="5">
        <f>'SDR Patient and Stations'!E12</f>
        <v>0.97499999999999998</v>
      </c>
      <c r="G22" s="66">
        <f>'SDR Patient and Stations'!F12</f>
        <v>1</v>
      </c>
      <c r="H22" s="58">
        <f>'SDR Patient and Stations'!G12</f>
        <v>0.875</v>
      </c>
      <c r="I22" s="66">
        <f>'SDR Patient and Stations'!H12</f>
        <v>1</v>
      </c>
      <c r="J22" s="58">
        <f>'SDR Patient and Stations'!I12</f>
        <v>1.175</v>
      </c>
      <c r="K22" s="66">
        <f>'SDR Patient and Stations'!J12</f>
        <v>0.95</v>
      </c>
      <c r="L22" s="58">
        <f>'SDR Patient and Stations'!K12</f>
        <v>0.83333333333333337</v>
      </c>
      <c r="M22" s="66">
        <f>'SDR Patient and Stations'!M12</f>
        <v>0.82894736842105265</v>
      </c>
      <c r="N22" s="58">
        <f>'SDR Patient and Stations'!N12</f>
        <v>0.90789473684210531</v>
      </c>
      <c r="O22" s="66">
        <f>'SDR Patient and Stations'!O12</f>
        <v>0.89473684210526316</v>
      </c>
      <c r="P22" s="58">
        <f>'SDR Patient and Stations'!P12</f>
        <v>0.7068965517241379</v>
      </c>
      <c r="Q22" s="66">
        <f>'SDR Patient and Stations'!Q12</f>
        <v>0.68965517241379315</v>
      </c>
      <c r="R22" s="58">
        <f>'SDR Patient and Stations'!R12</f>
        <v>0.71551724137931039</v>
      </c>
      <c r="S22" s="66">
        <f>'SDR Patient and Stations'!S12</f>
        <v>0.75</v>
      </c>
      <c r="T22" s="58">
        <f>'SDR Patient and Stations'!T12</f>
        <v>0.7068965517241379</v>
      </c>
      <c r="U22" s="66">
        <f>'SDR Patient and Stations'!U12</f>
        <v>0.73275862068965514</v>
      </c>
      <c r="V22" s="58">
        <f>'SDR Patient and Stations'!V12</f>
        <v>0.69827586206896552</v>
      </c>
      <c r="W22" s="66">
        <f>'SDR Patient and Stations'!W12</f>
        <v>0.72413793103448276</v>
      </c>
      <c r="X22" s="58">
        <f>'SDR Patient and Stations'!X12</f>
        <v>0.72413793103448276</v>
      </c>
      <c r="Y22" s="66">
        <f>'SDR Patient and Stations'!Y12</f>
        <v>0.69827586206896552</v>
      </c>
      <c r="Z22" s="58">
        <f>'SDR Patient and Stations'!Z12</f>
        <v>0.66379310344827591</v>
      </c>
      <c r="AA22" s="66">
        <f>'SDR Patient and Stations'!AA12</f>
        <v>0.72413793103448276</v>
      </c>
      <c r="AB22" s="58">
        <f>'SDR Patient and Stations'!AB12</f>
        <v>0.68965517241379315</v>
      </c>
      <c r="AC22" s="66">
        <f>'SDR Patient and Stations'!AC12</f>
        <v>0.64655172413793105</v>
      </c>
      <c r="AD22" s="58">
        <f>'SDR Patient and Stations'!AD12</f>
        <v>0.68965517241379315</v>
      </c>
      <c r="AE22" s="66">
        <f>'SDR Patient and Stations'!AE12</f>
        <v>0.7407407407407407</v>
      </c>
      <c r="AF22" s="58">
        <f>'SDR Patient and Stations'!AF12</f>
        <v>0.88888888888888884</v>
      </c>
      <c r="AG22" s="66">
        <f>'SDR Patient and Stations'!AG12</f>
        <v>0.91666666666666663</v>
      </c>
      <c r="AH22" s="58">
        <f>'SDR Patient and Stations'!AH12</f>
        <v>0.72222222222222221</v>
      </c>
      <c r="AI22" s="66">
        <f>'SDR Patient and Stations'!AI12</f>
        <v>0.71551724137931039</v>
      </c>
      <c r="AJ22" s="58">
        <f>'SDR Patient and Stations'!AJ12</f>
        <v>0.68965517241379315</v>
      </c>
      <c r="AK22" s="66">
        <f>'SDR Patient and Stations'!AK12</f>
        <v>0.7068965517241379</v>
      </c>
      <c r="AL22" s="58">
        <f>'SDR Patient and Stations'!AL12</f>
        <v>0.78448275862068961</v>
      </c>
      <c r="AM22" s="66">
        <f>'SDR Patient and Stations'!AM12</f>
        <v>0.81896551724137934</v>
      </c>
      <c r="AN22" s="58">
        <f>'SDR Patient and Stations'!AN12</f>
        <v>0.87068965517241381</v>
      </c>
      <c r="AO22" s="66">
        <f>'SDR Patient and Stations'!AO12</f>
        <v>0.83620689655172409</v>
      </c>
      <c r="AP22" s="58">
        <f>'SDR Patient and Stations'!AP12</f>
        <v>0.86206896551724133</v>
      </c>
      <c r="AQ22" s="66">
        <f>'SDR Patient and Stations'!AQ12</f>
        <v>0.81034482758620685</v>
      </c>
      <c r="AR22" s="58">
        <f>'SDR Patient and Stations'!AR12</f>
        <v>0.87931034482758619</v>
      </c>
      <c r="AS22" s="66">
        <f>'SDR Patient and Stations'!AS12</f>
        <v>0.86206896551724133</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3.2</v>
      </c>
      <c r="D23" s="31">
        <f t="shared" si="10"/>
        <v>3.2</v>
      </c>
      <c r="E23" s="31">
        <f t="shared" si="10"/>
        <v>3.2</v>
      </c>
      <c r="F23" s="31">
        <f>$F$1</f>
        <v>3.2</v>
      </c>
      <c r="G23" s="67">
        <f t="shared" ref="G23:BD23" si="11">$F$1</f>
        <v>3.2</v>
      </c>
      <c r="H23" s="59">
        <f t="shared" si="11"/>
        <v>3.2</v>
      </c>
      <c r="I23" s="67">
        <f t="shared" si="11"/>
        <v>3.2</v>
      </c>
      <c r="J23" s="59">
        <f t="shared" si="11"/>
        <v>3.2</v>
      </c>
      <c r="K23" s="67">
        <f t="shared" si="11"/>
        <v>3.2</v>
      </c>
      <c r="L23" s="59">
        <f t="shared" si="11"/>
        <v>3.2</v>
      </c>
      <c r="M23" s="67">
        <f t="shared" si="11"/>
        <v>3.2</v>
      </c>
      <c r="N23" s="59">
        <f t="shared" si="11"/>
        <v>3.2</v>
      </c>
      <c r="O23" s="67">
        <f t="shared" si="11"/>
        <v>3.2</v>
      </c>
      <c r="P23" s="59">
        <f t="shared" si="11"/>
        <v>3.2</v>
      </c>
      <c r="Q23" s="67">
        <f t="shared" si="11"/>
        <v>3.2</v>
      </c>
      <c r="R23" s="59">
        <f t="shared" si="11"/>
        <v>3.2</v>
      </c>
      <c r="S23" s="67">
        <f t="shared" si="11"/>
        <v>3.2</v>
      </c>
      <c r="T23" s="59">
        <f t="shared" si="11"/>
        <v>3.2</v>
      </c>
      <c r="U23" s="67">
        <f t="shared" si="11"/>
        <v>3.2</v>
      </c>
      <c r="V23" s="59">
        <f t="shared" si="11"/>
        <v>3.2</v>
      </c>
      <c r="W23" s="67">
        <f t="shared" si="11"/>
        <v>3.2</v>
      </c>
      <c r="X23" s="59">
        <f t="shared" si="11"/>
        <v>3.2</v>
      </c>
      <c r="Y23" s="67">
        <f t="shared" si="11"/>
        <v>3.2</v>
      </c>
      <c r="Z23" s="59">
        <f t="shared" si="11"/>
        <v>3.2</v>
      </c>
      <c r="AA23" s="67">
        <f t="shared" si="11"/>
        <v>3.2</v>
      </c>
      <c r="AB23" s="59">
        <f t="shared" si="11"/>
        <v>3.2</v>
      </c>
      <c r="AC23" s="67">
        <f t="shared" si="11"/>
        <v>3.2</v>
      </c>
      <c r="AD23" s="59">
        <f t="shared" si="11"/>
        <v>3.2</v>
      </c>
      <c r="AE23" s="67">
        <f t="shared" si="11"/>
        <v>3.2</v>
      </c>
      <c r="AF23" s="59">
        <f t="shared" si="11"/>
        <v>3.2</v>
      </c>
      <c r="AG23" s="67">
        <f t="shared" si="11"/>
        <v>3.2</v>
      </c>
      <c r="AH23" s="59">
        <f t="shared" si="11"/>
        <v>3.2</v>
      </c>
      <c r="AI23" s="67">
        <f t="shared" si="11"/>
        <v>3.2</v>
      </c>
      <c r="AJ23" s="59">
        <f t="shared" si="11"/>
        <v>3.2</v>
      </c>
      <c r="AK23" s="67">
        <f t="shared" si="11"/>
        <v>3.2</v>
      </c>
      <c r="AL23" s="59">
        <f t="shared" si="11"/>
        <v>3.2</v>
      </c>
      <c r="AM23" s="67">
        <f t="shared" si="11"/>
        <v>3.2</v>
      </c>
      <c r="AN23" s="59">
        <f t="shared" si="11"/>
        <v>3.2</v>
      </c>
      <c r="AO23" s="67">
        <f t="shared" si="11"/>
        <v>3.2</v>
      </c>
      <c r="AP23" s="59">
        <f t="shared" si="11"/>
        <v>3.2</v>
      </c>
      <c r="AQ23" s="67">
        <f t="shared" si="11"/>
        <v>3.2</v>
      </c>
      <c r="AR23" s="59">
        <f t="shared" si="11"/>
        <v>3.2</v>
      </c>
      <c r="AS23" s="67">
        <f t="shared" si="11"/>
        <v>3.2</v>
      </c>
      <c r="AT23" s="59">
        <f t="shared" si="11"/>
        <v>3.2</v>
      </c>
      <c r="AU23" s="67">
        <f t="shared" si="11"/>
        <v>3.2</v>
      </c>
      <c r="AV23" s="59">
        <f t="shared" si="11"/>
        <v>3.2</v>
      </c>
      <c r="AW23" s="67">
        <f t="shared" si="11"/>
        <v>3.2</v>
      </c>
      <c r="AX23" s="59">
        <f t="shared" si="11"/>
        <v>3.2</v>
      </c>
      <c r="AY23" s="67">
        <f t="shared" si="11"/>
        <v>3.2</v>
      </c>
      <c r="AZ23" s="59">
        <f t="shared" si="11"/>
        <v>3.2</v>
      </c>
      <c r="BB23" s="67">
        <f t="shared" si="11"/>
        <v>3.2</v>
      </c>
      <c r="BC23" s="59">
        <f t="shared" si="11"/>
        <v>3.2</v>
      </c>
      <c r="BD23" s="67">
        <f t="shared" si="11"/>
        <v>3.2</v>
      </c>
    </row>
    <row r="24" spans="1:58" x14ac:dyDescent="0.55000000000000004">
      <c r="B24" s="3" t="s">
        <v>57</v>
      </c>
      <c r="C24" s="105">
        <f>'SDR Patient and Stations'!B11</f>
        <v>3.8</v>
      </c>
      <c r="D24" s="105">
        <f>'SDR Patient and Stations'!C11</f>
        <v>3.8</v>
      </c>
      <c r="E24" s="105">
        <f>'SDR Patient and Stations'!D11</f>
        <v>3.6</v>
      </c>
      <c r="F24" s="115">
        <f>'SDR Patient and Stations'!E11</f>
        <v>3.9</v>
      </c>
      <c r="G24" s="114">
        <f t="shared" ref="G24:AZ24" si="12">J32/G26</f>
        <v>4</v>
      </c>
      <c r="H24" s="113">
        <f t="shared" si="12"/>
        <v>3.5</v>
      </c>
      <c r="I24" s="114">
        <f t="shared" si="12"/>
        <v>4</v>
      </c>
      <c r="J24" s="113">
        <f t="shared" si="12"/>
        <v>4.7</v>
      </c>
      <c r="K24" s="114">
        <f t="shared" si="12"/>
        <v>3.5735510204081633</v>
      </c>
      <c r="L24" s="113">
        <f t="shared" si="12"/>
        <v>4.4595761576256887</v>
      </c>
      <c r="M24" s="114">
        <f t="shared" si="12"/>
        <v>3.0899952608621364</v>
      </c>
      <c r="N24" s="113">
        <f t="shared" si="12"/>
        <v>2.7425666963579398</v>
      </c>
      <c r="O24" s="114">
        <f t="shared" si="12"/>
        <v>2.2999999999999998</v>
      </c>
      <c r="P24" s="113">
        <f t="shared" si="12"/>
        <v>2.2666666666666666</v>
      </c>
      <c r="Q24" s="114">
        <f t="shared" si="12"/>
        <v>2.7333333333333334</v>
      </c>
      <c r="R24" s="113">
        <f t="shared" si="12"/>
        <v>2.6666666666666665</v>
      </c>
      <c r="S24" s="114">
        <f t="shared" si="12"/>
        <v>2.7666666666666666</v>
      </c>
      <c r="T24" s="113">
        <f t="shared" si="12"/>
        <v>2.9</v>
      </c>
      <c r="U24" s="114">
        <f t="shared" si="12"/>
        <v>2.7333333333333334</v>
      </c>
      <c r="V24" s="113">
        <f t="shared" si="12"/>
        <v>2.8333333333333335</v>
      </c>
      <c r="W24" s="114">
        <f t="shared" si="12"/>
        <v>2.7</v>
      </c>
      <c r="X24" s="113">
        <f t="shared" si="12"/>
        <v>2.8</v>
      </c>
      <c r="Y24" s="114">
        <f t="shared" si="12"/>
        <v>2.8</v>
      </c>
      <c r="Z24" s="113">
        <f t="shared" si="12"/>
        <v>2.7</v>
      </c>
      <c r="AA24" s="114">
        <f t="shared" si="12"/>
        <v>2.5666666666666669</v>
      </c>
      <c r="AB24" s="113">
        <f t="shared" si="12"/>
        <v>3</v>
      </c>
      <c r="AC24" s="114">
        <f t="shared" si="12"/>
        <v>2.8571428571428572</v>
      </c>
      <c r="AD24" s="113">
        <f t="shared" si="12"/>
        <v>2.6785714285714284</v>
      </c>
      <c r="AE24" s="114">
        <f t="shared" si="12"/>
        <v>2.8571428571428572</v>
      </c>
      <c r="AF24" s="113">
        <f t="shared" si="12"/>
        <v>3.2</v>
      </c>
      <c r="AG24" s="114">
        <f t="shared" si="12"/>
        <v>3.84</v>
      </c>
      <c r="AH24" s="113">
        <f t="shared" si="12"/>
        <v>3.96</v>
      </c>
      <c r="AI24" s="114">
        <f t="shared" si="12"/>
        <v>3.12</v>
      </c>
      <c r="AJ24" s="113">
        <f t="shared" si="12"/>
        <v>2.7666666666666666</v>
      </c>
      <c r="AK24" s="114">
        <f t="shared" si="12"/>
        <v>2.6666666666666665</v>
      </c>
      <c r="AL24" s="113">
        <f t="shared" si="12"/>
        <v>2.7333333333333334</v>
      </c>
      <c r="AM24" s="114">
        <f t="shared" si="12"/>
        <v>3.0333333333333332</v>
      </c>
      <c r="AN24" s="113">
        <f t="shared" si="12"/>
        <v>3.1666666666666665</v>
      </c>
      <c r="AO24" s="114">
        <f t="shared" si="12"/>
        <v>3.3666666666666667</v>
      </c>
      <c r="AP24" s="113">
        <f t="shared" si="12"/>
        <v>3.2333333333333334</v>
      </c>
      <c r="AQ24" s="114">
        <f t="shared" si="12"/>
        <v>3.3333333333333335</v>
      </c>
      <c r="AR24" s="113">
        <f t="shared" si="12"/>
        <v>3.1333333333333333</v>
      </c>
      <c r="AS24" s="114">
        <f t="shared" si="12"/>
        <v>3.4</v>
      </c>
      <c r="AT24" s="113">
        <f t="shared" si="12"/>
        <v>3.3333333333333335</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5" t="s">
        <v>62</v>
      </c>
      <c r="C25" s="175"/>
      <c r="D25" s="176">
        <f>AVERAGE(C24:D24)</f>
        <v>3.8</v>
      </c>
      <c r="E25" s="176">
        <f t="shared" ref="E25:G25" si="13">AVERAGE(D24:E24)</f>
        <v>3.7</v>
      </c>
      <c r="F25" s="176">
        <f t="shared" si="13"/>
        <v>3.75</v>
      </c>
      <c r="G25" s="176">
        <f t="shared" si="13"/>
        <v>3.95</v>
      </c>
      <c r="H25" s="122">
        <f>AVERAGE(G24:H24)</f>
        <v>3.75</v>
      </c>
      <c r="I25" s="123">
        <f t="shared" ref="I25:AZ25" si="14">AVERAGE(H24:I24)</f>
        <v>3.75</v>
      </c>
      <c r="J25" s="122">
        <f t="shared" si="14"/>
        <v>4.3499999999999996</v>
      </c>
      <c r="K25" s="123">
        <f t="shared" si="14"/>
        <v>4.1367755102040817</v>
      </c>
      <c r="L25" s="122">
        <f t="shared" si="14"/>
        <v>4.0165635890169256</v>
      </c>
      <c r="M25" s="123">
        <f t="shared" si="14"/>
        <v>3.7747857092439125</v>
      </c>
      <c r="N25" s="122">
        <f t="shared" si="14"/>
        <v>2.9162809786100379</v>
      </c>
      <c r="O25" s="123">
        <f t="shared" si="14"/>
        <v>2.5212833481789696</v>
      </c>
      <c r="P25" s="122">
        <f t="shared" si="14"/>
        <v>2.2833333333333332</v>
      </c>
      <c r="Q25" s="123">
        <f t="shared" si="14"/>
        <v>2.5</v>
      </c>
      <c r="R25" s="122">
        <f t="shared" si="14"/>
        <v>2.7</v>
      </c>
      <c r="S25" s="123">
        <f t="shared" si="14"/>
        <v>2.7166666666666668</v>
      </c>
      <c r="T25" s="122">
        <f t="shared" si="14"/>
        <v>2.833333333333333</v>
      </c>
      <c r="U25" s="123">
        <f t="shared" si="14"/>
        <v>2.8166666666666664</v>
      </c>
      <c r="V25" s="122">
        <f t="shared" si="14"/>
        <v>2.7833333333333332</v>
      </c>
      <c r="W25" s="123">
        <f t="shared" si="14"/>
        <v>2.7666666666666666</v>
      </c>
      <c r="X25" s="122">
        <f t="shared" si="14"/>
        <v>2.75</v>
      </c>
      <c r="Y25" s="123">
        <f t="shared" si="14"/>
        <v>2.8</v>
      </c>
      <c r="Z25" s="122">
        <f t="shared" si="14"/>
        <v>2.75</v>
      </c>
      <c r="AA25" s="123">
        <f t="shared" si="14"/>
        <v>2.6333333333333337</v>
      </c>
      <c r="AB25" s="122">
        <f t="shared" si="14"/>
        <v>2.7833333333333332</v>
      </c>
      <c r="AC25" s="123">
        <f t="shared" si="14"/>
        <v>2.9285714285714288</v>
      </c>
      <c r="AD25" s="122">
        <f t="shared" si="14"/>
        <v>2.7678571428571428</v>
      </c>
      <c r="AE25" s="123">
        <f t="shared" si="14"/>
        <v>2.7678571428571428</v>
      </c>
      <c r="AF25" s="122">
        <f t="shared" si="14"/>
        <v>3.0285714285714285</v>
      </c>
      <c r="AG25" s="123">
        <f t="shared" si="14"/>
        <v>3.52</v>
      </c>
      <c r="AH25" s="122">
        <f t="shared" si="14"/>
        <v>3.9</v>
      </c>
      <c r="AI25" s="123">
        <f t="shared" si="14"/>
        <v>3.54</v>
      </c>
      <c r="AJ25" s="122">
        <f t="shared" si="14"/>
        <v>2.9433333333333334</v>
      </c>
      <c r="AK25" s="123">
        <f t="shared" si="14"/>
        <v>2.7166666666666668</v>
      </c>
      <c r="AL25" s="122">
        <f t="shared" si="14"/>
        <v>2.7</v>
      </c>
      <c r="AM25" s="123">
        <f t="shared" si="14"/>
        <v>2.8833333333333333</v>
      </c>
      <c r="AN25" s="122">
        <f t="shared" si="14"/>
        <v>3.0999999999999996</v>
      </c>
      <c r="AO25" s="123">
        <f t="shared" si="14"/>
        <v>3.2666666666666666</v>
      </c>
      <c r="AP25" s="122">
        <f t="shared" si="14"/>
        <v>3.3</v>
      </c>
      <c r="AQ25" s="123">
        <f t="shared" si="14"/>
        <v>3.2833333333333332</v>
      </c>
      <c r="AR25" s="122">
        <f t="shared" si="14"/>
        <v>3.2333333333333334</v>
      </c>
      <c r="AS25" s="123">
        <f t="shared" si="14"/>
        <v>3.2666666666666666</v>
      </c>
      <c r="AT25" s="122">
        <f t="shared" si="14"/>
        <v>3.3666666666666667</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4" t="s">
        <v>39</v>
      </c>
      <c r="B26" s="194"/>
      <c r="C26" s="194"/>
      <c r="D26" s="194"/>
      <c r="E26" s="194"/>
      <c r="F26" s="25">
        <f>HLOOKUP(F19,'SDR Patient and Stations'!$B$6:$AT$14,5,FALSE)</f>
        <v>10</v>
      </c>
      <c r="G26" s="49">
        <f>IF((F26+E28+(IF(F16&gt;0,0,F16))&gt;'SDR Patient and Stations'!G8),'SDR Patient and Stations'!G8,(F26+E28+(IF(F16&gt;0,0,F16))))</f>
        <v>10</v>
      </c>
      <c r="H26" s="52">
        <f>IF((G26+F28+(IF(G16&gt;0,0,G16))&gt;'SDR Patient and Stations'!H8),'SDR Patient and Stations'!H8,(G26+F28+(IF(G16&gt;0,0,G16))))</f>
        <v>10</v>
      </c>
      <c r="I26" s="116">
        <f>IF((H26+G28+(IF(H16&gt;0,0,H16))&gt;'SDR Patient and Stations'!I8),'SDR Patient and Stations'!I8,(H26+G28+(IF(H16&gt;0,0,H16))))</f>
        <v>10</v>
      </c>
      <c r="J26" s="117">
        <f>IF((I26+H28+(IF(I16&gt;0,0,I16))&gt;'SDR Patient and Stations'!J8),'SDR Patient and Stations'!J8,(I26+H28+(IF(I16&gt;0,0,I16))))</f>
        <v>10</v>
      </c>
      <c r="K26" s="116">
        <f>IF((J26+I28+(IF(J16&gt;0,0,J16))&gt;'SDR Patient and Stations'!K8),'SDR Patient and Stations'!K8,(J26+I28+(IF(J16&gt;0,0,J16))))</f>
        <v>10.633680555555555</v>
      </c>
      <c r="L26" s="117">
        <f>IF((K26+J28+(IF(K16&gt;0,0,K16))&gt;'SDR Patient and Stations'!L8),'SDR Patient and Stations'!L8,(K26+J28+(IF(K16&gt;0,0,K16))))</f>
        <v>13.454193376068375</v>
      </c>
      <c r="M26" s="116">
        <f>IF((L26+K28+(IF(L16&gt;0,0,L16))&gt;'SDR Patient and Stations'!M8),'SDR Patient and Stations'!M8,(L26+K28+(IF(L16&gt;0,0,L16))))</f>
        <v>20.712005876068375</v>
      </c>
      <c r="N26" s="117">
        <f>IF((M26+L28+(IF(M16&gt;0,0,M16))&gt;'SDR Patient and Stations'!N8),'SDR Patient and Stations'!N8,(M26+L28+(IF(M16&gt;0,0,M16))))</f>
        <v>22.971182463369964</v>
      </c>
      <c r="O26" s="116">
        <f>IF((N26+M28+(IF(N16&gt;0,0,N16))&gt;'SDR Patient and Stations'!O8),'SDR Patient and Stations'!O8,(N26+M28+(IF(N16&gt;0,0,N16))))</f>
        <v>30</v>
      </c>
      <c r="P26" s="117">
        <f>IF((O26+N28+(IF(O16&gt;0,0,O16))&gt;'SDR Patient and Stations'!P8),'SDR Patient and Stations'!P8,(O26+N28+(IF(O16&gt;0,0,O16))))</f>
        <v>30</v>
      </c>
      <c r="Q26" s="116">
        <f>IF((P26+O28+(IF(P16&gt;0,0,P16))&gt;'SDR Patient and Stations'!Q8),'SDR Patient and Stations'!Q8,(P26+O28+(IF(P16&gt;0,0,P16))))</f>
        <v>30</v>
      </c>
      <c r="R26" s="117">
        <f>IF((Q26+P28+(IF(Q16&gt;0,0,Q16))&gt;'SDR Patient and Stations'!R8),'SDR Patient and Stations'!R8,(Q26+P28+(IF(Q16&gt;0,0,Q16))))</f>
        <v>30</v>
      </c>
      <c r="S26" s="116">
        <f>IF((R26+Q28+(IF(R16&gt;0,0,R16))&gt;'SDR Patient and Stations'!S8),'SDR Patient and Stations'!S8,(R26+Q28+(IF(R16&gt;0,0,R16))))</f>
        <v>30</v>
      </c>
      <c r="T26" s="117">
        <f>IF((S26+R28+(IF(S16&gt;0,0,S16))&gt;'SDR Patient and Stations'!T8),'SDR Patient and Stations'!T8,(S26+R28+(IF(S16&gt;0,0,S16))))</f>
        <v>30</v>
      </c>
      <c r="U26" s="116">
        <f>IF((T26+S28+(IF(T16&gt;0,0,T16))&gt;'SDR Patient and Stations'!U8),'SDR Patient and Stations'!U8,(T26+S28+(IF(T16&gt;0,0,T16))))</f>
        <v>30</v>
      </c>
      <c r="V26" s="117">
        <f>IF((U26+T28+(IF(U16&gt;0,0,U16))&gt;'SDR Patient and Stations'!V8),'SDR Patient and Stations'!V8,(U26+T28+(IF(U16&gt;0,0,U16))))</f>
        <v>30</v>
      </c>
      <c r="W26" s="116">
        <f>IF((V26+U28+(IF(V16&gt;0,0,V16))&gt;'SDR Patient and Stations'!W8),'SDR Patient and Stations'!W8,(V26+U28+(IF(V16&gt;0,0,V16))))</f>
        <v>30</v>
      </c>
      <c r="X26" s="117">
        <f>IF((W26+V28+(IF(W16&gt;0,0,W16))&gt;'SDR Patient and Stations'!X8),'SDR Patient and Stations'!X8,(W26+V28+(IF(W16&gt;0,0,W16))))</f>
        <v>30</v>
      </c>
      <c r="Y26" s="116">
        <f>IF((X26+W28+(IF(X16&gt;0,0,X16))&gt;'SDR Patient and Stations'!Y8),'SDR Patient and Stations'!Y8,(X26+W28+(IF(X16&gt;0,0,X16))))</f>
        <v>30</v>
      </c>
      <c r="Z26" s="117">
        <f>IF((Y26+X28+(IF(Y16&gt;0,0,Y16))&gt;'SDR Patient and Stations'!Z8),'SDR Patient and Stations'!Z8,(Y26+X28+(IF(Y16&gt;0,0,Y16))))</f>
        <v>30</v>
      </c>
      <c r="AA26" s="116">
        <f>IF((Z26+Y28+(IF(Z16&gt;0,0,Z16))&gt;'SDR Patient and Stations'!AA8),'SDR Patient and Stations'!AA8,(Z26+Y28+(IF(Z16&gt;0,0,Z16))))</f>
        <v>30</v>
      </c>
      <c r="AB26" s="117">
        <f>IF((AA26+Z28+(IF(AA16&gt;0,0,AA16))&gt;'SDR Patient and Stations'!AB8),'SDR Patient and Stations'!AB8,(AA26+Z28+(IF(AA16&gt;0,0,AA16))))</f>
        <v>28</v>
      </c>
      <c r="AC26" s="116">
        <f>IF((AB26+AA28+(IF(AB16&gt;0,0,AB16))&gt;'SDR Patient and Stations'!AC8),'SDR Patient and Stations'!AC8,(AB26+AA28+(IF(AB16&gt;0,0,AB16))))</f>
        <v>28</v>
      </c>
      <c r="AD26" s="117">
        <f>IF((AC26+AB28+(IF(AC16&gt;0,0,AC16))&gt;'SDR Patient and Stations'!AD8),'SDR Patient and Stations'!AD8,(AC26+AB28+(IF(AC16&gt;0,0,AC16))))</f>
        <v>28</v>
      </c>
      <c r="AE26" s="116">
        <f>IF((AD26+AC28+(IF(AD16&gt;0,0,AD16))&gt;'SDR Patient and Stations'!AE8),'SDR Patient and Stations'!AE8,(AD26+AC28+(IF(AD16&gt;0,0,AD16))))</f>
        <v>28</v>
      </c>
      <c r="AF26" s="117">
        <f>IF((AE26+AD28+(IF(AE16&gt;0,0,AE16))&gt;'SDR Patient and Stations'!AF8),'SDR Patient and Stations'!AF8,(AE26+AD28+(IF(AE16&gt;0,0,AE16))))</f>
        <v>25</v>
      </c>
      <c r="AG26" s="116">
        <f>IF((AF26+AE28+(IF(AF16&gt;0,0,AF16))&gt;'SDR Patient and Stations'!AG8),'SDR Patient and Stations'!AG8,(AF26+AE28+(IF(AF16&gt;0,0,AF16))))</f>
        <v>25</v>
      </c>
      <c r="AH26" s="117">
        <f>IF((AG26+AF28+(IF(AG16&gt;0,0,AG16))&gt;'SDR Patient and Stations'!AH8),'SDR Patient and Stations'!AH8,(AG26+AF28+(IF(AG16&gt;0,0,AG16))))</f>
        <v>25</v>
      </c>
      <c r="AI26" s="116">
        <f>IF((AH26+AG28+(IF(AH16&gt;0,0,AH16))&gt;'SDR Patient and Stations'!AI8),'SDR Patient and Stations'!AI8,(AH26+AG28+(IF(AH16&gt;0,0,AH16))))</f>
        <v>25</v>
      </c>
      <c r="AJ26" s="117">
        <f>IF((AI26+AH28+(IF(AI16&gt;0,0,AI16))&gt;'SDR Patient and Stations'!AJ8),'SDR Patient and Stations'!AJ8,(AI26+AH28+(IF(AI16&gt;0,0,AI16))))</f>
        <v>30</v>
      </c>
      <c r="AK26" s="116">
        <f>IF((AJ26+AI28+(IF(AJ16&gt;0,0,AJ16))&gt;'SDR Patient and Stations'!AK8),'SDR Patient and Stations'!AK8,(AJ26+AI28+(IF(AJ16&gt;0,0,AJ16))))</f>
        <v>30</v>
      </c>
      <c r="AL26" s="117">
        <f>IF((AK26+AJ28+(IF(AK16&gt;0,0,AK16))&gt;'SDR Patient and Stations'!AL8),'SDR Patient and Stations'!AL8,(AK26+AJ28+(IF(AK16&gt;0,0,AK16))))</f>
        <v>30</v>
      </c>
      <c r="AM26" s="116">
        <f>IF((AL26+AK28+(IF(AL16&gt;0,0,AL16))&gt;'SDR Patient and Stations'!AM8),'SDR Patient and Stations'!AM8,(AL26+AK28+(IF(AL16&gt;0,0,AL16))))</f>
        <v>30</v>
      </c>
      <c r="AN26" s="117">
        <f>IF((AM26+AL28+(IF(AM16&gt;0,0,AM16))&gt;'SDR Patient and Stations'!AN8),'SDR Patient and Stations'!AN8,(AM26+AL28+(IF(AM16&gt;0,0,AM16))))</f>
        <v>30</v>
      </c>
      <c r="AO26" s="116">
        <f>IF((AN26+AM28+(IF(AN16&gt;0,0,AN16))&gt;'SDR Patient and Stations'!AO8),'SDR Patient and Stations'!AO8,(AN26+AM28+(IF(AN16&gt;0,0,AN16))))</f>
        <v>30</v>
      </c>
      <c r="AP26" s="117">
        <f>IF((AO26+AN28+(IF(AO16&gt;0,0,AO16))&gt;'SDR Patient and Stations'!AP8),'SDR Patient and Stations'!AP8,(AO26+AN28+(IF(AO16&gt;0,0,AO16))))</f>
        <v>30</v>
      </c>
      <c r="AQ26" s="116">
        <f>IF((AP26+AO28+(IF(AP16&gt;0,0,AP16))&gt;'SDR Patient and Stations'!AQ8),'SDR Patient and Stations'!AQ8,(AP26+AO28+(IF(AP16&gt;0,0,AP16))))</f>
        <v>30</v>
      </c>
      <c r="AR26" s="117">
        <f>IF((AQ26+AP28+(IF(AQ16&gt;0,0,AQ16))&gt;'SDR Patient and Stations'!AR8),'SDR Patient and Stations'!AR8,(AQ26+AP28+(IF(AQ16&gt;0,0,AQ16))))</f>
        <v>30</v>
      </c>
      <c r="AS26" s="116">
        <f>IF((AR26+AQ28+(IF(AR16&gt;0,0,AR16))&gt;'SDR Patient and Stations'!AS8),'SDR Patient and Stations'!AS8,(AR26+AQ28+(IF(AR16&gt;0,0,AR16))))</f>
        <v>30</v>
      </c>
      <c r="AT26" s="117">
        <f>IF((AS26+AR28+(IF(AS16&gt;0,0,AS16))&gt;'SDR Patient and Stations'!AT8),'SDR Patient and Stations'!AT8,(AS26+AR28+(IF(AS16&gt;0,0,AS16))))</f>
        <v>30</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5" t="s">
        <v>59</v>
      </c>
      <c r="B27" s="195"/>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4" t="s">
        <v>58</v>
      </c>
      <c r="B28" s="194"/>
      <c r="F28" s="25"/>
      <c r="G28" s="116">
        <f>IF(F49&lt;0,0,F49)</f>
        <v>0</v>
      </c>
      <c r="H28" s="117">
        <f t="shared" ref="H28:AZ28" si="15">IF(G49&lt;0,0,G49)</f>
        <v>3.1578947368421062</v>
      </c>
      <c r="I28" s="116">
        <f t="shared" si="15"/>
        <v>0.63368055555555536</v>
      </c>
      <c r="J28" s="117">
        <f t="shared" si="15"/>
        <v>2.8205128205128194</v>
      </c>
      <c r="K28" s="116">
        <f t="shared" si="15"/>
        <v>7.2578125</v>
      </c>
      <c r="L28" s="117">
        <f t="shared" si="15"/>
        <v>2.259176587301587</v>
      </c>
      <c r="M28" s="116">
        <f t="shared" si="15"/>
        <v>10</v>
      </c>
      <c r="N28" s="117">
        <f t="shared" si="15"/>
        <v>0</v>
      </c>
      <c r="O28" s="116">
        <f t="shared" si="15"/>
        <v>0</v>
      </c>
      <c r="P28" s="117">
        <f t="shared" si="15"/>
        <v>0</v>
      </c>
      <c r="Q28" s="116">
        <f t="shared" si="15"/>
        <v>0</v>
      </c>
      <c r="R28" s="117">
        <f t="shared" si="15"/>
        <v>0</v>
      </c>
      <c r="S28" s="116">
        <f t="shared" si="15"/>
        <v>0</v>
      </c>
      <c r="T28" s="117">
        <f t="shared" si="15"/>
        <v>0</v>
      </c>
      <c r="U28" s="116">
        <f t="shared" si="15"/>
        <v>0</v>
      </c>
      <c r="V28" s="117">
        <f t="shared" si="15"/>
        <v>0</v>
      </c>
      <c r="W28" s="116">
        <f t="shared" si="15"/>
        <v>0</v>
      </c>
      <c r="X28" s="117">
        <f t="shared" si="15"/>
        <v>0</v>
      </c>
      <c r="Y28" s="116">
        <f t="shared" si="15"/>
        <v>0</v>
      </c>
      <c r="Z28" s="117">
        <f t="shared" si="15"/>
        <v>0</v>
      </c>
      <c r="AA28" s="116">
        <f t="shared" si="15"/>
        <v>0</v>
      </c>
      <c r="AB28" s="117">
        <f t="shared" si="15"/>
        <v>0</v>
      </c>
      <c r="AC28" s="116">
        <f t="shared" si="15"/>
        <v>0</v>
      </c>
      <c r="AD28" s="117">
        <f t="shared" si="15"/>
        <v>0</v>
      </c>
      <c r="AE28" s="116">
        <f t="shared" si="15"/>
        <v>0</v>
      </c>
      <c r="AF28" s="117">
        <f t="shared" si="15"/>
        <v>0</v>
      </c>
      <c r="AG28" s="116">
        <f t="shared" si="15"/>
        <v>0</v>
      </c>
      <c r="AH28" s="117">
        <f t="shared" si="15"/>
        <v>10</v>
      </c>
      <c r="AI28" s="116">
        <f t="shared" si="15"/>
        <v>10</v>
      </c>
      <c r="AJ28" s="117">
        <f t="shared" si="15"/>
        <v>0</v>
      </c>
      <c r="AK28" s="116">
        <f t="shared" si="15"/>
        <v>0</v>
      </c>
      <c r="AL28" s="117">
        <f t="shared" si="15"/>
        <v>0</v>
      </c>
      <c r="AM28" s="116">
        <f t="shared" si="15"/>
        <v>0</v>
      </c>
      <c r="AN28" s="117">
        <f t="shared" si="15"/>
        <v>0</v>
      </c>
      <c r="AO28" s="116">
        <f t="shared" si="15"/>
        <v>0</v>
      </c>
      <c r="AP28" s="117">
        <f t="shared" si="15"/>
        <v>8.8757621951219505</v>
      </c>
      <c r="AQ28" s="116">
        <f t="shared" si="15"/>
        <v>2.3111263736263723</v>
      </c>
      <c r="AR28" s="117">
        <f t="shared" si="15"/>
        <v>2.8947368421052602</v>
      </c>
      <c r="AS28" s="116">
        <f t="shared" si="15"/>
        <v>0</v>
      </c>
      <c r="AT28" s="117">
        <f t="shared" si="15"/>
        <v>3.5180412371134011</v>
      </c>
      <c r="AU28" s="116">
        <f t="shared" si="15"/>
        <v>1.25</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6" t="s">
        <v>60</v>
      </c>
      <c r="B29" s="197"/>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39</v>
      </c>
      <c r="G30" s="68">
        <f>HLOOKUP(G19,'SDR Patient and Stations'!$B$6:$AT$14,4,FALSE)</f>
        <v>40</v>
      </c>
      <c r="H30" s="60">
        <f>HLOOKUP(H19,'SDR Patient and Stations'!$B$6:$AT$14,4,FALSE)</f>
        <v>35</v>
      </c>
      <c r="I30" s="68">
        <f>HLOOKUP(I19,'SDR Patient and Stations'!$B$6:$AT$14,4,FALSE)</f>
        <v>40</v>
      </c>
      <c r="J30" s="60">
        <f>HLOOKUP(J19,'SDR Patient and Stations'!$B$6:$AT$14,4,FALSE)</f>
        <v>47</v>
      </c>
      <c r="K30" s="68">
        <f>HLOOKUP(K19,'SDR Patient and Stations'!$B$6:$AT$14,4,FALSE)</f>
        <v>38</v>
      </c>
      <c r="L30" s="60">
        <f>HLOOKUP(L19,'SDR Patient and Stations'!$B$6:$AT$14,4,FALSE)</f>
        <v>60</v>
      </c>
      <c r="M30" s="68">
        <f>HLOOKUP(M19,'SDR Patient and Stations'!$B$6:$AT$14,4,FALSE)</f>
        <v>64</v>
      </c>
      <c r="N30" s="60">
        <f>HLOOKUP(N19,'SDR Patient and Stations'!$B$6:$AT$14,4,FALSE)</f>
        <v>63</v>
      </c>
      <c r="O30" s="68">
        <f>HLOOKUP(O19,'SDR Patient and Stations'!$B$6:$AT$14,4,FALSE)</f>
        <v>69</v>
      </c>
      <c r="P30" s="60">
        <f>HLOOKUP(P19,'SDR Patient and Stations'!$B$6:$AT$14,4,FALSE)</f>
        <v>68</v>
      </c>
      <c r="Q30" s="68">
        <f>HLOOKUP(Q19,'SDR Patient and Stations'!$B$6:$AT$14,4,FALSE)</f>
        <v>82</v>
      </c>
      <c r="R30" s="60">
        <f>HLOOKUP(R19,'SDR Patient and Stations'!$B$6:$AT$14,4,FALSE)</f>
        <v>80</v>
      </c>
      <c r="S30" s="68">
        <f>HLOOKUP(S19,'SDR Patient and Stations'!$B$6:$AT$14,4,FALSE)</f>
        <v>83</v>
      </c>
      <c r="T30" s="60">
        <f>HLOOKUP(T19,'SDR Patient and Stations'!$B$6:$AT$14,4,FALSE)</f>
        <v>87</v>
      </c>
      <c r="U30" s="68">
        <f>HLOOKUP(U19,'SDR Patient and Stations'!$B$6:$AT$14,4,FALSE)</f>
        <v>82</v>
      </c>
      <c r="V30" s="60">
        <f>HLOOKUP(V19,'SDR Patient and Stations'!$B$6:$AT$14,4,FALSE)</f>
        <v>85</v>
      </c>
      <c r="W30" s="68">
        <f>HLOOKUP(W19,'SDR Patient and Stations'!$B$6:$AT$14,4,FALSE)</f>
        <v>81</v>
      </c>
      <c r="X30" s="60">
        <f>HLOOKUP(X19,'SDR Patient and Stations'!$B$6:$AT$14,4,FALSE)</f>
        <v>84</v>
      </c>
      <c r="Y30" s="68">
        <f>HLOOKUP(Y19,'SDR Patient and Stations'!$B$6:$AT$14,4,FALSE)</f>
        <v>84</v>
      </c>
      <c r="Z30" s="60">
        <f>HLOOKUP(Z19,'SDR Patient and Stations'!$B$6:$AT$14,4,FALSE)</f>
        <v>81</v>
      </c>
      <c r="AA30" s="68">
        <f>HLOOKUP(AA19,'SDR Patient and Stations'!$B$6:$AT$14,4,FALSE)</f>
        <v>77</v>
      </c>
      <c r="AB30" s="60">
        <f>HLOOKUP(AB19,'SDR Patient and Stations'!$B$6:$AT$14,4,FALSE)</f>
        <v>84</v>
      </c>
      <c r="AC30" s="68">
        <f>HLOOKUP(AC19,'SDR Patient and Stations'!$B$6:$AT$14,4,FALSE)</f>
        <v>80</v>
      </c>
      <c r="AD30" s="60">
        <f>HLOOKUP(AD19,'SDR Patient and Stations'!$B$6:$AT$14,4,FALSE)</f>
        <v>75</v>
      </c>
      <c r="AE30" s="68">
        <f>HLOOKUP(AE19,'SDR Patient and Stations'!$B$6:$AT$14,4,FALSE)</f>
        <v>80</v>
      </c>
      <c r="AF30" s="60">
        <f>HLOOKUP(AF19,'SDR Patient and Stations'!$B$6:$AT$14,4,FALSE)</f>
        <v>80</v>
      </c>
      <c r="AG30" s="68">
        <f>HLOOKUP(AG19,'SDR Patient and Stations'!$B$6:$AT$14,4,FALSE)</f>
        <v>96</v>
      </c>
      <c r="AH30" s="60">
        <f>HLOOKUP(AH19,'SDR Patient and Stations'!$B$6:$AT$14,4,FALSE)</f>
        <v>99</v>
      </c>
      <c r="AI30" s="68">
        <f>HLOOKUP(AI19,'SDR Patient and Stations'!$B$6:$AT$14,4,FALSE)</f>
        <v>78</v>
      </c>
      <c r="AJ30" s="60">
        <f>HLOOKUP(AJ19,'SDR Patient and Stations'!$B$6:$AT$14,4,FALSE)</f>
        <v>83</v>
      </c>
      <c r="AK30" s="68">
        <f>HLOOKUP(AK19,'SDR Patient and Stations'!$B$6:$AT$14,4,FALSE)</f>
        <v>80</v>
      </c>
      <c r="AL30" s="60">
        <f>HLOOKUP(AL19,'SDR Patient and Stations'!$B$6:$AT$14,4,FALSE)</f>
        <v>82</v>
      </c>
      <c r="AM30" s="68">
        <f>HLOOKUP(AM19,'SDR Patient and Stations'!$B$6:$AT$14,4,FALSE)</f>
        <v>91</v>
      </c>
      <c r="AN30" s="60">
        <f>HLOOKUP(AN19,'SDR Patient and Stations'!$B$6:$AT$14,4,FALSE)</f>
        <v>95</v>
      </c>
      <c r="AO30" s="68">
        <f>HLOOKUP(AO19,'SDR Patient and Stations'!$B$6:$AT$14,4,FALSE)</f>
        <v>101</v>
      </c>
      <c r="AP30" s="60">
        <f>HLOOKUP(AP19,'SDR Patient and Stations'!$B$6:$AT$14,4,FALSE)</f>
        <v>97</v>
      </c>
      <c r="AQ30" s="68">
        <f>HLOOKUP(AQ19,'SDR Patient and Stations'!$B$6:$AT$14,4,FALSE)</f>
        <v>100</v>
      </c>
      <c r="AR30" s="60">
        <f>HLOOKUP(AR19,'SDR Patient and Stations'!$B$6:$AT$14,4,FALSE)</f>
        <v>94</v>
      </c>
      <c r="AS30" s="68">
        <f>HLOOKUP(AS19,'SDR Patient and Stations'!$B$6:$AT$14,4,FALSE)</f>
        <v>102</v>
      </c>
      <c r="AT30" s="60">
        <f>HLOOKUP(AT19,'SDR Patient and Stations'!$B$6:$AT$14,4,FALSE)</f>
        <v>100</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38</v>
      </c>
      <c r="G32" s="68">
        <f>HLOOKUP(G20,'SDR Patient and Stations'!$B$6:$AT$14,4,FALSE)</f>
        <v>38</v>
      </c>
      <c r="H32" s="60">
        <f>HLOOKUP(H20,'SDR Patient and Stations'!$B$6:$AT$14,4,FALSE)</f>
        <v>36</v>
      </c>
      <c r="I32" s="68">
        <f>HLOOKUP(I20,'SDR Patient and Stations'!$B$6:$AT$14,4,FALSE)</f>
        <v>39</v>
      </c>
      <c r="J32" s="60">
        <f>HLOOKUP(J20,'SDR Patient and Stations'!$B$6:$AT$14,4,FALSE)</f>
        <v>40</v>
      </c>
      <c r="K32" s="68">
        <f>HLOOKUP(K20,'SDR Patient and Stations'!$B$6:$AT$14,4,FALSE)</f>
        <v>35</v>
      </c>
      <c r="L32" s="60">
        <f>HLOOKUP(L20,'SDR Patient and Stations'!$B$6:$AT$14,4,FALSE)</f>
        <v>40</v>
      </c>
      <c r="M32" s="68">
        <f>HLOOKUP(M20,'SDR Patient and Stations'!$B$6:$AT$14,4,FALSE)</f>
        <v>47</v>
      </c>
      <c r="N32" s="60">
        <f>HLOOKUP(N20,'SDR Patient and Stations'!$B$6:$AT$14,4,FALSE)</f>
        <v>38</v>
      </c>
      <c r="O32" s="68">
        <f>HLOOKUP(O20,'SDR Patient and Stations'!$B$6:$AT$14,4,FALSE)</f>
        <v>60</v>
      </c>
      <c r="P32" s="60">
        <f>HLOOKUP(P20,'SDR Patient and Stations'!$B$6:$AT$14,4,FALSE)</f>
        <v>64</v>
      </c>
      <c r="Q32" s="68">
        <f>HLOOKUP(Q20,'SDR Patient and Stations'!$B$6:$AT$14,4,FALSE)</f>
        <v>63</v>
      </c>
      <c r="R32" s="60">
        <f>HLOOKUP(R20,'SDR Patient and Stations'!$B$6:$AT$14,4,FALSE)</f>
        <v>69</v>
      </c>
      <c r="S32" s="68">
        <f>HLOOKUP(S20,'SDR Patient and Stations'!$B$6:$AT$14,4,FALSE)</f>
        <v>68</v>
      </c>
      <c r="T32" s="60">
        <f>HLOOKUP(T20,'SDR Patient and Stations'!$B$6:$AT$14,4,FALSE)</f>
        <v>82</v>
      </c>
      <c r="U32" s="68">
        <f>HLOOKUP(U20,'SDR Patient and Stations'!$B$6:$AT$14,4,FALSE)</f>
        <v>80</v>
      </c>
      <c r="V32" s="60">
        <f>HLOOKUP(V20,'SDR Patient and Stations'!$B$6:$AT$14,4,FALSE)</f>
        <v>83</v>
      </c>
      <c r="W32" s="68">
        <f>HLOOKUP(W20,'SDR Patient and Stations'!$B$6:$AT$14,4,FALSE)</f>
        <v>87</v>
      </c>
      <c r="X32" s="60">
        <f>HLOOKUP(X20,'SDR Patient and Stations'!$B$6:$AT$14,4,FALSE)</f>
        <v>82</v>
      </c>
      <c r="Y32" s="68">
        <f>HLOOKUP(Y20,'SDR Patient and Stations'!$B$6:$AT$14,4,FALSE)</f>
        <v>85</v>
      </c>
      <c r="Z32" s="60">
        <f>HLOOKUP(Z20,'SDR Patient and Stations'!$B$6:$AT$14,4,FALSE)</f>
        <v>81</v>
      </c>
      <c r="AA32" s="68">
        <f>HLOOKUP(AA20,'SDR Patient and Stations'!$B$6:$AT$14,4,FALSE)</f>
        <v>84</v>
      </c>
      <c r="AB32" s="60">
        <f>HLOOKUP(AB20,'SDR Patient and Stations'!$B$6:$AT$14,4,FALSE)</f>
        <v>84</v>
      </c>
      <c r="AC32" s="68">
        <f>HLOOKUP(AC20,'SDR Patient and Stations'!$B$6:$AT$14,4,FALSE)</f>
        <v>81</v>
      </c>
      <c r="AD32" s="60">
        <f>HLOOKUP(AD20,'SDR Patient and Stations'!$B$6:$AT$14,4,FALSE)</f>
        <v>77</v>
      </c>
      <c r="AE32" s="68">
        <f>HLOOKUP(AE20,'SDR Patient and Stations'!$B$6:$AT$14,4,FALSE)</f>
        <v>84</v>
      </c>
      <c r="AF32" s="60">
        <f>HLOOKUP(AF20,'SDR Patient and Stations'!$B$6:$AT$14,4,FALSE)</f>
        <v>80</v>
      </c>
      <c r="AG32" s="68">
        <f>HLOOKUP(AG20,'SDR Patient and Stations'!$B$6:$AT$14,4,FALSE)</f>
        <v>75</v>
      </c>
      <c r="AH32" s="60">
        <f>HLOOKUP(AH20,'SDR Patient and Stations'!$B$6:$AT$14,4,FALSE)</f>
        <v>80</v>
      </c>
      <c r="AI32" s="68">
        <f>HLOOKUP(AI20,'SDR Patient and Stations'!$B$6:$AT$14,4,FALSE)</f>
        <v>80</v>
      </c>
      <c r="AJ32" s="60">
        <f>HLOOKUP(AJ20,'SDR Patient and Stations'!$B$6:$AT$14,4,FALSE)</f>
        <v>96</v>
      </c>
      <c r="AK32" s="68">
        <f>HLOOKUP(AK20,'SDR Patient and Stations'!$B$6:$AT$14,4,FALSE)</f>
        <v>99</v>
      </c>
      <c r="AL32" s="60">
        <f>HLOOKUP(AL20,'SDR Patient and Stations'!$B$6:$AT$14,4,FALSE)</f>
        <v>78</v>
      </c>
      <c r="AM32" s="68">
        <f>HLOOKUP(AM20,'SDR Patient and Stations'!$B$6:$AT$14,4,FALSE)</f>
        <v>83</v>
      </c>
      <c r="AN32" s="60">
        <f>HLOOKUP(AN20,'SDR Patient and Stations'!$B$6:$AT$14,4,FALSE)</f>
        <v>80</v>
      </c>
      <c r="AO32" s="68">
        <f>HLOOKUP(AO20,'SDR Patient and Stations'!$B$6:$AT$14,4,FALSE)</f>
        <v>82</v>
      </c>
      <c r="AP32" s="60">
        <f>HLOOKUP(AP20,'SDR Patient and Stations'!$B$6:$AT$14,4,FALSE)</f>
        <v>91</v>
      </c>
      <c r="AQ32" s="68">
        <f>HLOOKUP(AQ20,'SDR Patient and Stations'!$B$6:$AT$14,4,FALSE)</f>
        <v>95</v>
      </c>
      <c r="AR32" s="60">
        <f>HLOOKUP(AR20,'SDR Patient and Stations'!$B$6:$AT$14,4,FALSE)</f>
        <v>101</v>
      </c>
      <c r="AS32" s="68">
        <f>HLOOKUP(AS20,'SDR Patient and Stations'!$B$6:$AT$14,4,FALSE)</f>
        <v>97</v>
      </c>
      <c r="AT32" s="60">
        <f>HLOOKUP(AT20,'SDR Patient and Stations'!$B$6:$AT$14,4,FALSE)</f>
        <v>100</v>
      </c>
      <c r="AU32" s="68">
        <f>HLOOKUP(AU20,'SDR Patient and Stations'!$B$6:$AT$14,4,FALSE)</f>
        <v>94</v>
      </c>
      <c r="AV32" s="60">
        <f>HLOOKUP(AV20,'SDR Patient and Stations'!$B$6:$AT$14,4,FALSE)</f>
        <v>102</v>
      </c>
      <c r="AW32" s="68">
        <f>HLOOKUP(AW20,'SDR Patient and Stations'!$B$6:$AT$14,4,FALSE)</f>
        <v>100</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1</v>
      </c>
      <c r="G34" s="69">
        <f t="shared" si="16"/>
        <v>2</v>
      </c>
      <c r="H34" s="61">
        <f t="shared" si="16"/>
        <v>-1</v>
      </c>
      <c r="I34" s="69">
        <f t="shared" si="16"/>
        <v>1</v>
      </c>
      <c r="J34" s="61">
        <f t="shared" si="16"/>
        <v>7</v>
      </c>
      <c r="K34" s="69">
        <f t="shared" si="16"/>
        <v>3</v>
      </c>
      <c r="L34" s="61">
        <f t="shared" si="16"/>
        <v>20</v>
      </c>
      <c r="M34" s="69">
        <f t="shared" si="16"/>
        <v>17</v>
      </c>
      <c r="N34" s="61">
        <f t="shared" si="16"/>
        <v>25</v>
      </c>
      <c r="O34" s="69">
        <f t="shared" si="16"/>
        <v>9</v>
      </c>
      <c r="P34" s="61">
        <f t="shared" si="16"/>
        <v>4</v>
      </c>
      <c r="Q34" s="69">
        <f t="shared" si="16"/>
        <v>19</v>
      </c>
      <c r="R34" s="61">
        <f t="shared" si="16"/>
        <v>11</v>
      </c>
      <c r="S34" s="69">
        <f t="shared" si="16"/>
        <v>15</v>
      </c>
      <c r="T34" s="61">
        <f t="shared" si="16"/>
        <v>5</v>
      </c>
      <c r="U34" s="69">
        <f t="shared" si="16"/>
        <v>2</v>
      </c>
      <c r="V34" s="61">
        <f t="shared" si="16"/>
        <v>2</v>
      </c>
      <c r="W34" s="69">
        <f t="shared" si="16"/>
        <v>-6</v>
      </c>
      <c r="X34" s="61">
        <f t="shared" si="16"/>
        <v>2</v>
      </c>
      <c r="Y34" s="69">
        <f t="shared" si="16"/>
        <v>-1</v>
      </c>
      <c r="Z34" s="61">
        <f t="shared" si="16"/>
        <v>0</v>
      </c>
      <c r="AA34" s="69">
        <f t="shared" si="16"/>
        <v>-7</v>
      </c>
      <c r="AB34" s="61">
        <f t="shared" si="16"/>
        <v>0</v>
      </c>
      <c r="AC34" s="69">
        <f t="shared" si="16"/>
        <v>-1</v>
      </c>
      <c r="AD34" s="61">
        <f t="shared" si="16"/>
        <v>-2</v>
      </c>
      <c r="AE34" s="69">
        <f t="shared" si="16"/>
        <v>-4</v>
      </c>
      <c r="AF34" s="61">
        <f t="shared" si="16"/>
        <v>0</v>
      </c>
      <c r="AG34" s="69">
        <f t="shared" si="16"/>
        <v>21</v>
      </c>
      <c r="AH34" s="61">
        <f t="shared" si="16"/>
        <v>19</v>
      </c>
      <c r="AI34" s="69">
        <f t="shared" si="16"/>
        <v>-2</v>
      </c>
      <c r="AJ34" s="61">
        <f t="shared" si="16"/>
        <v>-13</v>
      </c>
      <c r="AK34" s="69">
        <f t="shared" si="16"/>
        <v>-19</v>
      </c>
      <c r="AL34" s="61">
        <f t="shared" si="16"/>
        <v>4</v>
      </c>
      <c r="AM34" s="69">
        <f t="shared" si="16"/>
        <v>8</v>
      </c>
      <c r="AN34" s="61">
        <f t="shared" si="16"/>
        <v>15</v>
      </c>
      <c r="AO34" s="69">
        <f t="shared" si="16"/>
        <v>19</v>
      </c>
      <c r="AP34" s="61">
        <f t="shared" si="16"/>
        <v>6</v>
      </c>
      <c r="AQ34" s="69">
        <f t="shared" si="16"/>
        <v>5</v>
      </c>
      <c r="AR34" s="61">
        <f t="shared" si="16"/>
        <v>-7</v>
      </c>
      <c r="AS34" s="69">
        <f t="shared" si="16"/>
        <v>5</v>
      </c>
      <c r="AT34" s="61">
        <f t="shared" si="16"/>
        <v>0</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2.6315789473684209E-2</v>
      </c>
      <c r="G36" s="107">
        <f t="shared" ref="G36:AZ36" si="18">IFERROR(G34/G32,0)</f>
        <v>5.2631578947368418E-2</v>
      </c>
      <c r="H36" s="108">
        <f t="shared" si="18"/>
        <v>-2.7777777777777776E-2</v>
      </c>
      <c r="I36" s="107">
        <f t="shared" si="18"/>
        <v>2.564102564102564E-2</v>
      </c>
      <c r="J36" s="108">
        <f t="shared" si="18"/>
        <v>0.17499999999999999</v>
      </c>
      <c r="K36" s="107">
        <f t="shared" si="18"/>
        <v>8.5714285714285715E-2</v>
      </c>
      <c r="L36" s="108">
        <f t="shared" si="18"/>
        <v>0.5</v>
      </c>
      <c r="M36" s="107">
        <f t="shared" si="18"/>
        <v>0.36170212765957449</v>
      </c>
      <c r="N36" s="108">
        <f t="shared" si="18"/>
        <v>0.65789473684210531</v>
      </c>
      <c r="O36" s="107">
        <f t="shared" si="18"/>
        <v>0.15</v>
      </c>
      <c r="P36" s="108">
        <f t="shared" si="18"/>
        <v>6.25E-2</v>
      </c>
      <c r="Q36" s="107">
        <f t="shared" si="18"/>
        <v>0.30158730158730157</v>
      </c>
      <c r="R36" s="108">
        <f t="shared" si="18"/>
        <v>0.15942028985507245</v>
      </c>
      <c r="S36" s="107">
        <f t="shared" si="18"/>
        <v>0.22058823529411764</v>
      </c>
      <c r="T36" s="108">
        <f t="shared" si="18"/>
        <v>6.097560975609756E-2</v>
      </c>
      <c r="U36" s="107">
        <f t="shared" si="18"/>
        <v>2.5000000000000001E-2</v>
      </c>
      <c r="V36" s="108">
        <f t="shared" si="18"/>
        <v>2.4096385542168676E-2</v>
      </c>
      <c r="W36" s="107">
        <f t="shared" si="18"/>
        <v>-6.8965517241379309E-2</v>
      </c>
      <c r="X36" s="108">
        <f t="shared" si="18"/>
        <v>2.4390243902439025E-2</v>
      </c>
      <c r="Y36" s="107">
        <f t="shared" si="18"/>
        <v>-1.1764705882352941E-2</v>
      </c>
      <c r="Z36" s="108">
        <f t="shared" si="18"/>
        <v>0</v>
      </c>
      <c r="AA36" s="107">
        <f t="shared" si="18"/>
        <v>-8.3333333333333329E-2</v>
      </c>
      <c r="AB36" s="108">
        <f t="shared" si="18"/>
        <v>0</v>
      </c>
      <c r="AC36" s="107">
        <f t="shared" si="18"/>
        <v>-1.2345679012345678E-2</v>
      </c>
      <c r="AD36" s="108">
        <f t="shared" si="18"/>
        <v>-2.5974025974025976E-2</v>
      </c>
      <c r="AE36" s="107">
        <f t="shared" si="18"/>
        <v>-4.7619047619047616E-2</v>
      </c>
      <c r="AF36" s="108">
        <f t="shared" si="18"/>
        <v>0</v>
      </c>
      <c r="AG36" s="107">
        <f t="shared" si="18"/>
        <v>0.28000000000000003</v>
      </c>
      <c r="AH36" s="108">
        <f t="shared" si="18"/>
        <v>0.23749999999999999</v>
      </c>
      <c r="AI36" s="107">
        <f t="shared" si="18"/>
        <v>-2.5000000000000001E-2</v>
      </c>
      <c r="AJ36" s="108">
        <f t="shared" si="18"/>
        <v>-0.13541666666666666</v>
      </c>
      <c r="AK36" s="107">
        <f t="shared" si="18"/>
        <v>-0.19191919191919191</v>
      </c>
      <c r="AL36" s="108">
        <f t="shared" si="18"/>
        <v>5.128205128205128E-2</v>
      </c>
      <c r="AM36" s="107">
        <f t="shared" si="18"/>
        <v>9.6385542168674704E-2</v>
      </c>
      <c r="AN36" s="108">
        <f t="shared" si="18"/>
        <v>0.1875</v>
      </c>
      <c r="AO36" s="107">
        <f t="shared" si="18"/>
        <v>0.23170731707317074</v>
      </c>
      <c r="AP36" s="108">
        <f t="shared" si="18"/>
        <v>6.5934065934065936E-2</v>
      </c>
      <c r="AQ36" s="107">
        <f t="shared" si="18"/>
        <v>5.2631578947368418E-2</v>
      </c>
      <c r="AR36" s="108">
        <f t="shared" si="18"/>
        <v>-6.9306930693069313E-2</v>
      </c>
      <c r="AS36" s="107">
        <f t="shared" si="18"/>
        <v>5.1546391752577317E-2</v>
      </c>
      <c r="AT36" s="108">
        <f t="shared" si="18"/>
        <v>0</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1.4619883040935672E-3</v>
      </c>
      <c r="G38" s="107">
        <f t="shared" ref="G38:BD38" si="20">G36/18</f>
        <v>2.9239766081871343E-3</v>
      </c>
      <c r="H38" s="108">
        <f t="shared" si="20"/>
        <v>-1.5432098765432098E-3</v>
      </c>
      <c r="I38" s="107">
        <f t="shared" si="20"/>
        <v>1.4245014245014244E-3</v>
      </c>
      <c r="J38" s="108">
        <f t="shared" si="20"/>
        <v>9.7222222222222224E-3</v>
      </c>
      <c r="K38" s="107">
        <f t="shared" si="20"/>
        <v>4.7619047619047623E-3</v>
      </c>
      <c r="L38" s="108">
        <f t="shared" si="20"/>
        <v>2.7777777777777776E-2</v>
      </c>
      <c r="M38" s="107">
        <f t="shared" si="20"/>
        <v>2.0094562647754138E-2</v>
      </c>
      <c r="N38" s="108">
        <f t="shared" si="20"/>
        <v>3.6549707602339186E-2</v>
      </c>
      <c r="O38" s="107">
        <f t="shared" si="20"/>
        <v>8.3333333333333332E-3</v>
      </c>
      <c r="P38" s="108">
        <f t="shared" si="20"/>
        <v>3.472222222222222E-3</v>
      </c>
      <c r="Q38" s="107">
        <f t="shared" si="20"/>
        <v>1.6754850088183421E-2</v>
      </c>
      <c r="R38" s="108">
        <f t="shared" si="20"/>
        <v>8.8566827697262474E-3</v>
      </c>
      <c r="S38" s="107">
        <f t="shared" si="20"/>
        <v>1.2254901960784314E-2</v>
      </c>
      <c r="T38" s="108">
        <f t="shared" si="20"/>
        <v>3.3875338753387532E-3</v>
      </c>
      <c r="U38" s="107">
        <f t="shared" si="20"/>
        <v>1.3888888888888889E-3</v>
      </c>
      <c r="V38" s="108">
        <f t="shared" si="20"/>
        <v>1.3386880856760376E-3</v>
      </c>
      <c r="W38" s="107">
        <f t="shared" si="20"/>
        <v>-3.8314176245210726E-3</v>
      </c>
      <c r="X38" s="108">
        <f t="shared" si="20"/>
        <v>1.3550135501355014E-3</v>
      </c>
      <c r="Y38" s="107">
        <f t="shared" si="20"/>
        <v>-6.5359477124183002E-4</v>
      </c>
      <c r="Z38" s="108">
        <f t="shared" si="20"/>
        <v>0</v>
      </c>
      <c r="AA38" s="107">
        <f t="shared" si="20"/>
        <v>-4.6296296296296294E-3</v>
      </c>
      <c r="AB38" s="108">
        <f t="shared" si="20"/>
        <v>0</v>
      </c>
      <c r="AC38" s="107">
        <f t="shared" si="20"/>
        <v>-6.8587105624142656E-4</v>
      </c>
      <c r="AD38" s="108">
        <f t="shared" si="20"/>
        <v>-1.443001443001443E-3</v>
      </c>
      <c r="AE38" s="107">
        <f t="shared" si="20"/>
        <v>-2.6455026455026454E-3</v>
      </c>
      <c r="AF38" s="108">
        <f t="shared" si="20"/>
        <v>0</v>
      </c>
      <c r="AG38" s="107">
        <f t="shared" si="20"/>
        <v>1.5555555555555557E-2</v>
      </c>
      <c r="AH38" s="108">
        <f t="shared" si="20"/>
        <v>1.3194444444444444E-2</v>
      </c>
      <c r="AI38" s="107">
        <f t="shared" si="20"/>
        <v>-1.3888888888888889E-3</v>
      </c>
      <c r="AJ38" s="108">
        <f t="shared" si="20"/>
        <v>-7.5231481481481477E-3</v>
      </c>
      <c r="AK38" s="107">
        <f t="shared" si="20"/>
        <v>-1.0662177328843996E-2</v>
      </c>
      <c r="AL38" s="108">
        <f t="shared" si="20"/>
        <v>2.8490028490028487E-3</v>
      </c>
      <c r="AM38" s="107">
        <f t="shared" si="20"/>
        <v>5.3547523427041506E-3</v>
      </c>
      <c r="AN38" s="108">
        <f t="shared" si="20"/>
        <v>1.0416666666666666E-2</v>
      </c>
      <c r="AO38" s="107">
        <f t="shared" si="20"/>
        <v>1.2872628726287264E-2</v>
      </c>
      <c r="AP38" s="108">
        <f t="shared" si="20"/>
        <v>3.663003663003663E-3</v>
      </c>
      <c r="AQ38" s="107">
        <f t="shared" si="20"/>
        <v>2.9239766081871343E-3</v>
      </c>
      <c r="AR38" s="108">
        <f t="shared" si="20"/>
        <v>-3.8503850385038507E-3</v>
      </c>
      <c r="AS38" s="107">
        <f t="shared" si="20"/>
        <v>2.8636884306987398E-3</v>
      </c>
      <c r="AT38" s="108">
        <f t="shared" si="20"/>
        <v>0</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2.6315789473684209E-2</v>
      </c>
      <c r="G40" s="120">
        <f t="shared" ref="G40:BD40" si="21">G38*G41</f>
        <v>5.2631578947368418E-2</v>
      </c>
      <c r="H40" s="108">
        <f t="shared" si="21"/>
        <v>-2.7777777777777776E-2</v>
      </c>
      <c r="I40" s="107">
        <f t="shared" si="21"/>
        <v>2.564102564102564E-2</v>
      </c>
      <c r="J40" s="108">
        <f t="shared" si="21"/>
        <v>0.17499999999999999</v>
      </c>
      <c r="K40" s="107">
        <f t="shared" si="21"/>
        <v>8.5714285714285715E-2</v>
      </c>
      <c r="L40" s="108">
        <f t="shared" si="21"/>
        <v>0.5</v>
      </c>
      <c r="M40" s="107">
        <f t="shared" si="21"/>
        <v>0.36170212765957449</v>
      </c>
      <c r="N40" s="108">
        <f t="shared" si="21"/>
        <v>0.65789473684210531</v>
      </c>
      <c r="O40" s="107">
        <f t="shared" si="21"/>
        <v>0.15</v>
      </c>
      <c r="P40" s="108">
        <f t="shared" si="21"/>
        <v>6.25E-2</v>
      </c>
      <c r="Q40" s="107">
        <f t="shared" si="21"/>
        <v>0.30158730158730157</v>
      </c>
      <c r="R40" s="108">
        <f t="shared" si="21"/>
        <v>0.15942028985507245</v>
      </c>
      <c r="S40" s="107">
        <f t="shared" si="21"/>
        <v>0.22058823529411764</v>
      </c>
      <c r="T40" s="108">
        <f t="shared" si="21"/>
        <v>6.097560975609756E-2</v>
      </c>
      <c r="U40" s="107">
        <f t="shared" si="21"/>
        <v>2.5000000000000001E-2</v>
      </c>
      <c r="V40" s="108">
        <f t="shared" si="21"/>
        <v>2.4096385542168676E-2</v>
      </c>
      <c r="W40" s="107">
        <f t="shared" si="21"/>
        <v>-6.8965517241379309E-2</v>
      </c>
      <c r="X40" s="108">
        <f t="shared" si="21"/>
        <v>2.4390243902439025E-2</v>
      </c>
      <c r="Y40" s="107">
        <f t="shared" si="21"/>
        <v>-1.1764705882352941E-2</v>
      </c>
      <c r="Z40" s="108">
        <f t="shared" si="21"/>
        <v>0</v>
      </c>
      <c r="AA40" s="107">
        <f t="shared" si="21"/>
        <v>-8.3333333333333329E-2</v>
      </c>
      <c r="AB40" s="108">
        <f t="shared" si="21"/>
        <v>0</v>
      </c>
      <c r="AC40" s="107">
        <f t="shared" si="21"/>
        <v>-1.2345679012345678E-2</v>
      </c>
      <c r="AD40" s="108">
        <f t="shared" si="21"/>
        <v>-2.5974025974025976E-2</v>
      </c>
      <c r="AE40" s="107">
        <f t="shared" si="21"/>
        <v>-4.7619047619047616E-2</v>
      </c>
      <c r="AF40" s="108">
        <f t="shared" si="21"/>
        <v>0</v>
      </c>
      <c r="AG40" s="107">
        <f t="shared" si="21"/>
        <v>0.28000000000000003</v>
      </c>
      <c r="AH40" s="108">
        <f t="shared" si="21"/>
        <v>0.23749999999999999</v>
      </c>
      <c r="AI40" s="107">
        <f t="shared" si="21"/>
        <v>-2.5000000000000001E-2</v>
      </c>
      <c r="AJ40" s="108">
        <f t="shared" si="21"/>
        <v>-0.13541666666666666</v>
      </c>
      <c r="AK40" s="107">
        <f t="shared" si="21"/>
        <v>-0.19191919191919193</v>
      </c>
      <c r="AL40" s="108">
        <f t="shared" si="21"/>
        <v>5.128205128205128E-2</v>
      </c>
      <c r="AM40" s="107">
        <f t="shared" si="21"/>
        <v>9.6385542168674704E-2</v>
      </c>
      <c r="AN40" s="108">
        <f t="shared" si="21"/>
        <v>0.1875</v>
      </c>
      <c r="AO40" s="107">
        <f t="shared" si="21"/>
        <v>0.23170731707317074</v>
      </c>
      <c r="AP40" s="108">
        <f t="shared" si="21"/>
        <v>6.5934065934065936E-2</v>
      </c>
      <c r="AQ40" s="107">
        <f t="shared" si="21"/>
        <v>5.2631578947368418E-2</v>
      </c>
      <c r="AR40" s="108">
        <f t="shared" si="21"/>
        <v>-6.9306930693069313E-2</v>
      </c>
      <c r="AS40" s="107">
        <f t="shared" si="21"/>
        <v>5.1546391752577317E-2</v>
      </c>
      <c r="AT40" s="108">
        <f t="shared" si="21"/>
        <v>0</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40.026315789473685</v>
      </c>
      <c r="G43" s="109">
        <f t="shared" ref="G43:BD43" si="22">G30+(G30*G40)</f>
        <v>42.10526315789474</v>
      </c>
      <c r="H43" s="110">
        <f t="shared" si="22"/>
        <v>34.027777777777779</v>
      </c>
      <c r="I43" s="109">
        <f t="shared" si="22"/>
        <v>41.025641025641022</v>
      </c>
      <c r="J43" s="110">
        <f t="shared" si="22"/>
        <v>55.225000000000001</v>
      </c>
      <c r="K43" s="109">
        <f t="shared" si="22"/>
        <v>41.25714285714286</v>
      </c>
      <c r="L43" s="110">
        <f t="shared" si="22"/>
        <v>90</v>
      </c>
      <c r="M43" s="109">
        <f t="shared" si="22"/>
        <v>87.148936170212764</v>
      </c>
      <c r="N43" s="110">
        <f t="shared" si="22"/>
        <v>104.44736842105263</v>
      </c>
      <c r="O43" s="109">
        <f t="shared" si="22"/>
        <v>79.349999999999994</v>
      </c>
      <c r="P43" s="110">
        <f t="shared" si="22"/>
        <v>72.25</v>
      </c>
      <c r="Q43" s="109">
        <f t="shared" si="22"/>
        <v>106.73015873015873</v>
      </c>
      <c r="R43" s="110">
        <f t="shared" si="22"/>
        <v>92.753623188405797</v>
      </c>
      <c r="S43" s="109">
        <f t="shared" si="22"/>
        <v>101.30882352941177</v>
      </c>
      <c r="T43" s="110">
        <f t="shared" si="22"/>
        <v>92.304878048780495</v>
      </c>
      <c r="U43" s="109">
        <f t="shared" si="22"/>
        <v>84.05</v>
      </c>
      <c r="V43" s="110">
        <f t="shared" si="22"/>
        <v>87.048192771084331</v>
      </c>
      <c r="W43" s="109">
        <f t="shared" si="22"/>
        <v>75.41379310344827</v>
      </c>
      <c r="X43" s="110">
        <f t="shared" si="22"/>
        <v>86.048780487804876</v>
      </c>
      <c r="Y43" s="109">
        <f t="shared" si="22"/>
        <v>83.011764705882356</v>
      </c>
      <c r="Z43" s="110">
        <f t="shared" si="22"/>
        <v>81</v>
      </c>
      <c r="AA43" s="109">
        <f t="shared" si="22"/>
        <v>70.583333333333329</v>
      </c>
      <c r="AB43" s="110">
        <f t="shared" si="22"/>
        <v>84</v>
      </c>
      <c r="AC43" s="109">
        <f t="shared" si="22"/>
        <v>79.012345679012341</v>
      </c>
      <c r="AD43" s="110">
        <f t="shared" si="22"/>
        <v>73.051948051948045</v>
      </c>
      <c r="AE43" s="109">
        <f t="shared" si="22"/>
        <v>76.19047619047619</v>
      </c>
      <c r="AF43" s="110">
        <f t="shared" si="22"/>
        <v>80</v>
      </c>
      <c r="AG43" s="109">
        <f t="shared" si="22"/>
        <v>122.88</v>
      </c>
      <c r="AH43" s="110">
        <f t="shared" si="22"/>
        <v>122.5125</v>
      </c>
      <c r="AI43" s="109">
        <f t="shared" si="22"/>
        <v>76.05</v>
      </c>
      <c r="AJ43" s="110">
        <f t="shared" si="22"/>
        <v>71.760416666666671</v>
      </c>
      <c r="AK43" s="109">
        <f t="shared" si="22"/>
        <v>64.646464646464651</v>
      </c>
      <c r="AL43" s="110">
        <f t="shared" si="22"/>
        <v>86.205128205128204</v>
      </c>
      <c r="AM43" s="109">
        <f t="shared" si="22"/>
        <v>99.771084337349393</v>
      </c>
      <c r="AN43" s="110">
        <f t="shared" si="22"/>
        <v>112.8125</v>
      </c>
      <c r="AO43" s="109">
        <f t="shared" si="22"/>
        <v>124.40243902439025</v>
      </c>
      <c r="AP43" s="110">
        <f t="shared" si="22"/>
        <v>103.39560439560439</v>
      </c>
      <c r="AQ43" s="109">
        <f t="shared" si="22"/>
        <v>105.26315789473684</v>
      </c>
      <c r="AR43" s="110">
        <f t="shared" si="22"/>
        <v>87.485148514851488</v>
      </c>
      <c r="AS43" s="109">
        <f t="shared" si="22"/>
        <v>107.25773195876289</v>
      </c>
      <c r="AT43" s="110">
        <f t="shared" si="22"/>
        <v>100</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12.508223684210526</v>
      </c>
      <c r="G45" s="69">
        <f t="shared" ref="G45:AZ45" si="23">G43/$F$1</f>
        <v>13.157894736842106</v>
      </c>
      <c r="H45" s="61">
        <f t="shared" si="23"/>
        <v>10.633680555555555</v>
      </c>
      <c r="I45" s="69">
        <f t="shared" si="23"/>
        <v>12.820512820512819</v>
      </c>
      <c r="J45" s="61">
        <f t="shared" si="23"/>
        <v>17.2578125</v>
      </c>
      <c r="K45" s="69">
        <f t="shared" si="23"/>
        <v>12.892857142857142</v>
      </c>
      <c r="L45" s="61">
        <f t="shared" si="23"/>
        <v>28.125</v>
      </c>
      <c r="M45" s="69">
        <f t="shared" si="23"/>
        <v>27.234042553191486</v>
      </c>
      <c r="N45" s="61">
        <f t="shared" si="23"/>
        <v>32.639802631578945</v>
      </c>
      <c r="O45" s="69">
        <f t="shared" si="23"/>
        <v>24.796874999999996</v>
      </c>
      <c r="P45" s="61">
        <f t="shared" si="23"/>
        <v>22.578125</v>
      </c>
      <c r="Q45" s="69">
        <f t="shared" si="23"/>
        <v>33.353174603174601</v>
      </c>
      <c r="R45" s="61">
        <f t="shared" si="23"/>
        <v>28.985507246376809</v>
      </c>
      <c r="S45" s="69">
        <f t="shared" si="23"/>
        <v>31.659007352941178</v>
      </c>
      <c r="T45" s="61">
        <f t="shared" si="23"/>
        <v>28.845274390243905</v>
      </c>
      <c r="U45" s="69">
        <f t="shared" si="23"/>
        <v>26.265624999999996</v>
      </c>
      <c r="V45" s="61">
        <f t="shared" si="23"/>
        <v>27.202560240963852</v>
      </c>
      <c r="W45" s="69">
        <f t="shared" si="23"/>
        <v>23.566810344827584</v>
      </c>
      <c r="X45" s="61">
        <f t="shared" si="23"/>
        <v>26.890243902439021</v>
      </c>
      <c r="Y45" s="69">
        <f t="shared" si="23"/>
        <v>25.941176470588236</v>
      </c>
      <c r="Z45" s="61">
        <f t="shared" si="23"/>
        <v>25.3125</v>
      </c>
      <c r="AA45" s="69">
        <f t="shared" si="23"/>
        <v>22.057291666666664</v>
      </c>
      <c r="AB45" s="61">
        <f t="shared" si="23"/>
        <v>26.25</v>
      </c>
      <c r="AC45" s="69">
        <f t="shared" si="23"/>
        <v>24.691358024691354</v>
      </c>
      <c r="AD45" s="61">
        <f t="shared" si="23"/>
        <v>22.828733766233764</v>
      </c>
      <c r="AE45" s="69">
        <f t="shared" si="23"/>
        <v>23.809523809523807</v>
      </c>
      <c r="AF45" s="61">
        <f t="shared" si="23"/>
        <v>25</v>
      </c>
      <c r="AG45" s="69">
        <f t="shared" si="23"/>
        <v>38.4</v>
      </c>
      <c r="AH45" s="61">
        <f t="shared" si="23"/>
        <v>38.28515625</v>
      </c>
      <c r="AI45" s="69">
        <f t="shared" si="23"/>
        <v>23.765624999999996</v>
      </c>
      <c r="AJ45" s="61">
        <f t="shared" si="23"/>
        <v>22.425130208333332</v>
      </c>
      <c r="AK45" s="69">
        <f t="shared" si="23"/>
        <v>20.202020202020201</v>
      </c>
      <c r="AL45" s="61">
        <f t="shared" si="23"/>
        <v>26.939102564102562</v>
      </c>
      <c r="AM45" s="69">
        <f t="shared" si="23"/>
        <v>31.178463855421683</v>
      </c>
      <c r="AN45" s="61">
        <f t="shared" si="23"/>
        <v>35.25390625</v>
      </c>
      <c r="AO45" s="69">
        <f t="shared" si="23"/>
        <v>38.875762195121951</v>
      </c>
      <c r="AP45" s="61">
        <f t="shared" si="23"/>
        <v>32.311126373626372</v>
      </c>
      <c r="AQ45" s="69">
        <f t="shared" si="23"/>
        <v>32.89473684210526</v>
      </c>
      <c r="AR45" s="61">
        <f t="shared" si="23"/>
        <v>27.339108910891088</v>
      </c>
      <c r="AS45" s="69">
        <f t="shared" si="23"/>
        <v>33.518041237113401</v>
      </c>
      <c r="AT45" s="61">
        <f t="shared" si="23"/>
        <v>31.25</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10</v>
      </c>
      <c r="G47" s="172">
        <f>G45-G26</f>
        <v>3.1578947368421062</v>
      </c>
      <c r="H47" s="118">
        <f>H45-H26</f>
        <v>0.63368055555555536</v>
      </c>
      <c r="I47" s="119">
        <f t="shared" ref="I47:AZ47" si="24">I45-I26</f>
        <v>2.8205128205128194</v>
      </c>
      <c r="J47" s="118">
        <f t="shared" si="24"/>
        <v>7.2578125</v>
      </c>
      <c r="K47" s="119">
        <f t="shared" si="24"/>
        <v>2.259176587301587</v>
      </c>
      <c r="L47" s="118">
        <f t="shared" si="24"/>
        <v>14.670806623931625</v>
      </c>
      <c r="M47" s="119">
        <f t="shared" si="24"/>
        <v>6.5220366771231113</v>
      </c>
      <c r="N47" s="118">
        <f t="shared" si="24"/>
        <v>9.6686201682089816</v>
      </c>
      <c r="O47" s="119">
        <f t="shared" si="24"/>
        <v>-5.2031250000000036</v>
      </c>
      <c r="P47" s="118">
        <f t="shared" si="24"/>
        <v>-7.421875</v>
      </c>
      <c r="Q47" s="119">
        <f t="shared" si="24"/>
        <v>3.353174603174601</v>
      </c>
      <c r="R47" s="118">
        <f t="shared" si="24"/>
        <v>-1.0144927536231911</v>
      </c>
      <c r="S47" s="119">
        <f t="shared" si="24"/>
        <v>1.6590073529411775</v>
      </c>
      <c r="T47" s="118">
        <f t="shared" si="24"/>
        <v>-1.1547256097560954</v>
      </c>
      <c r="U47" s="119">
        <f t="shared" si="24"/>
        <v>-3.7343750000000036</v>
      </c>
      <c r="V47" s="118">
        <f t="shared" si="24"/>
        <v>-2.7974397590361484</v>
      </c>
      <c r="W47" s="119">
        <f t="shared" si="24"/>
        <v>-6.4331896551724164</v>
      </c>
      <c r="X47" s="118">
        <f t="shared" si="24"/>
        <v>-3.1097560975609788</v>
      </c>
      <c r="Y47" s="119">
        <f t="shared" si="24"/>
        <v>-4.0588235294117645</v>
      </c>
      <c r="Z47" s="118">
        <f t="shared" si="24"/>
        <v>-4.6875</v>
      </c>
      <c r="AA47" s="119">
        <f t="shared" si="24"/>
        <v>-7.9427083333333357</v>
      </c>
      <c r="AB47" s="118">
        <f t="shared" si="24"/>
        <v>-1.75</v>
      </c>
      <c r="AC47" s="119">
        <f t="shared" si="24"/>
        <v>-3.308641975308646</v>
      </c>
      <c r="AD47" s="118">
        <f t="shared" si="24"/>
        <v>-5.1712662337662358</v>
      </c>
      <c r="AE47" s="119">
        <f t="shared" si="24"/>
        <v>-4.1904761904761934</v>
      </c>
      <c r="AF47" s="118">
        <f t="shared" si="24"/>
        <v>0</v>
      </c>
      <c r="AG47" s="119">
        <f t="shared" si="24"/>
        <v>13.399999999999999</v>
      </c>
      <c r="AH47" s="118">
        <f t="shared" si="24"/>
        <v>13.28515625</v>
      </c>
      <c r="AI47" s="119">
        <f t="shared" si="24"/>
        <v>-1.2343750000000036</v>
      </c>
      <c r="AJ47" s="118">
        <f t="shared" si="24"/>
        <v>-7.5748697916666679</v>
      </c>
      <c r="AK47" s="119">
        <f t="shared" si="24"/>
        <v>-9.7979797979797993</v>
      </c>
      <c r="AL47" s="118">
        <f t="shared" si="24"/>
        <v>-3.0608974358974379</v>
      </c>
      <c r="AM47" s="119">
        <f t="shared" si="24"/>
        <v>1.1784638554216826</v>
      </c>
      <c r="AN47" s="118">
        <f t="shared" si="24"/>
        <v>5.25390625</v>
      </c>
      <c r="AO47" s="119">
        <f t="shared" si="24"/>
        <v>8.8757621951219505</v>
      </c>
      <c r="AP47" s="118">
        <f t="shared" si="24"/>
        <v>2.3111263736263723</v>
      </c>
      <c r="AQ47" s="119">
        <f t="shared" si="24"/>
        <v>2.8947368421052602</v>
      </c>
      <c r="AR47" s="118">
        <f t="shared" si="24"/>
        <v>-2.6608910891089117</v>
      </c>
      <c r="AS47" s="119">
        <f t="shared" si="24"/>
        <v>3.5180412371134011</v>
      </c>
      <c r="AT47" s="118">
        <f t="shared" si="24"/>
        <v>1.25</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3.1578947368421062</v>
      </c>
      <c r="H49" s="63">
        <f>IF((((IF(AND(H24&gt;($F$1-0.00001),((H45-H26)&gt;0)),(H45-H26),0)))&gt;=10),10,(IF(AND(H24&gt;($F$1-0.00001),((H45-H26)&gt;0)),(H45-H26),0)))</f>
        <v>0.63368055555555536</v>
      </c>
      <c r="I49" s="71">
        <f t="shared" ref="I49:AZ49" si="25">IF((((IF(AND(I24&gt;($F$1-0.00001),((I45-I26)&gt;0)),(I45-I26),0)))&gt;=10),10,(IF(AND(I24&gt;($F$1-0.00001),((I45-I26)&gt;0)),(I45-I26),0)))</f>
        <v>2.8205128205128194</v>
      </c>
      <c r="J49" s="63">
        <f t="shared" si="25"/>
        <v>7.2578125</v>
      </c>
      <c r="K49" s="71">
        <f t="shared" si="25"/>
        <v>2.259176587301587</v>
      </c>
      <c r="L49" s="63">
        <f t="shared" si="25"/>
        <v>10</v>
      </c>
      <c r="M49" s="71">
        <f t="shared" si="25"/>
        <v>0</v>
      </c>
      <c r="N49" s="63">
        <f t="shared" si="25"/>
        <v>0</v>
      </c>
      <c r="O49" s="71">
        <f t="shared" si="25"/>
        <v>0</v>
      </c>
      <c r="P49" s="63">
        <f t="shared" si="25"/>
        <v>0</v>
      </c>
      <c r="Q49" s="71">
        <f t="shared" si="25"/>
        <v>0</v>
      </c>
      <c r="R49" s="63">
        <f t="shared" si="25"/>
        <v>0</v>
      </c>
      <c r="S49" s="71">
        <f t="shared" si="25"/>
        <v>0</v>
      </c>
      <c r="T49" s="63">
        <f t="shared" si="25"/>
        <v>0</v>
      </c>
      <c r="U49" s="71">
        <f t="shared" si="25"/>
        <v>0</v>
      </c>
      <c r="V49" s="63">
        <f t="shared" si="25"/>
        <v>0</v>
      </c>
      <c r="W49" s="71">
        <f t="shared" si="25"/>
        <v>0</v>
      </c>
      <c r="X49" s="63">
        <f t="shared" si="25"/>
        <v>0</v>
      </c>
      <c r="Y49" s="71">
        <f t="shared" si="25"/>
        <v>0</v>
      </c>
      <c r="Z49" s="63">
        <f t="shared" si="25"/>
        <v>0</v>
      </c>
      <c r="AA49" s="71">
        <f t="shared" si="25"/>
        <v>0</v>
      </c>
      <c r="AB49" s="63">
        <f t="shared" si="25"/>
        <v>0</v>
      </c>
      <c r="AC49" s="71">
        <f t="shared" si="25"/>
        <v>0</v>
      </c>
      <c r="AD49" s="63">
        <f t="shared" si="25"/>
        <v>0</v>
      </c>
      <c r="AE49" s="71">
        <f t="shared" si="25"/>
        <v>0</v>
      </c>
      <c r="AF49" s="63">
        <f t="shared" si="25"/>
        <v>0</v>
      </c>
      <c r="AG49" s="71">
        <f t="shared" si="25"/>
        <v>10</v>
      </c>
      <c r="AH49" s="63">
        <f t="shared" si="25"/>
        <v>10</v>
      </c>
      <c r="AI49" s="71">
        <f t="shared" si="25"/>
        <v>0</v>
      </c>
      <c r="AJ49" s="63">
        <f t="shared" si="25"/>
        <v>0</v>
      </c>
      <c r="AK49" s="71">
        <f t="shared" si="25"/>
        <v>0</v>
      </c>
      <c r="AL49" s="63">
        <f t="shared" si="25"/>
        <v>0</v>
      </c>
      <c r="AM49" s="71">
        <f t="shared" si="25"/>
        <v>0</v>
      </c>
      <c r="AN49" s="63">
        <f t="shared" si="25"/>
        <v>0</v>
      </c>
      <c r="AO49" s="71">
        <f t="shared" si="25"/>
        <v>8.8757621951219505</v>
      </c>
      <c r="AP49" s="63">
        <f t="shared" si="25"/>
        <v>2.3111263736263723</v>
      </c>
      <c r="AQ49" s="71">
        <f t="shared" si="25"/>
        <v>2.8947368421052602</v>
      </c>
      <c r="AR49" s="63">
        <f t="shared" si="25"/>
        <v>0</v>
      </c>
      <c r="AS49" s="71">
        <f t="shared" si="25"/>
        <v>3.5180412371134011</v>
      </c>
      <c r="AT49" s="63">
        <f t="shared" si="25"/>
        <v>1.25</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6:E26"/>
    <mergeCell ref="A27:B27"/>
    <mergeCell ref="A28:B28"/>
    <mergeCell ref="A29:B29"/>
  </mergeCells>
  <conditionalFormatting sqref="G36:J36 G38:J38 G40:J40 G43:J43 G45:J45 G49:J49">
    <cfRule type="expression" dxfId="54" priority="5" stopIfTrue="1">
      <formula>ISERROR</formula>
    </cfRule>
  </conditionalFormatting>
  <conditionalFormatting sqref="BB36:BD36 BB38:BD38 BB40:BD40 BB43:BD43 BB45:BD45 BB49:BD49">
    <cfRule type="expression" dxfId="53" priority="4" stopIfTrue="1">
      <formula>ISERROR</formula>
    </cfRule>
  </conditionalFormatting>
  <conditionalFormatting sqref="K36 K38 K40 K43 K45 K49">
    <cfRule type="expression" dxfId="52"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51"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50"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topLeftCell="A19"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0.79</v>
      </c>
      <c r="D1" s="1"/>
      <c r="E1" s="1" t="s">
        <v>31</v>
      </c>
      <c r="F1" s="29">
        <v>3.16</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0.95</v>
      </c>
      <c r="E13" s="55">
        <f>'SDR Patient and Stations'!D12</f>
        <v>0.9</v>
      </c>
      <c r="F13" s="54">
        <f>'SDR Patient and Stations'!E12</f>
        <v>0.97499999999999998</v>
      </c>
      <c r="G13" s="55">
        <f>'SDR Patient and Stations'!F12</f>
        <v>1</v>
      </c>
      <c r="H13" s="54">
        <f>'SDR Patient and Stations'!G12</f>
        <v>0.875</v>
      </c>
      <c r="I13" s="55">
        <f>'SDR Patient and Stations'!H12</f>
        <v>1</v>
      </c>
      <c r="J13" s="54">
        <f>'SDR Patient and Stations'!I12</f>
        <v>1.175</v>
      </c>
      <c r="K13" s="55">
        <f>'SDR Patient and Stations'!J12</f>
        <v>0.95</v>
      </c>
      <c r="L13" s="54">
        <f>'SDR Patient and Stations'!K12</f>
        <v>0.83333333333333337</v>
      </c>
      <c r="M13" s="55">
        <f>'SDR Patient and Stations'!L12</f>
        <v>0.84210526315789469</v>
      </c>
      <c r="N13" s="54">
        <f>'SDR Patient and Stations'!M12</f>
        <v>0.82894736842105265</v>
      </c>
      <c r="O13" s="55">
        <f>'SDR Patient and Stations'!N12</f>
        <v>0.90789473684210531</v>
      </c>
      <c r="P13" s="54">
        <f>'SDR Patient and Stations'!O12</f>
        <v>0.89473684210526316</v>
      </c>
      <c r="Q13" s="55">
        <f>'SDR Patient and Stations'!P12</f>
        <v>0.7068965517241379</v>
      </c>
      <c r="R13" s="54">
        <f>'SDR Patient and Stations'!Q12</f>
        <v>0.68965517241379315</v>
      </c>
      <c r="S13" s="55">
        <f>'SDR Patient and Stations'!R12</f>
        <v>0.71551724137931039</v>
      </c>
      <c r="T13" s="54">
        <f>'SDR Patient and Stations'!S12</f>
        <v>0.75</v>
      </c>
      <c r="U13" s="55">
        <f>'SDR Patient and Stations'!T12</f>
        <v>0.7068965517241379</v>
      </c>
      <c r="V13" s="54">
        <f>'SDR Patient and Stations'!U12</f>
        <v>0.73275862068965514</v>
      </c>
      <c r="W13" s="55">
        <f>'SDR Patient and Stations'!V12</f>
        <v>0.69827586206896552</v>
      </c>
      <c r="X13" s="54">
        <f>'SDR Patient and Stations'!W12</f>
        <v>0.72413793103448276</v>
      </c>
      <c r="Y13" s="55">
        <f>'SDR Patient and Stations'!X12</f>
        <v>0.72413793103448276</v>
      </c>
      <c r="Z13" s="54">
        <f>'SDR Patient and Stations'!Y12</f>
        <v>0.69827586206896552</v>
      </c>
      <c r="AA13" s="55">
        <f>'SDR Patient and Stations'!Z12</f>
        <v>0.66379310344827591</v>
      </c>
      <c r="AB13" s="54">
        <f>'SDR Patient and Stations'!AA12</f>
        <v>0.72413793103448276</v>
      </c>
      <c r="AC13" s="55">
        <f>'SDR Patient and Stations'!AB12</f>
        <v>0.68965517241379315</v>
      </c>
      <c r="AD13" s="54">
        <f>'SDR Patient and Stations'!AC12</f>
        <v>0.64655172413793105</v>
      </c>
      <c r="AE13" s="55">
        <f>'SDR Patient and Stations'!AD12</f>
        <v>0.68965517241379315</v>
      </c>
      <c r="AF13" s="54">
        <f>'SDR Patient and Stations'!AE12</f>
        <v>0.7407407407407407</v>
      </c>
      <c r="AG13" s="55">
        <f>'SDR Patient and Stations'!AF12</f>
        <v>0.88888888888888884</v>
      </c>
      <c r="AH13" s="54">
        <f>'SDR Patient and Stations'!AG12</f>
        <v>0.91666666666666663</v>
      </c>
      <c r="AI13" s="55">
        <f>'SDR Patient and Stations'!AH12</f>
        <v>0.72222222222222221</v>
      </c>
      <c r="AJ13" s="54">
        <f>'SDR Patient and Stations'!AI12</f>
        <v>0.71551724137931039</v>
      </c>
      <c r="AK13" s="55">
        <f>'SDR Patient and Stations'!AJ12</f>
        <v>0.68965517241379315</v>
      </c>
      <c r="AL13" s="54">
        <f>'SDR Patient and Stations'!AK12</f>
        <v>0.7068965517241379</v>
      </c>
      <c r="AM13" s="55">
        <f>'SDR Patient and Stations'!AL12</f>
        <v>0.78448275862068961</v>
      </c>
      <c r="AN13" s="54">
        <f>'SDR Patient and Stations'!AM12</f>
        <v>0.81896551724137934</v>
      </c>
      <c r="AO13" s="55">
        <f>'SDR Patient and Stations'!AN12</f>
        <v>0.87068965517241381</v>
      </c>
      <c r="AP13" s="54">
        <f>'SDR Patient and Stations'!AO12</f>
        <v>0.83620689655172409</v>
      </c>
      <c r="AQ13" s="55">
        <f>'SDR Patient and Stations'!AP12</f>
        <v>0.86206896551724133</v>
      </c>
      <c r="AR13" s="54">
        <f>'SDR Patient and Stations'!AQ12</f>
        <v>0.81034482758620685</v>
      </c>
      <c r="AS13" s="55">
        <f>'SDR Patient and Stations'!AR12</f>
        <v>0.87931034482758619</v>
      </c>
      <c r="AT13" s="54">
        <f>'SDR Patient and Stations'!AS12</f>
        <v>0.86206896551724133</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3" t="s">
        <v>74</v>
      </c>
      <c r="C14" s="45">
        <f>'SDR Patient and Stations'!B14</f>
        <v>0</v>
      </c>
      <c r="D14" s="166">
        <f>'SDR Patient and Stations'!C14</f>
        <v>0</v>
      </c>
      <c r="E14" s="167">
        <f>'SDR Patient and Stations'!D14</f>
        <v>0</v>
      </c>
      <c r="F14" s="166">
        <f>'SDR Patient and Stations'!E14</f>
        <v>0</v>
      </c>
      <c r="G14" s="167">
        <f>'SDR Patient and Stations'!F14</f>
        <v>3</v>
      </c>
      <c r="H14" s="166">
        <f>'SDR Patient and Stations'!G14</f>
        <v>0</v>
      </c>
      <c r="I14" s="167">
        <f>'SDR Patient and Stations'!H14</f>
        <v>6</v>
      </c>
      <c r="J14" s="166">
        <f>'SDR Patient and Stations'!I14</f>
        <v>0</v>
      </c>
      <c r="K14" s="167">
        <f>'SDR Patient and Stations'!J14</f>
        <v>0</v>
      </c>
      <c r="L14" s="166">
        <f>'SDR Patient and Stations'!K14</f>
        <v>0</v>
      </c>
      <c r="M14" s="167">
        <f>'SDR Patient and Stations'!L14</f>
        <v>10</v>
      </c>
      <c r="N14" s="166">
        <f>'SDR Patient and Stations'!M14</f>
        <v>0</v>
      </c>
      <c r="O14" s="167">
        <f>'SDR Patient and Stations'!N14</f>
        <v>0</v>
      </c>
      <c r="P14" s="166">
        <f>'SDR Patient and Stations'!O14</f>
        <v>0</v>
      </c>
      <c r="Q14" s="167">
        <f>'SDR Patient and Stations'!P14</f>
        <v>0</v>
      </c>
      <c r="R14" s="166">
        <f>'SDR Patient and Stations'!Q14</f>
        <v>0</v>
      </c>
      <c r="S14" s="167">
        <f>'SDR Patient and Stations'!R14</f>
        <v>0</v>
      </c>
      <c r="T14" s="166">
        <f>'SDR Patient and Stations'!S14</f>
        <v>0</v>
      </c>
      <c r="U14" s="167">
        <f>'SDR Patient and Stations'!T14</f>
        <v>0</v>
      </c>
      <c r="V14" s="166">
        <f>'SDR Patient and Stations'!U14</f>
        <v>0</v>
      </c>
      <c r="W14" s="167">
        <f>'SDR Patient and Stations'!V14</f>
        <v>-2</v>
      </c>
      <c r="X14" s="166">
        <f>'SDR Patient and Stations'!W14</f>
        <v>0</v>
      </c>
      <c r="Y14" s="167">
        <f>'SDR Patient and Stations'!X14</f>
        <v>0</v>
      </c>
      <c r="Z14" s="166">
        <f>'SDR Patient and Stations'!Y14</f>
        <v>0</v>
      </c>
      <c r="AA14" s="167">
        <f>'SDR Patient and Stations'!Z14</f>
        <v>-3</v>
      </c>
      <c r="AB14" s="166">
        <f>'SDR Patient and Stations'!AA14</f>
        <v>0</v>
      </c>
      <c r="AC14" s="167">
        <f>'SDR Patient and Stations'!AB14</f>
        <v>0</v>
      </c>
      <c r="AD14" s="166">
        <f>'SDR Patient and Stations'!AC14</f>
        <v>3</v>
      </c>
      <c r="AE14" s="167">
        <f>'SDR Patient and Stations'!AD14</f>
        <v>0</v>
      </c>
      <c r="AF14" s="166">
        <f>'SDR Patient and Stations'!AE14</f>
        <v>0</v>
      </c>
      <c r="AG14" s="167">
        <f>'SDR Patient and Stations'!AF14</f>
        <v>0</v>
      </c>
      <c r="AH14" s="166">
        <f>'SDR Patient and Stations'!AG14</f>
        <v>2</v>
      </c>
      <c r="AI14" s="167">
        <f>'SDR Patient and Stations'!AH14</f>
        <v>0</v>
      </c>
      <c r="AJ14" s="166">
        <f>'SDR Patient and Stations'!AI14</f>
        <v>0</v>
      </c>
      <c r="AK14" s="167">
        <f>'SDR Patient and Stations'!AJ14</f>
        <v>0</v>
      </c>
      <c r="AL14" s="166">
        <f>'SDR Patient and Stations'!AK14</f>
        <v>0</v>
      </c>
      <c r="AM14" s="167">
        <f>'SDR Patient and Stations'!AL14</f>
        <v>0</v>
      </c>
      <c r="AN14" s="166">
        <f>'SDR Patient and Stations'!AM14</f>
        <v>0</v>
      </c>
      <c r="AO14" s="167">
        <f>'SDR Patient and Stations'!AN14</f>
        <v>-2</v>
      </c>
      <c r="AP14" s="166">
        <f>'SDR Patient and Stations'!AO14</f>
        <v>0</v>
      </c>
      <c r="AQ14" s="167">
        <f>'SDR Patient and Stations'!AP14</f>
        <v>0</v>
      </c>
      <c r="AR14" s="166">
        <f>'SDR Patient and Stations'!AQ14</f>
        <v>2</v>
      </c>
      <c r="AS14" s="167">
        <f>'SDR Patient and Stations'!AR14</f>
        <v>0</v>
      </c>
      <c r="AT14" s="166">
        <f>'SDR Patient and Stations'!AS14</f>
        <v>0</v>
      </c>
      <c r="AU14" s="167">
        <f>'SDR Patient and Stations'!AT14</f>
        <v>0</v>
      </c>
      <c r="AV14" s="166">
        <f>'SDR Patient and Stations'!AU14</f>
        <v>0</v>
      </c>
      <c r="AW14" s="167">
        <f>'SDR Patient and Stations'!AV14</f>
        <v>0</v>
      </c>
      <c r="AX14" s="166">
        <f>'SDR Patient and Stations'!AW14</f>
        <v>0</v>
      </c>
      <c r="AY14" s="167">
        <f>'SDR Patient and Stations'!AX14</f>
        <v>0</v>
      </c>
      <c r="AZ14" s="166">
        <f>'SDR Patient and Stations'!AY14</f>
        <v>0</v>
      </c>
      <c r="BA14" s="167">
        <f>'SDR Patient and Stations'!AZ14</f>
        <v>0</v>
      </c>
      <c r="BB14" s="51"/>
      <c r="BC14" s="48"/>
      <c r="BD14" s="51"/>
    </row>
    <row r="15" spans="1:56" s="44" customFormat="1" ht="25.5" x14ac:dyDescent="0.6">
      <c r="B15" s="43" t="s">
        <v>72</v>
      </c>
      <c r="C15" s="43"/>
      <c r="D15" s="168">
        <f>'SDR Patient and Stations'!C15</f>
        <v>0</v>
      </c>
      <c r="E15" s="166">
        <f>'SDR Patient and Stations'!D15</f>
        <v>0</v>
      </c>
      <c r="F15" s="167">
        <f>'SDR Patient and Stations'!E15</f>
        <v>0</v>
      </c>
      <c r="G15" s="166">
        <f>'SDR Patient and Stations'!F15</f>
        <v>0</v>
      </c>
      <c r="H15" s="167">
        <f>'SDR Patient and Stations'!G15</f>
        <v>0</v>
      </c>
      <c r="I15" s="166">
        <f>'SDR Patient and Stations'!H15</f>
        <v>0</v>
      </c>
      <c r="J15" s="167">
        <f>'SDR Patient and Stations'!I15</f>
        <v>3</v>
      </c>
      <c r="K15" s="166">
        <f>'SDR Patient and Stations'!J15</f>
        <v>0</v>
      </c>
      <c r="L15" s="167">
        <f>'SDR Patient and Stations'!K15</f>
        <v>6</v>
      </c>
      <c r="M15" s="166">
        <f>'SDR Patient and Stations'!L15</f>
        <v>0</v>
      </c>
      <c r="N15" s="167">
        <f>'SDR Patient and Stations'!M15</f>
        <v>0</v>
      </c>
      <c r="O15" s="166">
        <f>'SDR Patient and Stations'!N15</f>
        <v>0</v>
      </c>
      <c r="P15" s="167">
        <f>'SDR Patient and Stations'!O15</f>
        <v>10</v>
      </c>
      <c r="Q15" s="166">
        <f>'SDR Patient and Stations'!P15</f>
        <v>0</v>
      </c>
      <c r="R15" s="167">
        <f>'SDR Patient and Stations'!Q15</f>
        <v>0</v>
      </c>
      <c r="S15" s="166">
        <f>'SDR Patient and Stations'!R15</f>
        <v>0</v>
      </c>
      <c r="T15" s="167">
        <f>'SDR Patient and Stations'!S15</f>
        <v>0</v>
      </c>
      <c r="U15" s="166">
        <f>'SDR Patient and Stations'!T15</f>
        <v>0</v>
      </c>
      <c r="V15" s="167">
        <f>'SDR Patient and Stations'!U15</f>
        <v>0</v>
      </c>
      <c r="W15" s="166">
        <f>'SDR Patient and Stations'!V15</f>
        <v>0</v>
      </c>
      <c r="X15" s="167">
        <f>'SDR Patient and Stations'!W15</f>
        <v>0</v>
      </c>
      <c r="Y15" s="166">
        <f>'SDR Patient and Stations'!X15</f>
        <v>0</v>
      </c>
      <c r="Z15" s="167">
        <f>'SDR Patient and Stations'!Y15</f>
        <v>-2</v>
      </c>
      <c r="AA15" s="166">
        <f>'SDR Patient and Stations'!Z15</f>
        <v>0</v>
      </c>
      <c r="AB15" s="167">
        <f>'SDR Patient and Stations'!AA15</f>
        <v>0</v>
      </c>
      <c r="AC15" s="166">
        <f>'SDR Patient and Stations'!AB15</f>
        <v>0</v>
      </c>
      <c r="AD15" s="167">
        <f>'SDR Patient and Stations'!AC15</f>
        <v>-3</v>
      </c>
      <c r="AE15" s="166">
        <f>'SDR Patient and Stations'!AD15</f>
        <v>0</v>
      </c>
      <c r="AF15" s="167">
        <f>'SDR Patient and Stations'!AE15</f>
        <v>0</v>
      </c>
      <c r="AG15" s="166">
        <f>'SDR Patient and Stations'!AF15</f>
        <v>3</v>
      </c>
      <c r="AH15" s="167">
        <f>'SDR Patient and Stations'!AG15</f>
        <v>0</v>
      </c>
      <c r="AI15" s="166">
        <f>'SDR Patient and Stations'!AH15</f>
        <v>0</v>
      </c>
      <c r="AJ15" s="167">
        <f>'SDR Patient and Stations'!AI15</f>
        <v>0</v>
      </c>
      <c r="AK15" s="166">
        <f>'SDR Patient and Stations'!AJ15</f>
        <v>2</v>
      </c>
      <c r="AL15" s="167">
        <f>'SDR Patient and Stations'!AK15</f>
        <v>0</v>
      </c>
      <c r="AM15" s="166">
        <f>'SDR Patient and Stations'!AL15</f>
        <v>0</v>
      </c>
      <c r="AN15" s="167">
        <f>'SDR Patient and Stations'!AM15</f>
        <v>0</v>
      </c>
      <c r="AO15" s="166">
        <f>'SDR Patient and Stations'!AN15</f>
        <v>0</v>
      </c>
      <c r="AP15" s="167">
        <f>'SDR Patient and Stations'!AO15</f>
        <v>0</v>
      </c>
      <c r="AQ15" s="166">
        <f>'SDR Patient and Stations'!AP15</f>
        <v>0</v>
      </c>
      <c r="AR15" s="167">
        <f>'SDR Patient and Stations'!AQ15</f>
        <v>-2</v>
      </c>
      <c r="AS15" s="166">
        <f>'SDR Patient and Stations'!AR15</f>
        <v>0</v>
      </c>
      <c r="AT15" s="167">
        <f>'SDR Patient and Stations'!AS15</f>
        <v>0</v>
      </c>
      <c r="AU15" s="166">
        <f>'SDR Patient and Stations'!AT15</f>
        <v>2</v>
      </c>
      <c r="AV15" s="167">
        <f>'SDR Patient and Stations'!AU15</f>
        <v>0</v>
      </c>
      <c r="AW15" s="166">
        <f>'SDR Patient and Stations'!AV15</f>
        <v>0</v>
      </c>
      <c r="AX15" s="167">
        <f>'SDR Patient and Stations'!AW15</f>
        <v>0</v>
      </c>
      <c r="AY15" s="166">
        <f>'SDR Patient and Stations'!AX15</f>
        <v>0</v>
      </c>
      <c r="AZ15" s="167">
        <f>'SDR Patient and Stations'!AY15</f>
        <v>0</v>
      </c>
      <c r="BA15" s="166">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0</v>
      </c>
      <c r="I16" s="52">
        <f>'SDR Patient and Stations'!H16</f>
        <v>0</v>
      </c>
      <c r="J16" s="49">
        <f>'SDR Patient and Stations'!I16</f>
        <v>0</v>
      </c>
      <c r="K16" s="52">
        <f>'SDR Patient and Stations'!J16</f>
        <v>3</v>
      </c>
      <c r="L16" s="49">
        <f>'SDR Patient and Stations'!K16</f>
        <v>0</v>
      </c>
      <c r="M16" s="52">
        <f>'SDR Patient and Stations'!L16</f>
        <v>6</v>
      </c>
      <c r="N16" s="49">
        <f>'SDR Patient and Stations'!M16</f>
        <v>0</v>
      </c>
      <c r="O16" s="52">
        <f>'SDR Patient and Stations'!N16</f>
        <v>0</v>
      </c>
      <c r="P16" s="49">
        <f>'SDR Patient and Stations'!O16</f>
        <v>0</v>
      </c>
      <c r="Q16" s="52">
        <f>'SDR Patient and Stations'!P16</f>
        <v>10</v>
      </c>
      <c r="R16" s="49">
        <f>'SDR Patient and Stations'!Q16</f>
        <v>0</v>
      </c>
      <c r="S16" s="52">
        <f>'SDR Patient and Stations'!R16</f>
        <v>0</v>
      </c>
      <c r="T16" s="49">
        <f>'SDR Patient and Stations'!S16</f>
        <v>0</v>
      </c>
      <c r="U16" s="52">
        <f>'SDR Patient and Stations'!T16</f>
        <v>0</v>
      </c>
      <c r="V16" s="49">
        <f>'SDR Patient and Stations'!U16</f>
        <v>0</v>
      </c>
      <c r="W16" s="52">
        <f>'SDR Patient and Stations'!V16</f>
        <v>0</v>
      </c>
      <c r="X16" s="49">
        <f>'SDR Patient and Stations'!W16</f>
        <v>0</v>
      </c>
      <c r="Y16" s="52">
        <f>'SDR Patient and Stations'!X16</f>
        <v>0</v>
      </c>
      <c r="Z16" s="49">
        <f>'SDR Patient and Stations'!Y16</f>
        <v>0</v>
      </c>
      <c r="AA16" s="52">
        <f>'SDR Patient and Stations'!Z16</f>
        <v>-2</v>
      </c>
      <c r="AB16" s="49">
        <f>'SDR Patient and Stations'!AA16</f>
        <v>0</v>
      </c>
      <c r="AC16" s="52">
        <f>'SDR Patient and Stations'!AB16</f>
        <v>0</v>
      </c>
      <c r="AD16" s="49">
        <f>'SDR Patient and Stations'!AC16</f>
        <v>0</v>
      </c>
      <c r="AE16" s="52">
        <f>'SDR Patient and Stations'!AD16</f>
        <v>-3</v>
      </c>
      <c r="AF16" s="49">
        <f>'SDR Patient and Stations'!AE16</f>
        <v>0</v>
      </c>
      <c r="AG16" s="52">
        <f>'SDR Patient and Stations'!AF16</f>
        <v>0</v>
      </c>
      <c r="AH16" s="49">
        <f>'SDR Patient and Stations'!AG16</f>
        <v>3</v>
      </c>
      <c r="AI16" s="52">
        <f>'SDR Patient and Stations'!AH16</f>
        <v>0</v>
      </c>
      <c r="AJ16" s="49">
        <f>'SDR Patient and Stations'!AI16</f>
        <v>0</v>
      </c>
      <c r="AK16" s="52">
        <f>'SDR Patient and Stations'!AJ16</f>
        <v>0</v>
      </c>
      <c r="AL16" s="49">
        <f>'SDR Patient and Stations'!AK16</f>
        <v>2</v>
      </c>
      <c r="AM16" s="52">
        <f>'SDR Patient and Stations'!AL16</f>
        <v>0</v>
      </c>
      <c r="AN16" s="49">
        <f>'SDR Patient and Stations'!AM16</f>
        <v>0</v>
      </c>
      <c r="AO16" s="52">
        <f>'SDR Patient and Stations'!AN16</f>
        <v>0</v>
      </c>
      <c r="AP16" s="49">
        <f>'SDR Patient and Stations'!AO16</f>
        <v>0</v>
      </c>
      <c r="AQ16" s="52">
        <f>'SDR Patient and Stations'!AP16</f>
        <v>0</v>
      </c>
      <c r="AR16" s="49">
        <f>'SDR Patient and Stations'!AQ16</f>
        <v>0</v>
      </c>
      <c r="AS16" s="52">
        <f>'SDR Patient and Stations'!AR16</f>
        <v>-2</v>
      </c>
      <c r="AT16" s="49">
        <f>'SDR Patient and Stations'!AS16</f>
        <v>0</v>
      </c>
      <c r="AU16" s="52">
        <f>'SDR Patient and Stations'!AT16</f>
        <v>0</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ref="L18:AZ18" si="5">J18+365.25</f>
        <v>37148.5</v>
      </c>
      <c r="M18" s="64">
        <f t="shared" si="5"/>
        <v>37329.75</v>
      </c>
      <c r="N18" s="56">
        <f t="shared" si="5"/>
        <v>37513.75</v>
      </c>
      <c r="O18" s="64">
        <f t="shared" si="5"/>
        <v>37695</v>
      </c>
      <c r="P18" s="56">
        <f t="shared" si="5"/>
        <v>37879</v>
      </c>
      <c r="Q18" s="64">
        <f t="shared" si="5"/>
        <v>38060.25</v>
      </c>
      <c r="R18" s="56">
        <f t="shared" si="5"/>
        <v>38244.25</v>
      </c>
      <c r="S18" s="64">
        <f t="shared" si="5"/>
        <v>38425.5</v>
      </c>
      <c r="T18" s="56">
        <f t="shared" si="5"/>
        <v>38609.5</v>
      </c>
      <c r="U18" s="64">
        <f t="shared" si="5"/>
        <v>38790.75</v>
      </c>
      <c r="V18" s="56">
        <f t="shared" si="5"/>
        <v>38974.75</v>
      </c>
      <c r="W18" s="64">
        <f t="shared" si="5"/>
        <v>39156</v>
      </c>
      <c r="X18" s="56">
        <f t="shared" si="5"/>
        <v>39340</v>
      </c>
      <c r="Y18" s="64">
        <f t="shared" si="5"/>
        <v>39521.25</v>
      </c>
      <c r="Z18" s="56">
        <f t="shared" si="5"/>
        <v>39705.25</v>
      </c>
      <c r="AA18" s="64">
        <f t="shared" si="5"/>
        <v>39886.5</v>
      </c>
      <c r="AB18" s="56">
        <f t="shared" si="5"/>
        <v>40070.5</v>
      </c>
      <c r="AC18" s="64">
        <f t="shared" si="5"/>
        <v>40251.75</v>
      </c>
      <c r="AD18" s="56">
        <f t="shared" si="5"/>
        <v>40435.75</v>
      </c>
      <c r="AE18" s="64">
        <f t="shared" si="5"/>
        <v>40617</v>
      </c>
      <c r="AF18" s="56">
        <f t="shared" si="5"/>
        <v>40801</v>
      </c>
      <c r="AG18" s="64">
        <f t="shared" si="5"/>
        <v>40982.25</v>
      </c>
      <c r="AH18" s="56">
        <f t="shared" si="5"/>
        <v>41166.25</v>
      </c>
      <c r="AI18" s="64">
        <f t="shared" si="5"/>
        <v>41347.5</v>
      </c>
      <c r="AJ18" s="56">
        <f t="shared" si="5"/>
        <v>41531.5</v>
      </c>
      <c r="AK18" s="64">
        <f t="shared" si="5"/>
        <v>41712.75</v>
      </c>
      <c r="AL18" s="56">
        <f t="shared" si="5"/>
        <v>41896.75</v>
      </c>
      <c r="AM18" s="64">
        <f t="shared" si="5"/>
        <v>42078</v>
      </c>
      <c r="AN18" s="56">
        <f t="shared" si="5"/>
        <v>42262</v>
      </c>
      <c r="AO18" s="64">
        <f t="shared" si="5"/>
        <v>42443.25</v>
      </c>
      <c r="AP18" s="56">
        <f t="shared" si="5"/>
        <v>42627.25</v>
      </c>
      <c r="AQ18" s="64">
        <f t="shared" si="5"/>
        <v>42808.5</v>
      </c>
      <c r="AR18" s="56">
        <f t="shared" si="5"/>
        <v>42992.5</v>
      </c>
      <c r="AS18" s="64">
        <f t="shared" si="5"/>
        <v>43173.75</v>
      </c>
      <c r="AT18" s="56">
        <f t="shared" si="5"/>
        <v>43357.75</v>
      </c>
      <c r="AU18" s="64">
        <f t="shared" si="5"/>
        <v>43539</v>
      </c>
      <c r="AV18" s="56">
        <f t="shared" si="5"/>
        <v>43723</v>
      </c>
      <c r="AW18" s="64">
        <f t="shared" si="5"/>
        <v>43904.25</v>
      </c>
      <c r="AX18" s="56">
        <f t="shared" si="5"/>
        <v>44088.25</v>
      </c>
      <c r="AY18" s="64">
        <f t="shared" si="5"/>
        <v>44269.5</v>
      </c>
      <c r="AZ18" s="56">
        <f t="shared" si="5"/>
        <v>44453.5</v>
      </c>
      <c r="BB18" s="64">
        <f>AY18+365.25</f>
        <v>44634.75</v>
      </c>
      <c r="BC18" s="56">
        <f>AZ18+365.25</f>
        <v>44818.75</v>
      </c>
      <c r="BD18" s="64">
        <f t="shared" si="4"/>
        <v>45000</v>
      </c>
    </row>
    <row r="19" spans="1:58" s="37" customFormat="1" x14ac:dyDescent="0.55000000000000004">
      <c r="B19" s="35" t="s">
        <v>40</v>
      </c>
      <c r="F19" s="36">
        <f t="shared" ref="F19:BE19" si="6">I20</f>
        <v>35976.25</v>
      </c>
      <c r="G19" s="64">
        <f t="shared" si="6"/>
        <v>36160.5</v>
      </c>
      <c r="H19" s="56">
        <f t="shared" si="6"/>
        <v>36341.75</v>
      </c>
      <c r="I19" s="64">
        <f t="shared" ref="I19:AW19" si="7">L20</f>
        <v>36525.75</v>
      </c>
      <c r="J19" s="56">
        <f t="shared" si="7"/>
        <v>36707</v>
      </c>
      <c r="K19" s="64">
        <f t="shared" si="7"/>
        <v>36891</v>
      </c>
      <c r="L19" s="56">
        <f t="shared" si="7"/>
        <v>37072.25</v>
      </c>
      <c r="M19" s="64">
        <f t="shared" si="7"/>
        <v>37256.25</v>
      </c>
      <c r="N19" s="56">
        <f t="shared" si="7"/>
        <v>37437.5</v>
      </c>
      <c r="O19" s="64">
        <f t="shared" si="7"/>
        <v>37621.5</v>
      </c>
      <c r="P19" s="56">
        <f t="shared" si="7"/>
        <v>37802.75</v>
      </c>
      <c r="Q19" s="64">
        <f t="shared" si="7"/>
        <v>37986.75</v>
      </c>
      <c r="R19" s="56">
        <f t="shared" si="7"/>
        <v>38168</v>
      </c>
      <c r="S19" s="64">
        <f t="shared" si="7"/>
        <v>38352</v>
      </c>
      <c r="T19" s="56">
        <f t="shared" si="7"/>
        <v>38533.25</v>
      </c>
      <c r="U19" s="64">
        <f t="shared" si="7"/>
        <v>38717.25</v>
      </c>
      <c r="V19" s="56">
        <f t="shared" si="7"/>
        <v>38898.5</v>
      </c>
      <c r="W19" s="64">
        <f t="shared" si="7"/>
        <v>39082.5</v>
      </c>
      <c r="X19" s="56">
        <f t="shared" si="7"/>
        <v>39263.75</v>
      </c>
      <c r="Y19" s="64">
        <f t="shared" si="7"/>
        <v>39447.75</v>
      </c>
      <c r="Z19" s="56">
        <f t="shared" si="7"/>
        <v>39629</v>
      </c>
      <c r="AA19" s="64">
        <f t="shared" si="7"/>
        <v>39813</v>
      </c>
      <c r="AB19" s="56">
        <f t="shared" si="7"/>
        <v>39994.25</v>
      </c>
      <c r="AC19" s="64">
        <f t="shared" si="7"/>
        <v>40178.25</v>
      </c>
      <c r="AD19" s="56">
        <f t="shared" si="7"/>
        <v>40359.5</v>
      </c>
      <c r="AE19" s="64">
        <f t="shared" si="7"/>
        <v>40543.5</v>
      </c>
      <c r="AF19" s="56">
        <f t="shared" si="7"/>
        <v>40724.75</v>
      </c>
      <c r="AG19" s="64">
        <f t="shared" si="7"/>
        <v>40908.75</v>
      </c>
      <c r="AH19" s="56">
        <f t="shared" si="7"/>
        <v>41090</v>
      </c>
      <c r="AI19" s="64">
        <f t="shared" si="7"/>
        <v>41274</v>
      </c>
      <c r="AJ19" s="56">
        <f t="shared" si="7"/>
        <v>41455.25</v>
      </c>
      <c r="AK19" s="64">
        <f t="shared" si="7"/>
        <v>41639.25</v>
      </c>
      <c r="AL19" s="56">
        <f t="shared" si="7"/>
        <v>41820.5</v>
      </c>
      <c r="AM19" s="64">
        <f t="shared" si="7"/>
        <v>42004.5</v>
      </c>
      <c r="AN19" s="56">
        <f t="shared" si="7"/>
        <v>42185.75</v>
      </c>
      <c r="AO19" s="64">
        <f t="shared" si="7"/>
        <v>42369.75</v>
      </c>
      <c r="AP19" s="56">
        <f t="shared" si="7"/>
        <v>42551</v>
      </c>
      <c r="AQ19" s="64">
        <f t="shared" si="7"/>
        <v>42735</v>
      </c>
      <c r="AR19" s="56">
        <f t="shared" si="7"/>
        <v>42916.25</v>
      </c>
      <c r="AS19" s="64">
        <f t="shared" si="7"/>
        <v>43100.25</v>
      </c>
      <c r="AT19" s="56">
        <f t="shared" si="7"/>
        <v>43281.5</v>
      </c>
      <c r="AU19" s="64">
        <f t="shared" si="7"/>
        <v>43465.5</v>
      </c>
      <c r="AV19" s="56">
        <f t="shared" si="7"/>
        <v>43646.75</v>
      </c>
      <c r="AW19" s="64">
        <f t="shared" si="7"/>
        <v>43830.75</v>
      </c>
      <c r="AX19" s="56">
        <f>BB20</f>
        <v>44012</v>
      </c>
      <c r="AY19" s="64">
        <f>BC20</f>
        <v>44196</v>
      </c>
      <c r="AZ19" s="56">
        <f>BD20</f>
        <v>44377.25</v>
      </c>
      <c r="BB19" s="64">
        <f t="shared" si="6"/>
        <v>0</v>
      </c>
      <c r="BC19" s="56">
        <f t="shared" si="6"/>
        <v>0</v>
      </c>
      <c r="BD19" s="64">
        <f t="shared" si="6"/>
        <v>0</v>
      </c>
      <c r="BE19" s="56">
        <f t="shared" si="6"/>
        <v>0</v>
      </c>
      <c r="BF19" s="64">
        <f t="shared" ref="BF19" si="8">BD19+365.25</f>
        <v>365.25</v>
      </c>
    </row>
    <row r="20" spans="1:58" s="139" customFormat="1" x14ac:dyDescent="0.55000000000000004">
      <c r="B20" s="181" t="s">
        <v>37</v>
      </c>
      <c r="F20" s="182">
        <v>35430</v>
      </c>
      <c r="G20" s="183">
        <v>35611</v>
      </c>
      <c r="H20" s="184">
        <f>F20+365.25</f>
        <v>35795.25</v>
      </c>
      <c r="I20" s="183">
        <f>G20+365.25</f>
        <v>35976.25</v>
      </c>
      <c r="J20" s="184">
        <f>H20+365.25</f>
        <v>36160.5</v>
      </c>
      <c r="K20" s="183">
        <f>I20+365.5</f>
        <v>36341.75</v>
      </c>
      <c r="L20" s="184">
        <f t="shared" ref="L20:AZ20" si="9">J20+365.25</f>
        <v>36525.75</v>
      </c>
      <c r="M20" s="183">
        <f t="shared" si="9"/>
        <v>36707</v>
      </c>
      <c r="N20" s="184">
        <f t="shared" si="9"/>
        <v>36891</v>
      </c>
      <c r="O20" s="183">
        <f t="shared" si="9"/>
        <v>37072.25</v>
      </c>
      <c r="P20" s="184">
        <f t="shared" si="9"/>
        <v>37256.25</v>
      </c>
      <c r="Q20" s="183">
        <f t="shared" si="9"/>
        <v>37437.5</v>
      </c>
      <c r="R20" s="184">
        <f t="shared" si="9"/>
        <v>37621.5</v>
      </c>
      <c r="S20" s="183">
        <f t="shared" si="9"/>
        <v>37802.75</v>
      </c>
      <c r="T20" s="184">
        <f t="shared" si="9"/>
        <v>37986.75</v>
      </c>
      <c r="U20" s="183">
        <f t="shared" si="9"/>
        <v>38168</v>
      </c>
      <c r="V20" s="184">
        <f t="shared" si="9"/>
        <v>38352</v>
      </c>
      <c r="W20" s="183">
        <f t="shared" si="9"/>
        <v>38533.25</v>
      </c>
      <c r="X20" s="184">
        <f t="shared" si="9"/>
        <v>38717.25</v>
      </c>
      <c r="Y20" s="183">
        <f t="shared" si="9"/>
        <v>38898.5</v>
      </c>
      <c r="Z20" s="184">
        <f t="shared" si="9"/>
        <v>39082.5</v>
      </c>
      <c r="AA20" s="183">
        <f t="shared" si="9"/>
        <v>39263.75</v>
      </c>
      <c r="AB20" s="184">
        <f t="shared" si="9"/>
        <v>39447.75</v>
      </c>
      <c r="AC20" s="183">
        <f t="shared" si="9"/>
        <v>39629</v>
      </c>
      <c r="AD20" s="184">
        <f t="shared" si="9"/>
        <v>39813</v>
      </c>
      <c r="AE20" s="183">
        <f t="shared" si="9"/>
        <v>39994.25</v>
      </c>
      <c r="AF20" s="184">
        <f t="shared" si="9"/>
        <v>40178.25</v>
      </c>
      <c r="AG20" s="183">
        <f t="shared" si="9"/>
        <v>40359.5</v>
      </c>
      <c r="AH20" s="184">
        <f t="shared" si="9"/>
        <v>40543.5</v>
      </c>
      <c r="AI20" s="183">
        <f t="shared" si="9"/>
        <v>40724.75</v>
      </c>
      <c r="AJ20" s="184">
        <f t="shared" si="9"/>
        <v>40908.75</v>
      </c>
      <c r="AK20" s="183">
        <f t="shared" si="9"/>
        <v>41090</v>
      </c>
      <c r="AL20" s="184">
        <f t="shared" si="9"/>
        <v>41274</v>
      </c>
      <c r="AM20" s="183">
        <f t="shared" si="9"/>
        <v>41455.25</v>
      </c>
      <c r="AN20" s="184">
        <f t="shared" si="9"/>
        <v>41639.25</v>
      </c>
      <c r="AO20" s="183">
        <f t="shared" si="9"/>
        <v>41820.5</v>
      </c>
      <c r="AP20" s="184">
        <f t="shared" si="9"/>
        <v>42004.5</v>
      </c>
      <c r="AQ20" s="183">
        <f t="shared" si="9"/>
        <v>42185.75</v>
      </c>
      <c r="AR20" s="184">
        <f t="shared" si="9"/>
        <v>42369.75</v>
      </c>
      <c r="AS20" s="183">
        <f t="shared" si="9"/>
        <v>42551</v>
      </c>
      <c r="AT20" s="184">
        <f t="shared" si="9"/>
        <v>42735</v>
      </c>
      <c r="AU20" s="183">
        <f t="shared" si="9"/>
        <v>42916.25</v>
      </c>
      <c r="AV20" s="184">
        <f t="shared" si="9"/>
        <v>43100.25</v>
      </c>
      <c r="AW20" s="183">
        <f t="shared" si="9"/>
        <v>43281.5</v>
      </c>
      <c r="AX20" s="184">
        <f t="shared" si="9"/>
        <v>43465.5</v>
      </c>
      <c r="AY20" s="183">
        <f t="shared" si="9"/>
        <v>43646.75</v>
      </c>
      <c r="AZ20" s="184">
        <f t="shared" si="9"/>
        <v>43830.75</v>
      </c>
      <c r="BB20" s="183">
        <f>AY20+365.25</f>
        <v>44012</v>
      </c>
      <c r="BC20" s="184">
        <f>AZ20+365.25</f>
        <v>44196</v>
      </c>
      <c r="BD20" s="183">
        <f t="shared" ref="BD20" si="10">BB20+365.25</f>
        <v>44377.25</v>
      </c>
    </row>
    <row r="21" spans="1:58" x14ac:dyDescent="0.55000000000000004">
      <c r="B21" s="3" t="s">
        <v>2</v>
      </c>
      <c r="F21" s="5">
        <f>$C$1</f>
        <v>0.79</v>
      </c>
      <c r="G21" s="66">
        <f t="shared" ref="G21:BD21" si="11">$C$1</f>
        <v>0.79</v>
      </c>
      <c r="H21" s="58">
        <f t="shared" si="11"/>
        <v>0.79</v>
      </c>
      <c r="I21" s="66">
        <f t="shared" si="11"/>
        <v>0.79</v>
      </c>
      <c r="J21" s="58">
        <f t="shared" si="11"/>
        <v>0.79</v>
      </c>
      <c r="K21" s="66">
        <f t="shared" si="11"/>
        <v>0.79</v>
      </c>
      <c r="L21" s="58">
        <f t="shared" si="11"/>
        <v>0.79</v>
      </c>
      <c r="M21" s="66">
        <f t="shared" si="11"/>
        <v>0.79</v>
      </c>
      <c r="N21" s="58">
        <f t="shared" si="11"/>
        <v>0.79</v>
      </c>
      <c r="O21" s="66">
        <f t="shared" si="11"/>
        <v>0.79</v>
      </c>
      <c r="P21" s="58">
        <f t="shared" si="11"/>
        <v>0.79</v>
      </c>
      <c r="Q21" s="66">
        <f t="shared" si="11"/>
        <v>0.79</v>
      </c>
      <c r="R21" s="58">
        <f t="shared" si="11"/>
        <v>0.79</v>
      </c>
      <c r="S21" s="66">
        <f t="shared" si="11"/>
        <v>0.79</v>
      </c>
      <c r="T21" s="58">
        <f t="shared" si="11"/>
        <v>0.79</v>
      </c>
      <c r="U21" s="66">
        <f t="shared" si="11"/>
        <v>0.79</v>
      </c>
      <c r="V21" s="58">
        <f t="shared" si="11"/>
        <v>0.79</v>
      </c>
      <c r="W21" s="66">
        <f t="shared" si="11"/>
        <v>0.79</v>
      </c>
      <c r="X21" s="58">
        <f t="shared" si="11"/>
        <v>0.79</v>
      </c>
      <c r="Y21" s="66">
        <f t="shared" si="11"/>
        <v>0.79</v>
      </c>
      <c r="Z21" s="58">
        <f t="shared" si="11"/>
        <v>0.79</v>
      </c>
      <c r="AA21" s="66">
        <f t="shared" si="11"/>
        <v>0.79</v>
      </c>
      <c r="AB21" s="58">
        <f t="shared" si="11"/>
        <v>0.79</v>
      </c>
      <c r="AC21" s="66">
        <f t="shared" si="11"/>
        <v>0.79</v>
      </c>
      <c r="AD21" s="58">
        <f t="shared" si="11"/>
        <v>0.79</v>
      </c>
      <c r="AE21" s="66">
        <f t="shared" si="11"/>
        <v>0.79</v>
      </c>
      <c r="AF21" s="58">
        <f t="shared" si="11"/>
        <v>0.79</v>
      </c>
      <c r="AG21" s="66">
        <f t="shared" si="11"/>
        <v>0.79</v>
      </c>
      <c r="AH21" s="58">
        <f t="shared" si="11"/>
        <v>0.79</v>
      </c>
      <c r="AI21" s="66">
        <f t="shared" si="11"/>
        <v>0.79</v>
      </c>
      <c r="AJ21" s="58">
        <f t="shared" si="11"/>
        <v>0.79</v>
      </c>
      <c r="AK21" s="66">
        <f t="shared" si="11"/>
        <v>0.79</v>
      </c>
      <c r="AL21" s="58">
        <f t="shared" si="11"/>
        <v>0.79</v>
      </c>
      <c r="AM21" s="66">
        <f t="shared" si="11"/>
        <v>0.79</v>
      </c>
      <c r="AN21" s="58">
        <f t="shared" si="11"/>
        <v>0.79</v>
      </c>
      <c r="AO21" s="66">
        <f t="shared" si="11"/>
        <v>0.79</v>
      </c>
      <c r="AP21" s="58">
        <f t="shared" si="11"/>
        <v>0.79</v>
      </c>
      <c r="AQ21" s="66">
        <f t="shared" si="11"/>
        <v>0.79</v>
      </c>
      <c r="AR21" s="58">
        <f t="shared" si="11"/>
        <v>0.79</v>
      </c>
      <c r="AS21" s="66">
        <f t="shared" si="11"/>
        <v>0.79</v>
      </c>
      <c r="AT21" s="58">
        <f t="shared" si="11"/>
        <v>0.79</v>
      </c>
      <c r="AU21" s="66">
        <f t="shared" si="11"/>
        <v>0.79</v>
      </c>
      <c r="AV21" s="58">
        <f t="shared" si="11"/>
        <v>0.79</v>
      </c>
      <c r="AW21" s="66">
        <f t="shared" si="11"/>
        <v>0.79</v>
      </c>
      <c r="AX21" s="58">
        <f t="shared" si="11"/>
        <v>0.79</v>
      </c>
      <c r="AY21" s="66">
        <f t="shared" si="11"/>
        <v>0.79</v>
      </c>
      <c r="AZ21" s="58">
        <f t="shared" si="11"/>
        <v>0.79</v>
      </c>
      <c r="BB21" s="66">
        <f t="shared" si="11"/>
        <v>0.79</v>
      </c>
      <c r="BC21" s="58">
        <f t="shared" si="11"/>
        <v>0.79</v>
      </c>
      <c r="BD21" s="66">
        <f t="shared" si="11"/>
        <v>0.79</v>
      </c>
    </row>
    <row r="22" spans="1:58" x14ac:dyDescent="0.55000000000000004">
      <c r="B22" s="3" t="s">
        <v>56</v>
      </c>
      <c r="C22">
        <f>'SDR Patient and Stations'!B12</f>
        <v>0.95</v>
      </c>
      <c r="D22">
        <f>'SDR Patient and Stations'!C12</f>
        <v>0.95</v>
      </c>
      <c r="E22">
        <f>'SDR Patient and Stations'!D12</f>
        <v>0.9</v>
      </c>
      <c r="F22" s="5">
        <f>'SDR Patient and Stations'!E12</f>
        <v>0.97499999999999998</v>
      </c>
      <c r="G22" s="66">
        <f>'SDR Patient and Stations'!F12</f>
        <v>1</v>
      </c>
      <c r="H22" s="58">
        <f>'SDR Patient and Stations'!G12</f>
        <v>0.875</v>
      </c>
      <c r="I22" s="66">
        <f>'SDR Patient and Stations'!H12</f>
        <v>1</v>
      </c>
      <c r="J22" s="58">
        <f>'SDR Patient and Stations'!I12</f>
        <v>1.175</v>
      </c>
      <c r="K22" s="66">
        <f>'SDR Patient and Stations'!J12</f>
        <v>0.95</v>
      </c>
      <c r="L22" s="58">
        <f>'SDR Patient and Stations'!K12</f>
        <v>0.83333333333333337</v>
      </c>
      <c r="M22" s="66">
        <f>'SDR Patient and Stations'!M12</f>
        <v>0.82894736842105265</v>
      </c>
      <c r="N22" s="58">
        <f>'SDR Patient and Stations'!N12</f>
        <v>0.90789473684210531</v>
      </c>
      <c r="O22" s="66">
        <f>'SDR Patient and Stations'!O12</f>
        <v>0.89473684210526316</v>
      </c>
      <c r="P22" s="58">
        <f>'SDR Patient and Stations'!P12</f>
        <v>0.7068965517241379</v>
      </c>
      <c r="Q22" s="66">
        <f>'SDR Patient and Stations'!Q12</f>
        <v>0.68965517241379315</v>
      </c>
      <c r="R22" s="58">
        <f>'SDR Patient and Stations'!R12</f>
        <v>0.71551724137931039</v>
      </c>
      <c r="S22" s="66">
        <f>'SDR Patient and Stations'!S12</f>
        <v>0.75</v>
      </c>
      <c r="T22" s="58">
        <f>'SDR Patient and Stations'!T12</f>
        <v>0.7068965517241379</v>
      </c>
      <c r="U22" s="66">
        <f>'SDR Patient and Stations'!U12</f>
        <v>0.73275862068965514</v>
      </c>
      <c r="V22" s="58">
        <f>'SDR Patient and Stations'!V12</f>
        <v>0.69827586206896552</v>
      </c>
      <c r="W22" s="66">
        <f>'SDR Patient and Stations'!W12</f>
        <v>0.72413793103448276</v>
      </c>
      <c r="X22" s="58">
        <f>'SDR Patient and Stations'!X12</f>
        <v>0.72413793103448276</v>
      </c>
      <c r="Y22" s="66">
        <f>'SDR Patient and Stations'!Y12</f>
        <v>0.69827586206896552</v>
      </c>
      <c r="Z22" s="58">
        <f>'SDR Patient and Stations'!Z12</f>
        <v>0.66379310344827591</v>
      </c>
      <c r="AA22" s="66">
        <f>'SDR Patient and Stations'!AA12</f>
        <v>0.72413793103448276</v>
      </c>
      <c r="AB22" s="58">
        <f>'SDR Patient and Stations'!AB12</f>
        <v>0.68965517241379315</v>
      </c>
      <c r="AC22" s="66">
        <f>'SDR Patient and Stations'!AC12</f>
        <v>0.64655172413793105</v>
      </c>
      <c r="AD22" s="58">
        <f>'SDR Patient and Stations'!AD12</f>
        <v>0.68965517241379315</v>
      </c>
      <c r="AE22" s="66">
        <f>'SDR Patient and Stations'!AE12</f>
        <v>0.7407407407407407</v>
      </c>
      <c r="AF22" s="58">
        <f>'SDR Patient and Stations'!AF12</f>
        <v>0.88888888888888884</v>
      </c>
      <c r="AG22" s="66">
        <f>'SDR Patient and Stations'!AG12</f>
        <v>0.91666666666666663</v>
      </c>
      <c r="AH22" s="58">
        <f>'SDR Patient and Stations'!AH12</f>
        <v>0.72222222222222221</v>
      </c>
      <c r="AI22" s="66">
        <f>'SDR Patient and Stations'!AI12</f>
        <v>0.71551724137931039</v>
      </c>
      <c r="AJ22" s="58">
        <f>'SDR Patient and Stations'!AJ12</f>
        <v>0.68965517241379315</v>
      </c>
      <c r="AK22" s="66">
        <f>'SDR Patient and Stations'!AK12</f>
        <v>0.7068965517241379</v>
      </c>
      <c r="AL22" s="58">
        <f>'SDR Patient and Stations'!AL12</f>
        <v>0.78448275862068961</v>
      </c>
      <c r="AM22" s="66">
        <f>'SDR Patient and Stations'!AM12</f>
        <v>0.81896551724137934</v>
      </c>
      <c r="AN22" s="58">
        <f>'SDR Patient and Stations'!AN12</f>
        <v>0.87068965517241381</v>
      </c>
      <c r="AO22" s="66">
        <f>'SDR Patient and Stations'!AO12</f>
        <v>0.83620689655172409</v>
      </c>
      <c r="AP22" s="58">
        <f>'SDR Patient and Stations'!AP12</f>
        <v>0.86206896551724133</v>
      </c>
      <c r="AQ22" s="66">
        <f>'SDR Patient and Stations'!AQ12</f>
        <v>0.81034482758620685</v>
      </c>
      <c r="AR22" s="58">
        <f>'SDR Patient and Stations'!AR12</f>
        <v>0.87931034482758619</v>
      </c>
      <c r="AS22" s="66">
        <f>'SDR Patient and Stations'!AS12</f>
        <v>0.86206896551724133</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2">$F$1</f>
        <v>3.16</v>
      </c>
      <c r="D23" s="31">
        <f t="shared" si="12"/>
        <v>3.16</v>
      </c>
      <c r="E23" s="31">
        <f t="shared" si="12"/>
        <v>3.16</v>
      </c>
      <c r="F23" s="31">
        <f>$F$1</f>
        <v>3.16</v>
      </c>
      <c r="G23" s="67">
        <f t="shared" ref="G23:BD23" si="13">$F$1</f>
        <v>3.16</v>
      </c>
      <c r="H23" s="59">
        <f t="shared" si="13"/>
        <v>3.16</v>
      </c>
      <c r="I23" s="67">
        <f t="shared" si="13"/>
        <v>3.16</v>
      </c>
      <c r="J23" s="59">
        <f t="shared" si="13"/>
        <v>3.16</v>
      </c>
      <c r="K23" s="67">
        <f t="shared" si="13"/>
        <v>3.16</v>
      </c>
      <c r="L23" s="59">
        <f t="shared" si="13"/>
        <v>3.16</v>
      </c>
      <c r="M23" s="67">
        <f t="shared" si="13"/>
        <v>3.16</v>
      </c>
      <c r="N23" s="59">
        <f t="shared" si="13"/>
        <v>3.16</v>
      </c>
      <c r="O23" s="67">
        <f t="shared" si="13"/>
        <v>3.16</v>
      </c>
      <c r="P23" s="59">
        <f t="shared" si="13"/>
        <v>3.16</v>
      </c>
      <c r="Q23" s="67">
        <f t="shared" si="13"/>
        <v>3.16</v>
      </c>
      <c r="R23" s="59">
        <f t="shared" si="13"/>
        <v>3.16</v>
      </c>
      <c r="S23" s="67">
        <f t="shared" si="13"/>
        <v>3.16</v>
      </c>
      <c r="T23" s="59">
        <f t="shared" si="13"/>
        <v>3.16</v>
      </c>
      <c r="U23" s="67">
        <f t="shared" si="13"/>
        <v>3.16</v>
      </c>
      <c r="V23" s="59">
        <f t="shared" si="13"/>
        <v>3.16</v>
      </c>
      <c r="W23" s="67">
        <f t="shared" si="13"/>
        <v>3.16</v>
      </c>
      <c r="X23" s="59">
        <f t="shared" si="13"/>
        <v>3.16</v>
      </c>
      <c r="Y23" s="67">
        <f t="shared" si="13"/>
        <v>3.16</v>
      </c>
      <c r="Z23" s="59">
        <f t="shared" si="13"/>
        <v>3.16</v>
      </c>
      <c r="AA23" s="67">
        <f t="shared" si="13"/>
        <v>3.16</v>
      </c>
      <c r="AB23" s="59">
        <f t="shared" si="13"/>
        <v>3.16</v>
      </c>
      <c r="AC23" s="67">
        <f t="shared" si="13"/>
        <v>3.16</v>
      </c>
      <c r="AD23" s="59">
        <f t="shared" si="13"/>
        <v>3.16</v>
      </c>
      <c r="AE23" s="67">
        <f t="shared" si="13"/>
        <v>3.16</v>
      </c>
      <c r="AF23" s="59">
        <f t="shared" si="13"/>
        <v>3.16</v>
      </c>
      <c r="AG23" s="67">
        <f t="shared" si="13"/>
        <v>3.16</v>
      </c>
      <c r="AH23" s="59">
        <f t="shared" si="13"/>
        <v>3.16</v>
      </c>
      <c r="AI23" s="67">
        <f t="shared" si="13"/>
        <v>3.16</v>
      </c>
      <c r="AJ23" s="59">
        <f t="shared" si="13"/>
        <v>3.16</v>
      </c>
      <c r="AK23" s="67">
        <f t="shared" si="13"/>
        <v>3.16</v>
      </c>
      <c r="AL23" s="59">
        <f t="shared" si="13"/>
        <v>3.16</v>
      </c>
      <c r="AM23" s="67">
        <f t="shared" si="13"/>
        <v>3.16</v>
      </c>
      <c r="AN23" s="59">
        <f t="shared" si="13"/>
        <v>3.16</v>
      </c>
      <c r="AO23" s="67">
        <f t="shared" si="13"/>
        <v>3.16</v>
      </c>
      <c r="AP23" s="59">
        <f t="shared" si="13"/>
        <v>3.16</v>
      </c>
      <c r="AQ23" s="67">
        <f t="shared" si="13"/>
        <v>3.16</v>
      </c>
      <c r="AR23" s="59">
        <f t="shared" si="13"/>
        <v>3.16</v>
      </c>
      <c r="AS23" s="67">
        <f t="shared" si="13"/>
        <v>3.16</v>
      </c>
      <c r="AT23" s="59">
        <f t="shared" si="13"/>
        <v>3.16</v>
      </c>
      <c r="AU23" s="67">
        <f t="shared" si="13"/>
        <v>3.16</v>
      </c>
      <c r="AV23" s="59">
        <f t="shared" si="13"/>
        <v>3.16</v>
      </c>
      <c r="AW23" s="67">
        <f t="shared" si="13"/>
        <v>3.16</v>
      </c>
      <c r="AX23" s="59">
        <f t="shared" si="13"/>
        <v>3.16</v>
      </c>
      <c r="AY23" s="67">
        <f t="shared" si="13"/>
        <v>3.16</v>
      </c>
      <c r="AZ23" s="59">
        <f t="shared" si="13"/>
        <v>3.16</v>
      </c>
      <c r="BB23" s="67">
        <f t="shared" si="13"/>
        <v>3.16</v>
      </c>
      <c r="BC23" s="59">
        <f t="shared" si="13"/>
        <v>3.16</v>
      </c>
      <c r="BD23" s="67">
        <f t="shared" si="13"/>
        <v>3.16</v>
      </c>
    </row>
    <row r="24" spans="1:58" x14ac:dyDescent="0.55000000000000004">
      <c r="B24" s="3" t="s">
        <v>57</v>
      </c>
      <c r="C24" s="105">
        <f>'SDR Patient and Stations'!B11</f>
        <v>3.8</v>
      </c>
      <c r="D24" s="105">
        <f>'SDR Patient and Stations'!C11</f>
        <v>3.8</v>
      </c>
      <c r="E24" s="105">
        <f>'SDR Patient and Stations'!D11</f>
        <v>3.6</v>
      </c>
      <c r="F24" s="115">
        <f>'SDR Patient and Stations'!E11</f>
        <v>3.9</v>
      </c>
      <c r="G24" s="114">
        <f t="shared" ref="G24:AZ24" si="14">J32/G26</f>
        <v>4</v>
      </c>
      <c r="H24" s="113">
        <f t="shared" si="14"/>
        <v>3.5</v>
      </c>
      <c r="I24" s="114">
        <f t="shared" si="14"/>
        <v>4</v>
      </c>
      <c r="J24" s="113">
        <f t="shared" si="14"/>
        <v>4.7</v>
      </c>
      <c r="K24" s="114">
        <f t="shared" si="14"/>
        <v>3.5288816326530612</v>
      </c>
      <c r="L24" s="113">
        <f t="shared" si="14"/>
        <v>4.3632930439315123</v>
      </c>
      <c r="M24" s="114">
        <f t="shared" si="14"/>
        <v>3.0149786415313118</v>
      </c>
      <c r="N24" s="113">
        <f t="shared" si="14"/>
        <v>2.6791271330879263</v>
      </c>
      <c r="O24" s="114">
        <f t="shared" si="14"/>
        <v>2.2999999999999998</v>
      </c>
      <c r="P24" s="113">
        <f t="shared" si="14"/>
        <v>2.2666666666666666</v>
      </c>
      <c r="Q24" s="114">
        <f t="shared" si="14"/>
        <v>2.7333333333333334</v>
      </c>
      <c r="R24" s="113">
        <f t="shared" si="14"/>
        <v>2.6666666666666665</v>
      </c>
      <c r="S24" s="114">
        <f t="shared" si="14"/>
        <v>2.7666666666666666</v>
      </c>
      <c r="T24" s="113">
        <f t="shared" si="14"/>
        <v>2.9</v>
      </c>
      <c r="U24" s="114">
        <f t="shared" si="14"/>
        <v>2.7333333333333334</v>
      </c>
      <c r="V24" s="113">
        <f t="shared" si="14"/>
        <v>2.8333333333333335</v>
      </c>
      <c r="W24" s="114">
        <f t="shared" si="14"/>
        <v>2.7</v>
      </c>
      <c r="X24" s="113">
        <f t="shared" si="14"/>
        <v>2.8</v>
      </c>
      <c r="Y24" s="114">
        <f t="shared" si="14"/>
        <v>2.8</v>
      </c>
      <c r="Z24" s="113">
        <f t="shared" si="14"/>
        <v>2.7</v>
      </c>
      <c r="AA24" s="114">
        <f t="shared" si="14"/>
        <v>2.5666666666666669</v>
      </c>
      <c r="AB24" s="113">
        <f t="shared" si="14"/>
        <v>3</v>
      </c>
      <c r="AC24" s="114">
        <f t="shared" si="14"/>
        <v>2.8571428571428572</v>
      </c>
      <c r="AD24" s="113">
        <f t="shared" si="14"/>
        <v>2.6785714285714284</v>
      </c>
      <c r="AE24" s="114">
        <f t="shared" si="14"/>
        <v>2.8571428571428572</v>
      </c>
      <c r="AF24" s="113">
        <f t="shared" si="14"/>
        <v>3.2</v>
      </c>
      <c r="AG24" s="114">
        <f t="shared" si="14"/>
        <v>3.84</v>
      </c>
      <c r="AH24" s="113">
        <f t="shared" si="14"/>
        <v>3.96</v>
      </c>
      <c r="AI24" s="114">
        <f t="shared" si="14"/>
        <v>3.081</v>
      </c>
      <c r="AJ24" s="113">
        <f t="shared" si="14"/>
        <v>2.7666666666666666</v>
      </c>
      <c r="AK24" s="114">
        <f t="shared" si="14"/>
        <v>2.6666666666666665</v>
      </c>
      <c r="AL24" s="113">
        <f t="shared" si="14"/>
        <v>2.7333333333333334</v>
      </c>
      <c r="AM24" s="114">
        <f t="shared" si="14"/>
        <v>3.0333333333333332</v>
      </c>
      <c r="AN24" s="113">
        <f t="shared" si="14"/>
        <v>3.1666666666666665</v>
      </c>
      <c r="AO24" s="114">
        <f t="shared" si="14"/>
        <v>3.3666666666666667</v>
      </c>
      <c r="AP24" s="113">
        <f t="shared" si="14"/>
        <v>3.2333333333333334</v>
      </c>
      <c r="AQ24" s="114">
        <f t="shared" si="14"/>
        <v>3.3333333333333335</v>
      </c>
      <c r="AR24" s="113">
        <f t="shared" si="14"/>
        <v>3.1333333333333333</v>
      </c>
      <c r="AS24" s="114">
        <f t="shared" si="14"/>
        <v>3.4</v>
      </c>
      <c r="AT24" s="113">
        <f t="shared" si="14"/>
        <v>3.3333333333333335</v>
      </c>
      <c r="AU24" s="114" t="e">
        <f t="shared" si="14"/>
        <v>#N/A</v>
      </c>
      <c r="AV24" s="113" t="e">
        <f t="shared" si="14"/>
        <v>#N/A</v>
      </c>
      <c r="AW24" s="114" t="e">
        <f t="shared" si="14"/>
        <v>#N/A</v>
      </c>
      <c r="AX24" s="113" t="e">
        <f t="shared" si="14"/>
        <v>#N/A</v>
      </c>
      <c r="AY24" s="114" t="e">
        <f t="shared" si="14"/>
        <v>#N/A</v>
      </c>
      <c r="AZ24" s="113" t="e">
        <f t="shared" si="14"/>
        <v>#N/A</v>
      </c>
      <c r="BB24" s="49" t="e">
        <f>BB30/(BB26+AY28)</f>
        <v>#N/A</v>
      </c>
      <c r="BC24" s="52" t="e">
        <f>BC30/(BC26+AZ28)</f>
        <v>#N/A</v>
      </c>
      <c r="BD24" s="49" t="e">
        <f>BD30/(BD26+BB28)</f>
        <v>#N/A</v>
      </c>
    </row>
    <row r="25" spans="1:58" ht="25.5" x14ac:dyDescent="0.6">
      <c r="A25" s="42" t="s">
        <v>76</v>
      </c>
      <c r="B25" s="175" t="s">
        <v>62</v>
      </c>
      <c r="C25" s="175"/>
      <c r="D25" s="176">
        <f>AVERAGE(C24:D24)</f>
        <v>3.8</v>
      </c>
      <c r="E25" s="176">
        <f t="shared" ref="E25:G25" si="15">AVERAGE(D24:E24)</f>
        <v>3.7</v>
      </c>
      <c r="F25" s="176">
        <f t="shared" si="15"/>
        <v>3.75</v>
      </c>
      <c r="G25" s="176">
        <f t="shared" si="15"/>
        <v>3.95</v>
      </c>
      <c r="H25" s="122">
        <f>AVERAGE(G24:H24)</f>
        <v>3.75</v>
      </c>
      <c r="I25" s="123">
        <f t="shared" ref="I25:AZ25" si="16">AVERAGE(H24:I24)</f>
        <v>3.75</v>
      </c>
      <c r="J25" s="122">
        <f t="shared" si="16"/>
        <v>4.3499999999999996</v>
      </c>
      <c r="K25" s="123">
        <f t="shared" si="16"/>
        <v>4.1144408163265309</v>
      </c>
      <c r="L25" s="122">
        <f t="shared" si="16"/>
        <v>3.946087338292287</v>
      </c>
      <c r="M25" s="123">
        <f t="shared" si="16"/>
        <v>3.689135842731412</v>
      </c>
      <c r="N25" s="122">
        <f t="shared" si="16"/>
        <v>2.8470528873096193</v>
      </c>
      <c r="O25" s="123">
        <f t="shared" si="16"/>
        <v>2.4895635665439633</v>
      </c>
      <c r="P25" s="122">
        <f t="shared" si="16"/>
        <v>2.2833333333333332</v>
      </c>
      <c r="Q25" s="123">
        <f t="shared" si="16"/>
        <v>2.5</v>
      </c>
      <c r="R25" s="122">
        <f t="shared" si="16"/>
        <v>2.7</v>
      </c>
      <c r="S25" s="123">
        <f t="shared" si="16"/>
        <v>2.7166666666666668</v>
      </c>
      <c r="T25" s="122">
        <f t="shared" si="16"/>
        <v>2.833333333333333</v>
      </c>
      <c r="U25" s="123">
        <f t="shared" si="16"/>
        <v>2.8166666666666664</v>
      </c>
      <c r="V25" s="122">
        <f t="shared" si="16"/>
        <v>2.7833333333333332</v>
      </c>
      <c r="W25" s="123">
        <f t="shared" si="16"/>
        <v>2.7666666666666666</v>
      </c>
      <c r="X25" s="122">
        <f t="shared" si="16"/>
        <v>2.75</v>
      </c>
      <c r="Y25" s="123">
        <f t="shared" si="16"/>
        <v>2.8</v>
      </c>
      <c r="Z25" s="122">
        <f t="shared" si="16"/>
        <v>2.75</v>
      </c>
      <c r="AA25" s="123">
        <f t="shared" si="16"/>
        <v>2.6333333333333337</v>
      </c>
      <c r="AB25" s="122">
        <f t="shared" si="16"/>
        <v>2.7833333333333332</v>
      </c>
      <c r="AC25" s="123">
        <f t="shared" si="16"/>
        <v>2.9285714285714288</v>
      </c>
      <c r="AD25" s="122">
        <f t="shared" si="16"/>
        <v>2.7678571428571428</v>
      </c>
      <c r="AE25" s="123">
        <f t="shared" si="16"/>
        <v>2.7678571428571428</v>
      </c>
      <c r="AF25" s="122">
        <f t="shared" si="16"/>
        <v>3.0285714285714285</v>
      </c>
      <c r="AG25" s="123">
        <f t="shared" si="16"/>
        <v>3.52</v>
      </c>
      <c r="AH25" s="122">
        <f t="shared" si="16"/>
        <v>3.9</v>
      </c>
      <c r="AI25" s="123">
        <f t="shared" si="16"/>
        <v>3.5205000000000002</v>
      </c>
      <c r="AJ25" s="122">
        <f t="shared" si="16"/>
        <v>2.9238333333333335</v>
      </c>
      <c r="AK25" s="123">
        <f t="shared" si="16"/>
        <v>2.7166666666666668</v>
      </c>
      <c r="AL25" s="122">
        <f t="shared" si="16"/>
        <v>2.7</v>
      </c>
      <c r="AM25" s="123">
        <f t="shared" si="16"/>
        <v>2.8833333333333333</v>
      </c>
      <c r="AN25" s="122">
        <f t="shared" si="16"/>
        <v>3.0999999999999996</v>
      </c>
      <c r="AO25" s="123">
        <f t="shared" si="16"/>
        <v>3.2666666666666666</v>
      </c>
      <c r="AP25" s="122">
        <f t="shared" si="16"/>
        <v>3.3</v>
      </c>
      <c r="AQ25" s="123">
        <f t="shared" si="16"/>
        <v>3.2833333333333332</v>
      </c>
      <c r="AR25" s="122">
        <f t="shared" si="16"/>
        <v>3.2333333333333334</v>
      </c>
      <c r="AS25" s="123">
        <f t="shared" si="16"/>
        <v>3.2666666666666666</v>
      </c>
      <c r="AT25" s="122">
        <f t="shared" si="16"/>
        <v>3.3666666666666667</v>
      </c>
      <c r="AU25" s="123" t="e">
        <f t="shared" si="16"/>
        <v>#N/A</v>
      </c>
      <c r="AV25" s="122" t="e">
        <f t="shared" si="16"/>
        <v>#N/A</v>
      </c>
      <c r="AW25" s="123" t="e">
        <f t="shared" si="16"/>
        <v>#N/A</v>
      </c>
      <c r="AX25" s="122" t="e">
        <f t="shared" si="16"/>
        <v>#N/A</v>
      </c>
      <c r="AY25" s="123" t="e">
        <f t="shared" si="16"/>
        <v>#N/A</v>
      </c>
      <c r="AZ25" s="122" t="e">
        <f t="shared" si="16"/>
        <v>#N/A</v>
      </c>
      <c r="BB25" s="49">
        <f>'SDR Patient and Stations'!AX13</f>
        <v>0</v>
      </c>
      <c r="BC25" s="52">
        <f>'SDR Patient and Stations'!AY13</f>
        <v>0</v>
      </c>
      <c r="BD25" s="49">
        <f>'SDR Patient and Stations'!AZ13</f>
        <v>0</v>
      </c>
    </row>
    <row r="26" spans="1:58" x14ac:dyDescent="0.55000000000000004">
      <c r="A26" s="194" t="s">
        <v>39</v>
      </c>
      <c r="B26" s="194"/>
      <c r="C26" s="194"/>
      <c r="D26" s="194"/>
      <c r="E26" s="194"/>
      <c r="F26" s="25">
        <f>HLOOKUP(F19,'SDR Patient and Stations'!$B$6:$AT$14,5,FALSE)</f>
        <v>10</v>
      </c>
      <c r="G26" s="49">
        <f>IF((F26+E28+(IF(F16&gt;0,0,F16))&gt;'SDR Patient and Stations'!G8),'SDR Patient and Stations'!G8,(F26+E28+(IF(F16&gt;0,0,F16))))</f>
        <v>10</v>
      </c>
      <c r="H26" s="52">
        <f>IF((G26+F28+(IF(G16&gt;0,0,G16))&gt;'SDR Patient and Stations'!H8),'SDR Patient and Stations'!H8,(G26+F28+(IF(G16&gt;0,0,G16))))</f>
        <v>10</v>
      </c>
      <c r="I26" s="116">
        <f>IF((H26+G28+(IF(H16&gt;0,0,H16))&gt;'SDR Patient and Stations'!I8),'SDR Patient and Stations'!I8,(H26+G28+(IF(H16&gt;0,0,H16))))</f>
        <v>10</v>
      </c>
      <c r="J26" s="117">
        <f>IF((I26+H28+(IF(I16&gt;0,0,I16))&gt;'SDR Patient and Stations'!J8),'SDR Patient and Stations'!J8,(I26+H28+(IF(I16&gt;0,0,I16))))</f>
        <v>10</v>
      </c>
      <c r="K26" s="116">
        <f>IF((J26+I28+(IF(J16&gt;0,0,J16))&gt;'SDR Patient and Stations'!K8),'SDR Patient and Stations'!K8,(J26+I28+(IF(J16&gt;0,0,J16))))</f>
        <v>10.768284106891702</v>
      </c>
      <c r="L26" s="117">
        <f>IF((K26+J28+(IF(K16&gt;0,0,K16))&gt;'SDR Patient and Stations'!L8),'SDR Patient and Stations'!L8,(K26+J28+(IF(K16&gt;0,0,K16))))</f>
        <v>13.751081899816075</v>
      </c>
      <c r="M26" s="116">
        <f>IF((L26+K28+(IF(L16&gt;0,0,L16))&gt;'SDR Patient and Stations'!M8),'SDR Patient and Stations'!M8,(L26+K28+(IF(L16&gt;0,0,L16))))</f>
        <v>21.227347722600886</v>
      </c>
      <c r="N26" s="117">
        <f>IF((M26+L28+(IF(M16&gt;0,0,M16))&gt;'SDR Patient and Stations'!N8),'SDR Patient and Stations'!N8,(M26+L28+(IF(M16&gt;0,0,M16))))</f>
        <v>23.515121481893633</v>
      </c>
      <c r="O26" s="116">
        <f>IF((N26+M28+(IF(N16&gt;0,0,N16))&gt;'SDR Patient and Stations'!O8),'SDR Patient and Stations'!O8,(N26+M28+(IF(N16&gt;0,0,N16))))</f>
        <v>30</v>
      </c>
      <c r="P26" s="117">
        <f>IF((O26+N28+(IF(O16&gt;0,0,O16))&gt;'SDR Patient and Stations'!P8),'SDR Patient and Stations'!P8,(O26+N28+(IF(O16&gt;0,0,O16))))</f>
        <v>30</v>
      </c>
      <c r="Q26" s="116">
        <f>IF((P26+O28+(IF(P16&gt;0,0,P16))&gt;'SDR Patient and Stations'!Q8),'SDR Patient and Stations'!Q8,(P26+O28+(IF(P16&gt;0,0,P16))))</f>
        <v>30</v>
      </c>
      <c r="R26" s="117">
        <f>IF((Q26+P28+(IF(Q16&gt;0,0,Q16))&gt;'SDR Patient and Stations'!R8),'SDR Patient and Stations'!R8,(Q26+P28+(IF(Q16&gt;0,0,Q16))))</f>
        <v>30</v>
      </c>
      <c r="S26" s="116">
        <f>IF((R26+Q28+(IF(R16&gt;0,0,R16))&gt;'SDR Patient and Stations'!S8),'SDR Patient and Stations'!S8,(R26+Q28+(IF(R16&gt;0,0,R16))))</f>
        <v>30</v>
      </c>
      <c r="T26" s="117">
        <f>IF((S26+R28+(IF(S16&gt;0,0,S16))&gt;'SDR Patient and Stations'!T8),'SDR Patient and Stations'!T8,(S26+R28+(IF(S16&gt;0,0,S16))))</f>
        <v>30</v>
      </c>
      <c r="U26" s="116">
        <f>IF((T26+S28+(IF(T16&gt;0,0,T16))&gt;'SDR Patient and Stations'!U8),'SDR Patient and Stations'!U8,(T26+S28+(IF(T16&gt;0,0,T16))))</f>
        <v>30</v>
      </c>
      <c r="V26" s="117">
        <f>IF((U26+T28+(IF(U16&gt;0,0,U16))&gt;'SDR Patient and Stations'!V8),'SDR Patient and Stations'!V8,(U26+T28+(IF(U16&gt;0,0,U16))))</f>
        <v>30</v>
      </c>
      <c r="W26" s="116">
        <f>IF((V26+U28+(IF(V16&gt;0,0,V16))&gt;'SDR Patient and Stations'!W8),'SDR Patient and Stations'!W8,(V26+U28+(IF(V16&gt;0,0,V16))))</f>
        <v>30</v>
      </c>
      <c r="X26" s="117">
        <f>IF((W26+V28+(IF(W16&gt;0,0,W16))&gt;'SDR Patient and Stations'!X8),'SDR Patient and Stations'!X8,(W26+V28+(IF(W16&gt;0,0,W16))))</f>
        <v>30</v>
      </c>
      <c r="Y26" s="116">
        <f>IF((X26+W28+(IF(X16&gt;0,0,X16))&gt;'SDR Patient and Stations'!Y8),'SDR Patient and Stations'!Y8,(X26+W28+(IF(X16&gt;0,0,X16))))</f>
        <v>30</v>
      </c>
      <c r="Z26" s="117">
        <f>IF((Y26+X28+(IF(Y16&gt;0,0,Y16))&gt;'SDR Patient and Stations'!Z8),'SDR Patient and Stations'!Z8,(Y26+X28+(IF(Y16&gt;0,0,Y16))))</f>
        <v>30</v>
      </c>
      <c r="AA26" s="116">
        <f>IF((Z26+Y28+(IF(Z16&gt;0,0,Z16))&gt;'SDR Patient and Stations'!AA8),'SDR Patient and Stations'!AA8,(Z26+Y28+(IF(Z16&gt;0,0,Z16))))</f>
        <v>30</v>
      </c>
      <c r="AB26" s="117">
        <f>IF((AA26+Z28+(IF(AA16&gt;0,0,AA16))&gt;'SDR Patient and Stations'!AB8),'SDR Patient and Stations'!AB8,(AA26+Z28+(IF(AA16&gt;0,0,AA16))))</f>
        <v>28</v>
      </c>
      <c r="AC26" s="116">
        <f>IF((AB26+AA28+(IF(AB16&gt;0,0,AB16))&gt;'SDR Patient and Stations'!AC8),'SDR Patient and Stations'!AC8,(AB26+AA28+(IF(AB16&gt;0,0,AB16))))</f>
        <v>28</v>
      </c>
      <c r="AD26" s="117">
        <f>IF((AC26+AB28+(IF(AC16&gt;0,0,AC16))&gt;'SDR Patient and Stations'!AD8),'SDR Patient and Stations'!AD8,(AC26+AB28+(IF(AC16&gt;0,0,AC16))))</f>
        <v>28</v>
      </c>
      <c r="AE26" s="116">
        <f>IF((AD26+AC28+(IF(AD16&gt;0,0,AD16))&gt;'SDR Patient and Stations'!AE8),'SDR Patient and Stations'!AE8,(AD26+AC28+(IF(AD16&gt;0,0,AD16))))</f>
        <v>28</v>
      </c>
      <c r="AF26" s="117">
        <f>IF((AE26+AD28+(IF(AE16&gt;0,0,AE16))&gt;'SDR Patient and Stations'!AF8),'SDR Patient and Stations'!AF8,(AE26+AD28+(IF(AE16&gt;0,0,AE16))))</f>
        <v>25</v>
      </c>
      <c r="AG26" s="116">
        <f>IF((AF26+AE28+(IF(AF16&gt;0,0,AF16))&gt;'SDR Patient and Stations'!AG8),'SDR Patient and Stations'!AG8,(AF26+AE28+(IF(AF16&gt;0,0,AF16))))</f>
        <v>25</v>
      </c>
      <c r="AH26" s="117">
        <f>IF((AG26+AF28+(IF(AG16&gt;0,0,AG16))&gt;'SDR Patient and Stations'!AH8),'SDR Patient and Stations'!AH8,(AG26+AF28+(IF(AG16&gt;0,0,AG16))))</f>
        <v>25</v>
      </c>
      <c r="AI26" s="116">
        <f>IF((AH26+AG28+(IF(AH16&gt;0,0,AH16))&gt;'SDR Patient and Stations'!AI8),'SDR Patient and Stations'!AI8,(AH26+AG28+(IF(AH16&gt;0,0,AH16))))</f>
        <v>25.316455696202532</v>
      </c>
      <c r="AJ26" s="117">
        <f>IF((AI26+AH28+(IF(AI16&gt;0,0,AI16))&gt;'SDR Patient and Stations'!AJ8),'SDR Patient and Stations'!AJ8,(AI26+AH28+(IF(AI16&gt;0,0,AI16))))</f>
        <v>30</v>
      </c>
      <c r="AK26" s="116">
        <f>IF((AJ26+AI28+(IF(AJ16&gt;0,0,AJ16))&gt;'SDR Patient and Stations'!AK8),'SDR Patient and Stations'!AK8,(AJ26+AI28+(IF(AJ16&gt;0,0,AJ16))))</f>
        <v>30</v>
      </c>
      <c r="AL26" s="117">
        <f>IF((AK26+AJ28+(IF(AK16&gt;0,0,AK16))&gt;'SDR Patient and Stations'!AL8),'SDR Patient and Stations'!AL8,(AK26+AJ28+(IF(AK16&gt;0,0,AK16))))</f>
        <v>30</v>
      </c>
      <c r="AM26" s="116">
        <f>IF((AL26+AK28+(IF(AL16&gt;0,0,AL16))&gt;'SDR Patient and Stations'!AM8),'SDR Patient and Stations'!AM8,(AL26+AK28+(IF(AL16&gt;0,0,AL16))))</f>
        <v>30</v>
      </c>
      <c r="AN26" s="117">
        <f>IF((AM26+AL28+(IF(AM16&gt;0,0,AM16))&gt;'SDR Patient and Stations'!AN8),'SDR Patient and Stations'!AN8,(AM26+AL28+(IF(AM16&gt;0,0,AM16))))</f>
        <v>30</v>
      </c>
      <c r="AO26" s="116">
        <f>IF((AN26+AM28+(IF(AN16&gt;0,0,AN16))&gt;'SDR Patient and Stations'!AO8),'SDR Patient and Stations'!AO8,(AN26+AM28+(IF(AN16&gt;0,0,AN16))))</f>
        <v>30</v>
      </c>
      <c r="AP26" s="117">
        <f>IF((AO26+AN28+(IF(AO16&gt;0,0,AO16))&gt;'SDR Patient and Stations'!AP8),'SDR Patient and Stations'!AP8,(AO26+AN28+(IF(AO16&gt;0,0,AO16))))</f>
        <v>30</v>
      </c>
      <c r="AQ26" s="116">
        <f>IF((AP26+AO28+(IF(AP16&gt;0,0,AP16))&gt;'SDR Patient and Stations'!AQ8),'SDR Patient and Stations'!AQ8,(AP26+AO28+(IF(AP16&gt;0,0,AP16))))</f>
        <v>30</v>
      </c>
      <c r="AR26" s="117">
        <f>IF((AQ26+AP28+(IF(AQ16&gt;0,0,AQ16))&gt;'SDR Patient and Stations'!AR8),'SDR Patient and Stations'!AR8,(AQ26+AP28+(IF(AQ16&gt;0,0,AQ16))))</f>
        <v>30</v>
      </c>
      <c r="AS26" s="116">
        <f>IF((AR26+AQ28+(IF(AR16&gt;0,0,AR16))&gt;'SDR Patient and Stations'!AS8),'SDR Patient and Stations'!AS8,(AR26+AQ28+(IF(AR16&gt;0,0,AR16))))</f>
        <v>30</v>
      </c>
      <c r="AT26" s="117">
        <f>IF((AS26+AR28+(IF(AS16&gt;0,0,AS16))&gt;'SDR Patient and Stations'!AT8),'SDR Patient and Stations'!AT8,(AS26+AR28+(IF(AS16&gt;0,0,AS16))))</f>
        <v>30</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5" t="s">
        <v>59</v>
      </c>
      <c r="B27" s="195"/>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4" t="s">
        <v>58</v>
      </c>
      <c r="B28" s="194"/>
      <c r="F28" s="25"/>
      <c r="G28" s="116">
        <f>IF(F49&lt;0,0,F49)</f>
        <v>0</v>
      </c>
      <c r="H28" s="117">
        <f t="shared" ref="H28:K28" si="17">IF(G49&lt;0,0,G49)</f>
        <v>3.3244503664223846</v>
      </c>
      <c r="I28" s="116">
        <f t="shared" si="17"/>
        <v>0.76828410689170212</v>
      </c>
      <c r="J28" s="117">
        <f t="shared" si="17"/>
        <v>2.982797792924373</v>
      </c>
      <c r="K28" s="116">
        <f t="shared" si="17"/>
        <v>7.4762658227848107</v>
      </c>
      <c r="L28" s="117">
        <f t="shared" ref="L28:AZ28" si="18">IF(K49&lt;0,0,K49)</f>
        <v>2.2877737592927474</v>
      </c>
      <c r="M28" s="116">
        <f t="shared" si="18"/>
        <v>10</v>
      </c>
      <c r="N28" s="117">
        <f t="shared" si="18"/>
        <v>0</v>
      </c>
      <c r="O28" s="116">
        <f t="shared" si="18"/>
        <v>0</v>
      </c>
      <c r="P28" s="117">
        <f t="shared" si="18"/>
        <v>0</v>
      </c>
      <c r="Q28" s="116">
        <f t="shared" si="18"/>
        <v>0</v>
      </c>
      <c r="R28" s="117">
        <f t="shared" si="18"/>
        <v>0</v>
      </c>
      <c r="S28" s="116">
        <f t="shared" si="18"/>
        <v>0</v>
      </c>
      <c r="T28" s="117">
        <f t="shared" si="18"/>
        <v>0</v>
      </c>
      <c r="U28" s="116">
        <f t="shared" si="18"/>
        <v>0</v>
      </c>
      <c r="V28" s="117">
        <f t="shared" si="18"/>
        <v>0</v>
      </c>
      <c r="W28" s="116">
        <f t="shared" si="18"/>
        <v>0</v>
      </c>
      <c r="X28" s="117">
        <f t="shared" si="18"/>
        <v>0</v>
      </c>
      <c r="Y28" s="116">
        <f t="shared" si="18"/>
        <v>0</v>
      </c>
      <c r="Z28" s="117">
        <f t="shared" si="18"/>
        <v>0</v>
      </c>
      <c r="AA28" s="116">
        <f t="shared" si="18"/>
        <v>0</v>
      </c>
      <c r="AB28" s="117">
        <f t="shared" si="18"/>
        <v>0</v>
      </c>
      <c r="AC28" s="116">
        <f t="shared" si="18"/>
        <v>0</v>
      </c>
      <c r="AD28" s="117">
        <f t="shared" si="18"/>
        <v>0</v>
      </c>
      <c r="AE28" s="116">
        <f t="shared" si="18"/>
        <v>0</v>
      </c>
      <c r="AF28" s="117">
        <f t="shared" si="18"/>
        <v>0</v>
      </c>
      <c r="AG28" s="116">
        <f t="shared" si="18"/>
        <v>0.31645569620253156</v>
      </c>
      <c r="AH28" s="117">
        <f t="shared" si="18"/>
        <v>10</v>
      </c>
      <c r="AI28" s="116">
        <f t="shared" si="18"/>
        <v>10</v>
      </c>
      <c r="AJ28" s="117">
        <f t="shared" si="18"/>
        <v>0</v>
      </c>
      <c r="AK28" s="116">
        <f t="shared" si="18"/>
        <v>0</v>
      </c>
      <c r="AL28" s="117">
        <f t="shared" si="18"/>
        <v>0</v>
      </c>
      <c r="AM28" s="116">
        <f t="shared" si="18"/>
        <v>0</v>
      </c>
      <c r="AN28" s="117">
        <f t="shared" si="18"/>
        <v>0</v>
      </c>
      <c r="AO28" s="116">
        <f t="shared" si="18"/>
        <v>5.7001582278480996</v>
      </c>
      <c r="AP28" s="117">
        <f t="shared" si="18"/>
        <v>9.3678604507564032</v>
      </c>
      <c r="AQ28" s="116">
        <f t="shared" si="18"/>
        <v>2.7201279732925272</v>
      </c>
      <c r="AR28" s="117">
        <f t="shared" si="18"/>
        <v>3.311125916055957</v>
      </c>
      <c r="AS28" s="116">
        <f t="shared" si="18"/>
        <v>0</v>
      </c>
      <c r="AT28" s="117">
        <f t="shared" si="18"/>
        <v>3.9423202401148387</v>
      </c>
      <c r="AU28" s="116">
        <f t="shared" si="18"/>
        <v>1.6455696202531627</v>
      </c>
      <c r="AV28" s="117" t="e">
        <f t="shared" si="18"/>
        <v>#N/A</v>
      </c>
      <c r="AW28" s="116" t="e">
        <f t="shared" si="18"/>
        <v>#N/A</v>
      </c>
      <c r="AX28" s="117" t="e">
        <f t="shared" si="18"/>
        <v>#N/A</v>
      </c>
      <c r="AY28" s="116" t="e">
        <f t="shared" si="18"/>
        <v>#N/A</v>
      </c>
      <c r="AZ28" s="117" t="e">
        <f t="shared" si="18"/>
        <v>#N/A</v>
      </c>
      <c r="BB28" s="49"/>
      <c r="BC28" s="52"/>
      <c r="BD28" s="49"/>
      <c r="BE28" s="52"/>
    </row>
    <row r="29" spans="1:58" ht="35.25" customHeight="1" x14ac:dyDescent="0.55000000000000004">
      <c r="A29" s="196" t="s">
        <v>60</v>
      </c>
      <c r="B29" s="197"/>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39</v>
      </c>
      <c r="G30" s="68">
        <f>HLOOKUP(G19,'SDR Patient and Stations'!$B$6:$AT$14,4,FALSE)</f>
        <v>40</v>
      </c>
      <c r="H30" s="60">
        <f>HLOOKUP(H19,'SDR Patient and Stations'!$B$6:$AT$14,4,FALSE)</f>
        <v>35</v>
      </c>
      <c r="I30" s="68">
        <f>HLOOKUP(I19,'SDR Patient and Stations'!$B$6:$AT$14,4,FALSE)</f>
        <v>40</v>
      </c>
      <c r="J30" s="60">
        <f>HLOOKUP(J19,'SDR Patient and Stations'!$B$6:$AT$14,4,FALSE)</f>
        <v>47</v>
      </c>
      <c r="K30" s="68">
        <f>HLOOKUP(K19,'SDR Patient and Stations'!$B$6:$AT$14,4,FALSE)</f>
        <v>38</v>
      </c>
      <c r="L30" s="60">
        <f>HLOOKUP(L19,'SDR Patient and Stations'!$B$6:$AT$14,4,FALSE)</f>
        <v>60</v>
      </c>
      <c r="M30" s="68">
        <f>HLOOKUP(M19,'SDR Patient and Stations'!$B$6:$AT$14,4,FALSE)</f>
        <v>64</v>
      </c>
      <c r="N30" s="60">
        <f>HLOOKUP(N19,'SDR Patient and Stations'!$B$6:$AT$14,4,FALSE)</f>
        <v>63</v>
      </c>
      <c r="O30" s="68">
        <f>HLOOKUP(O19,'SDR Patient and Stations'!$B$6:$AT$14,4,FALSE)</f>
        <v>69</v>
      </c>
      <c r="P30" s="60">
        <f>HLOOKUP(P19,'SDR Patient and Stations'!$B$6:$AT$14,4,FALSE)</f>
        <v>68</v>
      </c>
      <c r="Q30" s="68">
        <f>HLOOKUP(Q19,'SDR Patient and Stations'!$B$6:$AT$14,4,FALSE)</f>
        <v>82</v>
      </c>
      <c r="R30" s="60">
        <f>HLOOKUP(R19,'SDR Patient and Stations'!$B$6:$AT$14,4,FALSE)</f>
        <v>80</v>
      </c>
      <c r="S30" s="68">
        <f>HLOOKUP(S19,'SDR Patient and Stations'!$B$6:$AT$14,4,FALSE)</f>
        <v>83</v>
      </c>
      <c r="T30" s="60">
        <f>HLOOKUP(T19,'SDR Patient and Stations'!$B$6:$AT$14,4,FALSE)</f>
        <v>87</v>
      </c>
      <c r="U30" s="68">
        <f>HLOOKUP(U19,'SDR Patient and Stations'!$B$6:$AT$14,4,FALSE)</f>
        <v>82</v>
      </c>
      <c r="V30" s="60">
        <f>HLOOKUP(V19,'SDR Patient and Stations'!$B$6:$AT$14,4,FALSE)</f>
        <v>85</v>
      </c>
      <c r="W30" s="68">
        <f>HLOOKUP(W19,'SDR Patient and Stations'!$B$6:$AT$14,4,FALSE)</f>
        <v>81</v>
      </c>
      <c r="X30" s="60">
        <f>HLOOKUP(X19,'SDR Patient and Stations'!$B$6:$AT$14,4,FALSE)</f>
        <v>84</v>
      </c>
      <c r="Y30" s="68">
        <f>HLOOKUP(Y19,'SDR Patient and Stations'!$B$6:$AT$14,4,FALSE)</f>
        <v>84</v>
      </c>
      <c r="Z30" s="60">
        <f>HLOOKUP(Z19,'SDR Patient and Stations'!$B$6:$AT$14,4,FALSE)</f>
        <v>81</v>
      </c>
      <c r="AA30" s="68">
        <f>HLOOKUP(AA19,'SDR Patient and Stations'!$B$6:$AT$14,4,FALSE)</f>
        <v>77</v>
      </c>
      <c r="AB30" s="60">
        <f>HLOOKUP(AB19,'SDR Patient and Stations'!$B$6:$AT$14,4,FALSE)</f>
        <v>84</v>
      </c>
      <c r="AC30" s="68">
        <f>HLOOKUP(AC19,'SDR Patient and Stations'!$B$6:$AT$14,4,FALSE)</f>
        <v>80</v>
      </c>
      <c r="AD30" s="60">
        <f>HLOOKUP(AD19,'SDR Patient and Stations'!$B$6:$AT$14,4,FALSE)</f>
        <v>75</v>
      </c>
      <c r="AE30" s="68">
        <f>HLOOKUP(AE19,'SDR Patient and Stations'!$B$6:$AT$14,4,FALSE)</f>
        <v>80</v>
      </c>
      <c r="AF30" s="60">
        <f>HLOOKUP(AF19,'SDR Patient and Stations'!$B$6:$AT$14,4,FALSE)</f>
        <v>80</v>
      </c>
      <c r="AG30" s="68">
        <f>HLOOKUP(AG19,'SDR Patient and Stations'!$B$6:$AT$14,4,FALSE)</f>
        <v>96</v>
      </c>
      <c r="AH30" s="60">
        <f>HLOOKUP(AH19,'SDR Patient and Stations'!$B$6:$AT$14,4,FALSE)</f>
        <v>99</v>
      </c>
      <c r="AI30" s="68">
        <f>HLOOKUP(AI19,'SDR Patient and Stations'!$B$6:$AT$14,4,FALSE)</f>
        <v>78</v>
      </c>
      <c r="AJ30" s="60">
        <f>HLOOKUP(AJ19,'SDR Patient and Stations'!$B$6:$AT$14,4,FALSE)</f>
        <v>83</v>
      </c>
      <c r="AK30" s="68">
        <f>HLOOKUP(AK19,'SDR Patient and Stations'!$B$6:$AT$14,4,FALSE)</f>
        <v>80</v>
      </c>
      <c r="AL30" s="60">
        <f>HLOOKUP(AL19,'SDR Patient and Stations'!$B$6:$AT$14,4,FALSE)</f>
        <v>82</v>
      </c>
      <c r="AM30" s="68">
        <f>HLOOKUP(AM19,'SDR Patient and Stations'!$B$6:$AT$14,4,FALSE)</f>
        <v>91</v>
      </c>
      <c r="AN30" s="60">
        <f>HLOOKUP(AN19,'SDR Patient and Stations'!$B$6:$AT$14,4,FALSE)</f>
        <v>95</v>
      </c>
      <c r="AO30" s="68">
        <f>HLOOKUP(AO19,'SDR Patient and Stations'!$B$6:$AT$14,4,FALSE)</f>
        <v>101</v>
      </c>
      <c r="AP30" s="60">
        <f>HLOOKUP(AP19,'SDR Patient and Stations'!$B$6:$AT$14,4,FALSE)</f>
        <v>97</v>
      </c>
      <c r="AQ30" s="68">
        <f>HLOOKUP(AQ19,'SDR Patient and Stations'!$B$6:$AT$14,4,FALSE)</f>
        <v>100</v>
      </c>
      <c r="AR30" s="60">
        <f>HLOOKUP(AR19,'SDR Patient and Stations'!$B$6:$AT$14,4,FALSE)</f>
        <v>94</v>
      </c>
      <c r="AS30" s="68">
        <f>HLOOKUP(AS19,'SDR Patient and Stations'!$B$6:$AT$14,4,FALSE)</f>
        <v>102</v>
      </c>
      <c r="AT30" s="60">
        <f>HLOOKUP(AT19,'SDR Patient and Stations'!$B$6:$AT$14,4,FALSE)</f>
        <v>100</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38</v>
      </c>
      <c r="G32" s="68">
        <f>HLOOKUP(G20,'SDR Patient and Stations'!$B$6:$AT$14,4,FALSE)</f>
        <v>38</v>
      </c>
      <c r="H32" s="60">
        <f>HLOOKUP(H20,'SDR Patient and Stations'!$B$6:$AT$14,4,FALSE)</f>
        <v>36</v>
      </c>
      <c r="I32" s="68">
        <f>HLOOKUP(I20,'SDR Patient and Stations'!$B$6:$AT$14,4,FALSE)</f>
        <v>39</v>
      </c>
      <c r="J32" s="60">
        <f>HLOOKUP(J20,'SDR Patient and Stations'!$B$6:$AT$14,4,FALSE)</f>
        <v>40</v>
      </c>
      <c r="K32" s="68">
        <f>HLOOKUP(K20,'SDR Patient and Stations'!$B$6:$AT$14,4,FALSE)</f>
        <v>35</v>
      </c>
      <c r="L32" s="60">
        <f>HLOOKUP(L20,'SDR Patient and Stations'!$B$6:$AT$14,4,FALSE)</f>
        <v>40</v>
      </c>
      <c r="M32" s="68">
        <f>HLOOKUP(M20,'SDR Patient and Stations'!$B$6:$AT$14,4,FALSE)</f>
        <v>47</v>
      </c>
      <c r="N32" s="60">
        <f>HLOOKUP(N20,'SDR Patient and Stations'!$B$6:$AT$14,4,FALSE)</f>
        <v>38</v>
      </c>
      <c r="O32" s="68">
        <f>HLOOKUP(O20,'SDR Patient and Stations'!$B$6:$AT$14,4,FALSE)</f>
        <v>60</v>
      </c>
      <c r="P32" s="60">
        <f>HLOOKUP(P20,'SDR Patient and Stations'!$B$6:$AT$14,4,FALSE)</f>
        <v>64</v>
      </c>
      <c r="Q32" s="68">
        <f>HLOOKUP(Q20,'SDR Patient and Stations'!$B$6:$AT$14,4,FALSE)</f>
        <v>63</v>
      </c>
      <c r="R32" s="60">
        <f>HLOOKUP(R20,'SDR Patient and Stations'!$B$6:$AT$14,4,FALSE)</f>
        <v>69</v>
      </c>
      <c r="S32" s="68">
        <f>HLOOKUP(S20,'SDR Patient and Stations'!$B$6:$AT$14,4,FALSE)</f>
        <v>68</v>
      </c>
      <c r="T32" s="60">
        <f>HLOOKUP(T20,'SDR Patient and Stations'!$B$6:$AT$14,4,FALSE)</f>
        <v>82</v>
      </c>
      <c r="U32" s="68">
        <f>HLOOKUP(U20,'SDR Patient and Stations'!$B$6:$AT$14,4,FALSE)</f>
        <v>80</v>
      </c>
      <c r="V32" s="60">
        <f>HLOOKUP(V20,'SDR Patient and Stations'!$B$6:$AT$14,4,FALSE)</f>
        <v>83</v>
      </c>
      <c r="W32" s="68">
        <f>HLOOKUP(W20,'SDR Patient and Stations'!$B$6:$AT$14,4,FALSE)</f>
        <v>87</v>
      </c>
      <c r="X32" s="60">
        <f>HLOOKUP(X20,'SDR Patient and Stations'!$B$6:$AT$14,4,FALSE)</f>
        <v>82</v>
      </c>
      <c r="Y32" s="68">
        <f>HLOOKUP(Y20,'SDR Patient and Stations'!$B$6:$AT$14,4,FALSE)</f>
        <v>85</v>
      </c>
      <c r="Z32" s="60">
        <f>HLOOKUP(Z20,'SDR Patient and Stations'!$B$6:$AT$14,4,FALSE)</f>
        <v>81</v>
      </c>
      <c r="AA32" s="68">
        <f>HLOOKUP(AA20,'SDR Patient and Stations'!$B$6:$AT$14,4,FALSE)</f>
        <v>84</v>
      </c>
      <c r="AB32" s="60">
        <f>HLOOKUP(AB20,'SDR Patient and Stations'!$B$6:$AT$14,4,FALSE)</f>
        <v>84</v>
      </c>
      <c r="AC32" s="68">
        <f>HLOOKUP(AC20,'SDR Patient and Stations'!$B$6:$AT$14,4,FALSE)</f>
        <v>81</v>
      </c>
      <c r="AD32" s="60">
        <f>HLOOKUP(AD20,'SDR Patient and Stations'!$B$6:$AT$14,4,FALSE)</f>
        <v>77</v>
      </c>
      <c r="AE32" s="68">
        <f>HLOOKUP(AE20,'SDR Patient and Stations'!$B$6:$AT$14,4,FALSE)</f>
        <v>84</v>
      </c>
      <c r="AF32" s="60">
        <f>HLOOKUP(AF20,'SDR Patient and Stations'!$B$6:$AT$14,4,FALSE)</f>
        <v>80</v>
      </c>
      <c r="AG32" s="68">
        <f>HLOOKUP(AG20,'SDR Patient and Stations'!$B$6:$AT$14,4,FALSE)</f>
        <v>75</v>
      </c>
      <c r="AH32" s="60">
        <f>HLOOKUP(AH20,'SDR Patient and Stations'!$B$6:$AT$14,4,FALSE)</f>
        <v>80</v>
      </c>
      <c r="AI32" s="68">
        <f>HLOOKUP(AI20,'SDR Patient and Stations'!$B$6:$AT$14,4,FALSE)</f>
        <v>80</v>
      </c>
      <c r="AJ32" s="60">
        <f>HLOOKUP(AJ20,'SDR Patient and Stations'!$B$6:$AT$14,4,FALSE)</f>
        <v>96</v>
      </c>
      <c r="AK32" s="68">
        <f>HLOOKUP(AK20,'SDR Patient and Stations'!$B$6:$AT$14,4,FALSE)</f>
        <v>99</v>
      </c>
      <c r="AL32" s="60">
        <f>HLOOKUP(AL20,'SDR Patient and Stations'!$B$6:$AT$14,4,FALSE)</f>
        <v>78</v>
      </c>
      <c r="AM32" s="68">
        <f>HLOOKUP(AM20,'SDR Patient and Stations'!$B$6:$AT$14,4,FALSE)</f>
        <v>83</v>
      </c>
      <c r="AN32" s="60">
        <f>HLOOKUP(AN20,'SDR Patient and Stations'!$B$6:$AT$14,4,FALSE)</f>
        <v>80</v>
      </c>
      <c r="AO32" s="68">
        <f>HLOOKUP(AO20,'SDR Patient and Stations'!$B$6:$AT$14,4,FALSE)</f>
        <v>82</v>
      </c>
      <c r="AP32" s="60">
        <f>HLOOKUP(AP20,'SDR Patient and Stations'!$B$6:$AT$14,4,FALSE)</f>
        <v>91</v>
      </c>
      <c r="AQ32" s="68">
        <f>HLOOKUP(AQ20,'SDR Patient and Stations'!$B$6:$AT$14,4,FALSE)</f>
        <v>95</v>
      </c>
      <c r="AR32" s="60">
        <f>HLOOKUP(AR20,'SDR Patient and Stations'!$B$6:$AT$14,4,FALSE)</f>
        <v>101</v>
      </c>
      <c r="AS32" s="68">
        <f>HLOOKUP(AS20,'SDR Patient and Stations'!$B$6:$AT$14,4,FALSE)</f>
        <v>97</v>
      </c>
      <c r="AT32" s="60">
        <f>HLOOKUP(AT20,'SDR Patient and Stations'!$B$6:$AT$14,4,FALSE)</f>
        <v>100</v>
      </c>
      <c r="AU32" s="68">
        <f>HLOOKUP(AU20,'SDR Patient and Stations'!$B$6:$AT$14,4,FALSE)</f>
        <v>94</v>
      </c>
      <c r="AV32" s="60">
        <f>HLOOKUP(AV20,'SDR Patient and Stations'!$B$6:$AT$14,4,FALSE)</f>
        <v>102</v>
      </c>
      <c r="AW32" s="68">
        <f>HLOOKUP(AW20,'SDR Patient and Stations'!$B$6:$AT$14,4,FALSE)</f>
        <v>100</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K34" si="19">F30-F32</f>
        <v>1</v>
      </c>
      <c r="G34" s="69">
        <f t="shared" si="19"/>
        <v>2</v>
      </c>
      <c r="H34" s="61">
        <f t="shared" si="19"/>
        <v>-1</v>
      </c>
      <c r="I34" s="69">
        <f t="shared" si="19"/>
        <v>1</v>
      </c>
      <c r="J34" s="61">
        <f t="shared" si="19"/>
        <v>7</v>
      </c>
      <c r="K34" s="69">
        <f t="shared" si="19"/>
        <v>3</v>
      </c>
      <c r="L34" s="61">
        <f t="shared" ref="L34:AZ34" si="20">L30-L32</f>
        <v>20</v>
      </c>
      <c r="M34" s="69">
        <f t="shared" si="20"/>
        <v>17</v>
      </c>
      <c r="N34" s="61">
        <f t="shared" si="20"/>
        <v>25</v>
      </c>
      <c r="O34" s="69">
        <f t="shared" si="20"/>
        <v>9</v>
      </c>
      <c r="P34" s="61">
        <f t="shared" si="20"/>
        <v>4</v>
      </c>
      <c r="Q34" s="69">
        <f t="shared" si="20"/>
        <v>19</v>
      </c>
      <c r="R34" s="61">
        <f t="shared" si="20"/>
        <v>11</v>
      </c>
      <c r="S34" s="69">
        <f t="shared" si="20"/>
        <v>15</v>
      </c>
      <c r="T34" s="61">
        <f t="shared" si="20"/>
        <v>5</v>
      </c>
      <c r="U34" s="69">
        <f t="shared" si="20"/>
        <v>2</v>
      </c>
      <c r="V34" s="61">
        <f t="shared" si="20"/>
        <v>2</v>
      </c>
      <c r="W34" s="69">
        <f t="shared" si="20"/>
        <v>-6</v>
      </c>
      <c r="X34" s="61">
        <f t="shared" si="20"/>
        <v>2</v>
      </c>
      <c r="Y34" s="69">
        <f t="shared" si="20"/>
        <v>-1</v>
      </c>
      <c r="Z34" s="61">
        <f t="shared" si="20"/>
        <v>0</v>
      </c>
      <c r="AA34" s="69">
        <f t="shared" si="20"/>
        <v>-7</v>
      </c>
      <c r="AB34" s="61">
        <f t="shared" si="20"/>
        <v>0</v>
      </c>
      <c r="AC34" s="69">
        <f t="shared" si="20"/>
        <v>-1</v>
      </c>
      <c r="AD34" s="61">
        <f t="shared" si="20"/>
        <v>-2</v>
      </c>
      <c r="AE34" s="69">
        <f t="shared" si="20"/>
        <v>-4</v>
      </c>
      <c r="AF34" s="61">
        <f t="shared" si="20"/>
        <v>0</v>
      </c>
      <c r="AG34" s="69">
        <f t="shared" si="20"/>
        <v>21</v>
      </c>
      <c r="AH34" s="61">
        <f t="shared" si="20"/>
        <v>19</v>
      </c>
      <c r="AI34" s="69">
        <f t="shared" si="20"/>
        <v>-2</v>
      </c>
      <c r="AJ34" s="61">
        <f t="shared" si="20"/>
        <v>-13</v>
      </c>
      <c r="AK34" s="69">
        <f t="shared" si="20"/>
        <v>-19</v>
      </c>
      <c r="AL34" s="61">
        <f t="shared" si="20"/>
        <v>4</v>
      </c>
      <c r="AM34" s="69">
        <f t="shared" si="20"/>
        <v>8</v>
      </c>
      <c r="AN34" s="61">
        <f t="shared" si="20"/>
        <v>15</v>
      </c>
      <c r="AO34" s="69">
        <f t="shared" si="20"/>
        <v>19</v>
      </c>
      <c r="AP34" s="61">
        <f t="shared" si="20"/>
        <v>6</v>
      </c>
      <c r="AQ34" s="69">
        <f t="shared" si="20"/>
        <v>5</v>
      </c>
      <c r="AR34" s="61">
        <f t="shared" si="20"/>
        <v>-7</v>
      </c>
      <c r="AS34" s="69">
        <f t="shared" si="20"/>
        <v>5</v>
      </c>
      <c r="AT34" s="61">
        <f t="shared" si="20"/>
        <v>0</v>
      </c>
      <c r="AU34" s="69" t="e">
        <f t="shared" si="20"/>
        <v>#N/A</v>
      </c>
      <c r="AV34" s="61" t="e">
        <f t="shared" si="20"/>
        <v>#N/A</v>
      </c>
      <c r="AW34" s="69" t="e">
        <f t="shared" si="20"/>
        <v>#N/A</v>
      </c>
      <c r="AX34" s="61" t="e">
        <f t="shared" si="20"/>
        <v>#N/A</v>
      </c>
      <c r="AY34" s="69" t="e">
        <f t="shared" si="20"/>
        <v>#N/A</v>
      </c>
      <c r="AZ34" s="61" t="e">
        <f t="shared" si="20"/>
        <v>#N/A</v>
      </c>
      <c r="BB34" s="69" t="e">
        <f t="shared" ref="BB34:BD34" si="21">BB30-BB32</f>
        <v>#N/A</v>
      </c>
      <c r="BC34" s="61" t="e">
        <f t="shared" si="21"/>
        <v>#N/A</v>
      </c>
      <c r="BD34" s="69" t="e">
        <f t="shared" si="21"/>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2.6315789473684209E-2</v>
      </c>
      <c r="G36" s="107">
        <f t="shared" ref="G36:AZ36" si="22">IFERROR(G34/G32,0)</f>
        <v>5.2631578947368418E-2</v>
      </c>
      <c r="H36" s="108">
        <f t="shared" si="22"/>
        <v>-2.7777777777777776E-2</v>
      </c>
      <c r="I36" s="107">
        <f t="shared" si="22"/>
        <v>2.564102564102564E-2</v>
      </c>
      <c r="J36" s="108">
        <f t="shared" si="22"/>
        <v>0.17499999999999999</v>
      </c>
      <c r="K36" s="107">
        <f t="shared" si="22"/>
        <v>8.5714285714285715E-2</v>
      </c>
      <c r="L36" s="108">
        <f t="shared" si="22"/>
        <v>0.5</v>
      </c>
      <c r="M36" s="107">
        <f t="shared" si="22"/>
        <v>0.36170212765957449</v>
      </c>
      <c r="N36" s="108">
        <f t="shared" si="22"/>
        <v>0.65789473684210531</v>
      </c>
      <c r="O36" s="107">
        <f t="shared" si="22"/>
        <v>0.15</v>
      </c>
      <c r="P36" s="108">
        <f t="shared" si="22"/>
        <v>6.25E-2</v>
      </c>
      <c r="Q36" s="107">
        <f t="shared" si="22"/>
        <v>0.30158730158730157</v>
      </c>
      <c r="R36" s="108">
        <f t="shared" si="22"/>
        <v>0.15942028985507245</v>
      </c>
      <c r="S36" s="107">
        <f t="shared" si="22"/>
        <v>0.22058823529411764</v>
      </c>
      <c r="T36" s="108">
        <f t="shared" si="22"/>
        <v>6.097560975609756E-2</v>
      </c>
      <c r="U36" s="107">
        <f t="shared" si="22"/>
        <v>2.5000000000000001E-2</v>
      </c>
      <c r="V36" s="108">
        <f t="shared" si="22"/>
        <v>2.4096385542168676E-2</v>
      </c>
      <c r="W36" s="107">
        <f t="shared" si="22"/>
        <v>-6.8965517241379309E-2</v>
      </c>
      <c r="X36" s="108">
        <f t="shared" si="22"/>
        <v>2.4390243902439025E-2</v>
      </c>
      <c r="Y36" s="107">
        <f t="shared" si="22"/>
        <v>-1.1764705882352941E-2</v>
      </c>
      <c r="Z36" s="108">
        <f t="shared" si="22"/>
        <v>0</v>
      </c>
      <c r="AA36" s="107">
        <f t="shared" si="22"/>
        <v>-8.3333333333333329E-2</v>
      </c>
      <c r="AB36" s="108">
        <f t="shared" si="22"/>
        <v>0</v>
      </c>
      <c r="AC36" s="107">
        <f t="shared" si="22"/>
        <v>-1.2345679012345678E-2</v>
      </c>
      <c r="AD36" s="108">
        <f t="shared" si="22"/>
        <v>-2.5974025974025976E-2</v>
      </c>
      <c r="AE36" s="107">
        <f t="shared" si="22"/>
        <v>-4.7619047619047616E-2</v>
      </c>
      <c r="AF36" s="108">
        <f t="shared" si="22"/>
        <v>0</v>
      </c>
      <c r="AG36" s="107">
        <f t="shared" si="22"/>
        <v>0.28000000000000003</v>
      </c>
      <c r="AH36" s="108">
        <f t="shared" si="22"/>
        <v>0.23749999999999999</v>
      </c>
      <c r="AI36" s="107">
        <f t="shared" si="22"/>
        <v>-2.5000000000000001E-2</v>
      </c>
      <c r="AJ36" s="108">
        <f t="shared" si="22"/>
        <v>-0.13541666666666666</v>
      </c>
      <c r="AK36" s="107">
        <f t="shared" si="22"/>
        <v>-0.19191919191919191</v>
      </c>
      <c r="AL36" s="108">
        <f t="shared" si="22"/>
        <v>5.128205128205128E-2</v>
      </c>
      <c r="AM36" s="107">
        <f t="shared" si="22"/>
        <v>9.6385542168674704E-2</v>
      </c>
      <c r="AN36" s="108">
        <f t="shared" si="22"/>
        <v>0.1875</v>
      </c>
      <c r="AO36" s="107">
        <f t="shared" si="22"/>
        <v>0.23170731707317074</v>
      </c>
      <c r="AP36" s="108">
        <f t="shared" si="22"/>
        <v>6.5934065934065936E-2</v>
      </c>
      <c r="AQ36" s="107">
        <f t="shared" si="22"/>
        <v>5.2631578947368418E-2</v>
      </c>
      <c r="AR36" s="108">
        <f t="shared" si="22"/>
        <v>-6.9306930693069313E-2</v>
      </c>
      <c r="AS36" s="107">
        <f t="shared" si="22"/>
        <v>5.1546391752577317E-2</v>
      </c>
      <c r="AT36" s="108">
        <f t="shared" si="22"/>
        <v>0</v>
      </c>
      <c r="AU36" s="107">
        <f t="shared" si="22"/>
        <v>0</v>
      </c>
      <c r="AV36" s="108">
        <f t="shared" si="22"/>
        <v>0</v>
      </c>
      <c r="AW36" s="107">
        <f t="shared" si="22"/>
        <v>0</v>
      </c>
      <c r="AX36" s="108">
        <f t="shared" si="22"/>
        <v>0</v>
      </c>
      <c r="AY36" s="107">
        <f t="shared" si="22"/>
        <v>0</v>
      </c>
      <c r="AZ36" s="108">
        <f t="shared" si="22"/>
        <v>0</v>
      </c>
      <c r="BB36" s="70" t="e">
        <f t="shared" ref="BB36:BD36" si="23">BB34/BB32</f>
        <v>#N/A</v>
      </c>
      <c r="BC36" s="62" t="e">
        <f t="shared" si="23"/>
        <v>#N/A</v>
      </c>
      <c r="BD36" s="70" t="e">
        <f t="shared" si="23"/>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1.4619883040935672E-3</v>
      </c>
      <c r="G38" s="107">
        <f t="shared" ref="G38:BD38" si="24">G36/18</f>
        <v>2.9239766081871343E-3</v>
      </c>
      <c r="H38" s="108">
        <f t="shared" si="24"/>
        <v>-1.5432098765432098E-3</v>
      </c>
      <c r="I38" s="107">
        <f t="shared" si="24"/>
        <v>1.4245014245014244E-3</v>
      </c>
      <c r="J38" s="108">
        <f t="shared" si="24"/>
        <v>9.7222222222222224E-3</v>
      </c>
      <c r="K38" s="107">
        <f t="shared" si="24"/>
        <v>4.7619047619047623E-3</v>
      </c>
      <c r="L38" s="108">
        <f t="shared" ref="L38:AZ38" si="25">L36/18</f>
        <v>2.7777777777777776E-2</v>
      </c>
      <c r="M38" s="107">
        <f t="shared" si="25"/>
        <v>2.0094562647754138E-2</v>
      </c>
      <c r="N38" s="108">
        <f t="shared" si="25"/>
        <v>3.6549707602339186E-2</v>
      </c>
      <c r="O38" s="107">
        <f t="shared" si="25"/>
        <v>8.3333333333333332E-3</v>
      </c>
      <c r="P38" s="108">
        <f t="shared" si="25"/>
        <v>3.472222222222222E-3</v>
      </c>
      <c r="Q38" s="107">
        <f t="shared" si="25"/>
        <v>1.6754850088183421E-2</v>
      </c>
      <c r="R38" s="108">
        <f t="shared" si="25"/>
        <v>8.8566827697262474E-3</v>
      </c>
      <c r="S38" s="107">
        <f t="shared" si="25"/>
        <v>1.2254901960784314E-2</v>
      </c>
      <c r="T38" s="108">
        <f t="shared" si="25"/>
        <v>3.3875338753387532E-3</v>
      </c>
      <c r="U38" s="107">
        <f t="shared" si="25"/>
        <v>1.3888888888888889E-3</v>
      </c>
      <c r="V38" s="108">
        <f t="shared" si="25"/>
        <v>1.3386880856760376E-3</v>
      </c>
      <c r="W38" s="107">
        <f t="shared" si="25"/>
        <v>-3.8314176245210726E-3</v>
      </c>
      <c r="X38" s="108">
        <f t="shared" si="25"/>
        <v>1.3550135501355014E-3</v>
      </c>
      <c r="Y38" s="107">
        <f t="shared" si="25"/>
        <v>-6.5359477124183002E-4</v>
      </c>
      <c r="Z38" s="108">
        <f t="shared" si="25"/>
        <v>0</v>
      </c>
      <c r="AA38" s="107">
        <f t="shared" si="25"/>
        <v>-4.6296296296296294E-3</v>
      </c>
      <c r="AB38" s="108">
        <f t="shared" si="25"/>
        <v>0</v>
      </c>
      <c r="AC38" s="107">
        <f t="shared" si="25"/>
        <v>-6.8587105624142656E-4</v>
      </c>
      <c r="AD38" s="108">
        <f t="shared" si="25"/>
        <v>-1.443001443001443E-3</v>
      </c>
      <c r="AE38" s="107">
        <f t="shared" si="25"/>
        <v>-2.6455026455026454E-3</v>
      </c>
      <c r="AF38" s="108">
        <f t="shared" si="25"/>
        <v>0</v>
      </c>
      <c r="AG38" s="107">
        <f t="shared" si="25"/>
        <v>1.5555555555555557E-2</v>
      </c>
      <c r="AH38" s="108">
        <f t="shared" si="25"/>
        <v>1.3194444444444444E-2</v>
      </c>
      <c r="AI38" s="107">
        <f t="shared" si="25"/>
        <v>-1.3888888888888889E-3</v>
      </c>
      <c r="AJ38" s="108">
        <f t="shared" si="25"/>
        <v>-7.5231481481481477E-3</v>
      </c>
      <c r="AK38" s="107">
        <f t="shared" si="25"/>
        <v>-1.0662177328843996E-2</v>
      </c>
      <c r="AL38" s="108">
        <f t="shared" si="25"/>
        <v>2.8490028490028487E-3</v>
      </c>
      <c r="AM38" s="107">
        <f t="shared" si="25"/>
        <v>5.3547523427041506E-3</v>
      </c>
      <c r="AN38" s="108">
        <f t="shared" si="25"/>
        <v>1.0416666666666666E-2</v>
      </c>
      <c r="AO38" s="107">
        <f t="shared" si="25"/>
        <v>1.2872628726287264E-2</v>
      </c>
      <c r="AP38" s="108">
        <f t="shared" si="25"/>
        <v>3.663003663003663E-3</v>
      </c>
      <c r="AQ38" s="107">
        <f t="shared" si="25"/>
        <v>2.9239766081871343E-3</v>
      </c>
      <c r="AR38" s="108">
        <f t="shared" si="25"/>
        <v>-3.8503850385038507E-3</v>
      </c>
      <c r="AS38" s="107">
        <f t="shared" si="25"/>
        <v>2.8636884306987398E-3</v>
      </c>
      <c r="AT38" s="108">
        <f t="shared" si="25"/>
        <v>0</v>
      </c>
      <c r="AU38" s="107">
        <f t="shared" si="25"/>
        <v>0</v>
      </c>
      <c r="AV38" s="108">
        <f t="shared" si="25"/>
        <v>0</v>
      </c>
      <c r="AW38" s="107">
        <f t="shared" si="25"/>
        <v>0</v>
      </c>
      <c r="AX38" s="108">
        <f t="shared" si="25"/>
        <v>0</v>
      </c>
      <c r="AY38" s="107">
        <f t="shared" si="25"/>
        <v>0</v>
      </c>
      <c r="AZ38" s="108">
        <f t="shared" si="25"/>
        <v>0</v>
      </c>
      <c r="BB38" s="70" t="e">
        <f t="shared" si="24"/>
        <v>#N/A</v>
      </c>
      <c r="BC38" s="62" t="e">
        <f t="shared" si="24"/>
        <v>#N/A</v>
      </c>
      <c r="BD38" s="70" t="e">
        <f t="shared" si="24"/>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2.6315789473684209E-2</v>
      </c>
      <c r="G40" s="120">
        <f t="shared" ref="G40:BD40" si="26">G38*G41</f>
        <v>5.2631578947368418E-2</v>
      </c>
      <c r="H40" s="108">
        <f t="shared" si="26"/>
        <v>-2.7777777777777776E-2</v>
      </c>
      <c r="I40" s="107">
        <f t="shared" si="26"/>
        <v>2.564102564102564E-2</v>
      </c>
      <c r="J40" s="108">
        <f t="shared" si="26"/>
        <v>0.17499999999999999</v>
      </c>
      <c r="K40" s="107">
        <f t="shared" si="26"/>
        <v>8.5714285714285715E-2</v>
      </c>
      <c r="L40" s="108">
        <f t="shared" ref="L40:AZ40" si="27">L38*L41</f>
        <v>0.5</v>
      </c>
      <c r="M40" s="107">
        <f t="shared" si="27"/>
        <v>0.36170212765957449</v>
      </c>
      <c r="N40" s="108">
        <f t="shared" si="27"/>
        <v>0.65789473684210531</v>
      </c>
      <c r="O40" s="107">
        <f t="shared" si="27"/>
        <v>0.15</v>
      </c>
      <c r="P40" s="108">
        <f t="shared" si="27"/>
        <v>6.25E-2</v>
      </c>
      <c r="Q40" s="107">
        <f t="shared" si="27"/>
        <v>0.30158730158730157</v>
      </c>
      <c r="R40" s="108">
        <f t="shared" si="27"/>
        <v>0.15942028985507245</v>
      </c>
      <c r="S40" s="107">
        <f t="shared" si="27"/>
        <v>0.22058823529411764</v>
      </c>
      <c r="T40" s="108">
        <f t="shared" si="27"/>
        <v>6.097560975609756E-2</v>
      </c>
      <c r="U40" s="107">
        <f t="shared" si="27"/>
        <v>2.5000000000000001E-2</v>
      </c>
      <c r="V40" s="108">
        <f t="shared" si="27"/>
        <v>2.4096385542168676E-2</v>
      </c>
      <c r="W40" s="107">
        <f t="shared" si="27"/>
        <v>-6.8965517241379309E-2</v>
      </c>
      <c r="X40" s="108">
        <f t="shared" si="27"/>
        <v>2.4390243902439025E-2</v>
      </c>
      <c r="Y40" s="107">
        <f t="shared" si="27"/>
        <v>-1.1764705882352941E-2</v>
      </c>
      <c r="Z40" s="108">
        <f t="shared" si="27"/>
        <v>0</v>
      </c>
      <c r="AA40" s="107">
        <f t="shared" si="27"/>
        <v>-8.3333333333333329E-2</v>
      </c>
      <c r="AB40" s="108">
        <f t="shared" si="27"/>
        <v>0</v>
      </c>
      <c r="AC40" s="107">
        <f t="shared" si="27"/>
        <v>-1.2345679012345678E-2</v>
      </c>
      <c r="AD40" s="108">
        <f t="shared" si="27"/>
        <v>-2.5974025974025976E-2</v>
      </c>
      <c r="AE40" s="107">
        <f t="shared" si="27"/>
        <v>-4.7619047619047616E-2</v>
      </c>
      <c r="AF40" s="108">
        <f t="shared" si="27"/>
        <v>0</v>
      </c>
      <c r="AG40" s="107">
        <f t="shared" si="27"/>
        <v>0.28000000000000003</v>
      </c>
      <c r="AH40" s="108">
        <f t="shared" si="27"/>
        <v>0.23749999999999999</v>
      </c>
      <c r="AI40" s="107">
        <f t="shared" si="27"/>
        <v>-2.5000000000000001E-2</v>
      </c>
      <c r="AJ40" s="108">
        <f t="shared" si="27"/>
        <v>-0.13541666666666666</v>
      </c>
      <c r="AK40" s="107">
        <f t="shared" si="27"/>
        <v>-0.19191919191919193</v>
      </c>
      <c r="AL40" s="108">
        <f t="shared" si="27"/>
        <v>5.128205128205128E-2</v>
      </c>
      <c r="AM40" s="107">
        <f t="shared" si="27"/>
        <v>9.6385542168674704E-2</v>
      </c>
      <c r="AN40" s="108">
        <f t="shared" si="27"/>
        <v>0.1875</v>
      </c>
      <c r="AO40" s="107">
        <f t="shared" si="27"/>
        <v>0.23170731707317074</v>
      </c>
      <c r="AP40" s="108">
        <f t="shared" si="27"/>
        <v>6.5934065934065936E-2</v>
      </c>
      <c r="AQ40" s="107">
        <f t="shared" si="27"/>
        <v>5.2631578947368418E-2</v>
      </c>
      <c r="AR40" s="108">
        <f t="shared" si="27"/>
        <v>-6.9306930693069313E-2</v>
      </c>
      <c r="AS40" s="107">
        <f t="shared" si="27"/>
        <v>5.1546391752577317E-2</v>
      </c>
      <c r="AT40" s="108">
        <f t="shared" si="27"/>
        <v>0</v>
      </c>
      <c r="AU40" s="107">
        <f t="shared" si="27"/>
        <v>0</v>
      </c>
      <c r="AV40" s="108">
        <f t="shared" si="27"/>
        <v>0</v>
      </c>
      <c r="AW40" s="107">
        <f t="shared" si="27"/>
        <v>0</v>
      </c>
      <c r="AX40" s="108">
        <f t="shared" si="27"/>
        <v>0</v>
      </c>
      <c r="AY40" s="107">
        <f t="shared" si="27"/>
        <v>0</v>
      </c>
      <c r="AZ40" s="108">
        <f t="shared" si="27"/>
        <v>0</v>
      </c>
      <c r="BB40" s="70" t="e">
        <f t="shared" si="26"/>
        <v>#N/A</v>
      </c>
      <c r="BC40" s="62" t="e">
        <f t="shared" si="26"/>
        <v>#N/A</v>
      </c>
      <c r="BD40" s="70" t="e">
        <f t="shared" si="26"/>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40.026315789473685</v>
      </c>
      <c r="G43" s="109">
        <f t="shared" ref="G43:BD43" si="28">G30+(G30*G40)</f>
        <v>42.10526315789474</v>
      </c>
      <c r="H43" s="110">
        <f t="shared" si="28"/>
        <v>34.027777777777779</v>
      </c>
      <c r="I43" s="109">
        <f t="shared" si="28"/>
        <v>41.025641025641022</v>
      </c>
      <c r="J43" s="110">
        <f t="shared" si="28"/>
        <v>55.225000000000001</v>
      </c>
      <c r="K43" s="109">
        <f t="shared" si="28"/>
        <v>41.25714285714286</v>
      </c>
      <c r="L43" s="110">
        <f t="shared" ref="L43:AZ43" si="29">L30+(L30*L40)</f>
        <v>90</v>
      </c>
      <c r="M43" s="109">
        <f t="shared" si="29"/>
        <v>87.148936170212764</v>
      </c>
      <c r="N43" s="110">
        <f t="shared" si="29"/>
        <v>104.44736842105263</v>
      </c>
      <c r="O43" s="109">
        <f t="shared" si="29"/>
        <v>79.349999999999994</v>
      </c>
      <c r="P43" s="110">
        <f t="shared" si="29"/>
        <v>72.25</v>
      </c>
      <c r="Q43" s="109">
        <f t="shared" si="29"/>
        <v>106.73015873015873</v>
      </c>
      <c r="R43" s="110">
        <f t="shared" si="29"/>
        <v>92.753623188405797</v>
      </c>
      <c r="S43" s="109">
        <f t="shared" si="29"/>
        <v>101.30882352941177</v>
      </c>
      <c r="T43" s="110">
        <f t="shared" si="29"/>
        <v>92.304878048780495</v>
      </c>
      <c r="U43" s="109">
        <f t="shared" si="29"/>
        <v>84.05</v>
      </c>
      <c r="V43" s="110">
        <f t="shared" si="29"/>
        <v>87.048192771084331</v>
      </c>
      <c r="W43" s="109">
        <f t="shared" si="29"/>
        <v>75.41379310344827</v>
      </c>
      <c r="X43" s="110">
        <f t="shared" si="29"/>
        <v>86.048780487804876</v>
      </c>
      <c r="Y43" s="109">
        <f t="shared" si="29"/>
        <v>83.011764705882356</v>
      </c>
      <c r="Z43" s="110">
        <f t="shared" si="29"/>
        <v>81</v>
      </c>
      <c r="AA43" s="109">
        <f t="shared" si="29"/>
        <v>70.583333333333329</v>
      </c>
      <c r="AB43" s="110">
        <f t="shared" si="29"/>
        <v>84</v>
      </c>
      <c r="AC43" s="109">
        <f t="shared" si="29"/>
        <v>79.012345679012341</v>
      </c>
      <c r="AD43" s="110">
        <f t="shared" si="29"/>
        <v>73.051948051948045</v>
      </c>
      <c r="AE43" s="109">
        <f t="shared" si="29"/>
        <v>76.19047619047619</v>
      </c>
      <c r="AF43" s="110">
        <f t="shared" si="29"/>
        <v>80</v>
      </c>
      <c r="AG43" s="109">
        <f t="shared" si="29"/>
        <v>122.88</v>
      </c>
      <c r="AH43" s="110">
        <f t="shared" si="29"/>
        <v>122.5125</v>
      </c>
      <c r="AI43" s="109">
        <f t="shared" si="29"/>
        <v>76.05</v>
      </c>
      <c r="AJ43" s="110">
        <f t="shared" si="29"/>
        <v>71.760416666666671</v>
      </c>
      <c r="AK43" s="109">
        <f t="shared" si="29"/>
        <v>64.646464646464651</v>
      </c>
      <c r="AL43" s="110">
        <f t="shared" si="29"/>
        <v>86.205128205128204</v>
      </c>
      <c r="AM43" s="109">
        <f t="shared" si="29"/>
        <v>99.771084337349393</v>
      </c>
      <c r="AN43" s="110">
        <f t="shared" si="29"/>
        <v>112.8125</v>
      </c>
      <c r="AO43" s="109">
        <f t="shared" si="29"/>
        <v>124.40243902439025</v>
      </c>
      <c r="AP43" s="110">
        <f t="shared" si="29"/>
        <v>103.39560439560439</v>
      </c>
      <c r="AQ43" s="109">
        <f t="shared" si="29"/>
        <v>105.26315789473684</v>
      </c>
      <c r="AR43" s="110">
        <f t="shared" si="29"/>
        <v>87.485148514851488</v>
      </c>
      <c r="AS43" s="109">
        <f t="shared" si="29"/>
        <v>107.25773195876289</v>
      </c>
      <c r="AT43" s="110">
        <f t="shared" si="29"/>
        <v>100</v>
      </c>
      <c r="AU43" s="109" t="e">
        <f t="shared" si="29"/>
        <v>#N/A</v>
      </c>
      <c r="AV43" s="110" t="e">
        <f t="shared" si="29"/>
        <v>#N/A</v>
      </c>
      <c r="AW43" s="109" t="e">
        <f t="shared" si="29"/>
        <v>#N/A</v>
      </c>
      <c r="AX43" s="110" t="e">
        <f t="shared" si="29"/>
        <v>#N/A</v>
      </c>
      <c r="AY43" s="109" t="e">
        <f t="shared" si="29"/>
        <v>#N/A</v>
      </c>
      <c r="AZ43" s="110" t="e">
        <f t="shared" si="29"/>
        <v>#N/A</v>
      </c>
      <c r="BB43" s="70" t="e">
        <f t="shared" si="28"/>
        <v>#N/A</v>
      </c>
      <c r="BC43" s="62" t="e">
        <f t="shared" si="28"/>
        <v>#N/A</v>
      </c>
      <c r="BD43" s="70" t="e">
        <f t="shared" si="28"/>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12.66655562958028</v>
      </c>
      <c r="G45" s="69">
        <f t="shared" ref="G45:K45" si="30">G43/$F$1</f>
        <v>13.324450366422385</v>
      </c>
      <c r="H45" s="61">
        <f t="shared" si="30"/>
        <v>10.768284106891702</v>
      </c>
      <c r="I45" s="69">
        <f t="shared" si="30"/>
        <v>12.982797792924373</v>
      </c>
      <c r="J45" s="61">
        <f t="shared" si="30"/>
        <v>17.476265822784811</v>
      </c>
      <c r="K45" s="69">
        <f t="shared" si="30"/>
        <v>13.05605786618445</v>
      </c>
      <c r="L45" s="61">
        <f t="shared" ref="L45:AZ45" si="31">L43/$F$1</f>
        <v>28.481012658227847</v>
      </c>
      <c r="M45" s="69">
        <f t="shared" si="31"/>
        <v>27.578777269054672</v>
      </c>
      <c r="N45" s="61">
        <f t="shared" si="31"/>
        <v>33.052964690206529</v>
      </c>
      <c r="O45" s="69">
        <f t="shared" si="31"/>
        <v>25.110759493670884</v>
      </c>
      <c r="P45" s="61">
        <f t="shared" si="31"/>
        <v>22.86392405063291</v>
      </c>
      <c r="Q45" s="69">
        <f t="shared" si="31"/>
        <v>33.775366686759092</v>
      </c>
      <c r="R45" s="61">
        <f t="shared" si="31"/>
        <v>29.35241240139424</v>
      </c>
      <c r="S45" s="69">
        <f t="shared" si="31"/>
        <v>32.059754281459419</v>
      </c>
      <c r="T45" s="61">
        <f t="shared" si="31"/>
        <v>29.210404445816611</v>
      </c>
      <c r="U45" s="69">
        <f t="shared" si="31"/>
        <v>26.598101265822784</v>
      </c>
      <c r="V45" s="61">
        <f t="shared" si="31"/>
        <v>27.546896446545674</v>
      </c>
      <c r="W45" s="69">
        <f t="shared" si="31"/>
        <v>23.865124399825401</v>
      </c>
      <c r="X45" s="61">
        <f t="shared" si="31"/>
        <v>27.23062673664711</v>
      </c>
      <c r="Y45" s="69">
        <f t="shared" si="31"/>
        <v>26.269545793000745</v>
      </c>
      <c r="Z45" s="61">
        <f t="shared" si="31"/>
        <v>25.632911392405063</v>
      </c>
      <c r="AA45" s="69">
        <f t="shared" si="31"/>
        <v>22.336497890295355</v>
      </c>
      <c r="AB45" s="61">
        <f t="shared" si="31"/>
        <v>26.582278481012658</v>
      </c>
      <c r="AC45" s="69">
        <f t="shared" si="31"/>
        <v>25.003906860446943</v>
      </c>
      <c r="AD45" s="61">
        <f t="shared" si="31"/>
        <v>23.117705079730392</v>
      </c>
      <c r="AE45" s="69">
        <f t="shared" si="31"/>
        <v>24.110910186859552</v>
      </c>
      <c r="AF45" s="61">
        <f t="shared" si="31"/>
        <v>25.316455696202532</v>
      </c>
      <c r="AG45" s="69">
        <f t="shared" si="31"/>
        <v>38.886075949367083</v>
      </c>
      <c r="AH45" s="61">
        <f t="shared" si="31"/>
        <v>38.769778481012658</v>
      </c>
      <c r="AI45" s="69">
        <f t="shared" si="31"/>
        <v>24.066455696202528</v>
      </c>
      <c r="AJ45" s="61">
        <f t="shared" si="31"/>
        <v>22.708992616033754</v>
      </c>
      <c r="AK45" s="69">
        <f t="shared" si="31"/>
        <v>20.45774197672932</v>
      </c>
      <c r="AL45" s="61">
        <f t="shared" si="31"/>
        <v>27.28010386238234</v>
      </c>
      <c r="AM45" s="69">
        <f t="shared" si="31"/>
        <v>31.573127954857402</v>
      </c>
      <c r="AN45" s="61">
        <f t="shared" si="31"/>
        <v>35.7001582278481</v>
      </c>
      <c r="AO45" s="69">
        <f t="shared" si="31"/>
        <v>39.367860450756403</v>
      </c>
      <c r="AP45" s="61">
        <f t="shared" si="31"/>
        <v>32.720127973292527</v>
      </c>
      <c r="AQ45" s="69">
        <f t="shared" si="31"/>
        <v>33.311125916055957</v>
      </c>
      <c r="AR45" s="61">
        <f t="shared" si="31"/>
        <v>27.685173580649202</v>
      </c>
      <c r="AS45" s="69">
        <f t="shared" si="31"/>
        <v>33.942320240114839</v>
      </c>
      <c r="AT45" s="61">
        <f t="shared" si="31"/>
        <v>31.645569620253163</v>
      </c>
      <c r="AU45" s="69" t="e">
        <f t="shared" si="31"/>
        <v>#N/A</v>
      </c>
      <c r="AV45" s="61" t="e">
        <f t="shared" si="31"/>
        <v>#N/A</v>
      </c>
      <c r="AW45" s="69" t="e">
        <f t="shared" si="31"/>
        <v>#N/A</v>
      </c>
      <c r="AX45" s="61" t="e">
        <f t="shared" si="31"/>
        <v>#N/A</v>
      </c>
      <c r="AY45" s="69" t="e">
        <f t="shared" si="31"/>
        <v>#N/A</v>
      </c>
      <c r="AZ45" s="61" t="e">
        <f t="shared" si="31"/>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10</v>
      </c>
      <c r="G47" s="172">
        <f>G45-G26</f>
        <v>3.3244503664223846</v>
      </c>
      <c r="H47" s="118">
        <f>H45-H26</f>
        <v>0.76828410689170212</v>
      </c>
      <c r="I47" s="119">
        <f t="shared" ref="I47:AZ47" si="32">I45-I26</f>
        <v>2.982797792924373</v>
      </c>
      <c r="J47" s="118">
        <f t="shared" si="32"/>
        <v>7.4762658227848107</v>
      </c>
      <c r="K47" s="119">
        <f t="shared" si="32"/>
        <v>2.2877737592927474</v>
      </c>
      <c r="L47" s="118">
        <f t="shared" si="32"/>
        <v>14.729930758411772</v>
      </c>
      <c r="M47" s="119">
        <f t="shared" si="32"/>
        <v>6.3514295464537867</v>
      </c>
      <c r="N47" s="118">
        <f t="shared" si="32"/>
        <v>9.5378432083128963</v>
      </c>
      <c r="O47" s="119">
        <f t="shared" si="32"/>
        <v>-4.8892405063291164</v>
      </c>
      <c r="P47" s="118">
        <f t="shared" si="32"/>
        <v>-7.1360759493670898</v>
      </c>
      <c r="Q47" s="119">
        <f t="shared" si="32"/>
        <v>3.7753666867590923</v>
      </c>
      <c r="R47" s="118">
        <f t="shared" si="32"/>
        <v>-0.64758759860576021</v>
      </c>
      <c r="S47" s="119">
        <f t="shared" si="32"/>
        <v>2.0597542814594192</v>
      </c>
      <c r="T47" s="118">
        <f t="shared" si="32"/>
        <v>-0.78959555418338923</v>
      </c>
      <c r="U47" s="119">
        <f t="shared" si="32"/>
        <v>-3.401898734177216</v>
      </c>
      <c r="V47" s="118">
        <f t="shared" si="32"/>
        <v>-2.4531035534543264</v>
      </c>
      <c r="W47" s="119">
        <f t="shared" si="32"/>
        <v>-6.134875600174599</v>
      </c>
      <c r="X47" s="118">
        <f t="shared" si="32"/>
        <v>-2.7693732633528896</v>
      </c>
      <c r="Y47" s="119">
        <f t="shared" si="32"/>
        <v>-3.730454206999255</v>
      </c>
      <c r="Z47" s="118">
        <f t="shared" si="32"/>
        <v>-4.3670886075949369</v>
      </c>
      <c r="AA47" s="119">
        <f t="shared" si="32"/>
        <v>-7.6635021097046447</v>
      </c>
      <c r="AB47" s="118">
        <f t="shared" si="32"/>
        <v>-1.4177215189873422</v>
      </c>
      <c r="AC47" s="119">
        <f t="shared" si="32"/>
        <v>-2.9960931395530572</v>
      </c>
      <c r="AD47" s="118">
        <f t="shared" si="32"/>
        <v>-4.882294920269608</v>
      </c>
      <c r="AE47" s="119">
        <f t="shared" si="32"/>
        <v>-3.8890898131404477</v>
      </c>
      <c r="AF47" s="118">
        <f t="shared" si="32"/>
        <v>0.31645569620253156</v>
      </c>
      <c r="AG47" s="119">
        <f t="shared" si="32"/>
        <v>13.886075949367083</v>
      </c>
      <c r="AH47" s="118">
        <f t="shared" si="32"/>
        <v>13.769778481012658</v>
      </c>
      <c r="AI47" s="119">
        <f t="shared" si="32"/>
        <v>-1.2500000000000036</v>
      </c>
      <c r="AJ47" s="118">
        <f t="shared" si="32"/>
        <v>-7.2910073839662459</v>
      </c>
      <c r="AK47" s="119">
        <f t="shared" si="32"/>
        <v>-9.54225802327068</v>
      </c>
      <c r="AL47" s="118">
        <f t="shared" si="32"/>
        <v>-2.7198961376176598</v>
      </c>
      <c r="AM47" s="119">
        <f t="shared" si="32"/>
        <v>1.5731279548574015</v>
      </c>
      <c r="AN47" s="118">
        <f t="shared" si="32"/>
        <v>5.7001582278480996</v>
      </c>
      <c r="AO47" s="119">
        <f t="shared" si="32"/>
        <v>9.3678604507564032</v>
      </c>
      <c r="AP47" s="118">
        <f t="shared" si="32"/>
        <v>2.7201279732925272</v>
      </c>
      <c r="AQ47" s="119">
        <f t="shared" si="32"/>
        <v>3.311125916055957</v>
      </c>
      <c r="AR47" s="118">
        <f t="shared" si="32"/>
        <v>-2.3148264193507977</v>
      </c>
      <c r="AS47" s="119">
        <f t="shared" si="32"/>
        <v>3.9423202401148387</v>
      </c>
      <c r="AT47" s="118">
        <f t="shared" si="32"/>
        <v>1.6455696202531627</v>
      </c>
      <c r="AU47" s="119" t="e">
        <f t="shared" si="32"/>
        <v>#N/A</v>
      </c>
      <c r="AV47" s="118" t="e">
        <f t="shared" si="32"/>
        <v>#N/A</v>
      </c>
      <c r="AW47" s="119" t="e">
        <f t="shared" si="32"/>
        <v>#N/A</v>
      </c>
      <c r="AX47" s="118" t="e">
        <f t="shared" si="32"/>
        <v>#N/A</v>
      </c>
      <c r="AY47" s="119" t="e">
        <f t="shared" si="32"/>
        <v>#N/A</v>
      </c>
      <c r="AZ47" s="118" t="e">
        <f t="shared" si="32"/>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3.3244503664223846</v>
      </c>
      <c r="H49" s="63">
        <f>IF((((IF(AND(H24&gt;($F$1-0.00001),((H45-H26)&gt;0)),(H45-H26),0)))&gt;=10),10,(IF(AND(H24&gt;($F$1-0.00001),((H45-H26)&gt;0)),(H45-H26),0)))</f>
        <v>0.76828410689170212</v>
      </c>
      <c r="I49" s="71">
        <f t="shared" ref="I49:AZ49" si="33">IF((((IF(AND(I24&gt;($F$1-0.00001),((I45-I26)&gt;0)),(I45-I26),0)))&gt;=10),10,(IF(AND(I24&gt;($F$1-0.00001),((I45-I26)&gt;0)),(I45-I26),0)))</f>
        <v>2.982797792924373</v>
      </c>
      <c r="J49" s="63">
        <f t="shared" si="33"/>
        <v>7.4762658227848107</v>
      </c>
      <c r="K49" s="71">
        <f t="shared" si="33"/>
        <v>2.2877737592927474</v>
      </c>
      <c r="L49" s="63">
        <f t="shared" si="33"/>
        <v>10</v>
      </c>
      <c r="M49" s="71">
        <f t="shared" si="33"/>
        <v>0</v>
      </c>
      <c r="N49" s="63">
        <f t="shared" si="33"/>
        <v>0</v>
      </c>
      <c r="O49" s="71">
        <f t="shared" si="33"/>
        <v>0</v>
      </c>
      <c r="P49" s="63">
        <f t="shared" si="33"/>
        <v>0</v>
      </c>
      <c r="Q49" s="71">
        <f t="shared" si="33"/>
        <v>0</v>
      </c>
      <c r="R49" s="63">
        <f t="shared" si="33"/>
        <v>0</v>
      </c>
      <c r="S49" s="71">
        <f t="shared" si="33"/>
        <v>0</v>
      </c>
      <c r="T49" s="63">
        <f t="shared" si="33"/>
        <v>0</v>
      </c>
      <c r="U49" s="71">
        <f t="shared" si="33"/>
        <v>0</v>
      </c>
      <c r="V49" s="63">
        <f t="shared" si="33"/>
        <v>0</v>
      </c>
      <c r="W49" s="71">
        <f t="shared" si="33"/>
        <v>0</v>
      </c>
      <c r="X49" s="63">
        <f t="shared" si="33"/>
        <v>0</v>
      </c>
      <c r="Y49" s="71">
        <f t="shared" si="33"/>
        <v>0</v>
      </c>
      <c r="Z49" s="63">
        <f t="shared" si="33"/>
        <v>0</v>
      </c>
      <c r="AA49" s="71">
        <f t="shared" si="33"/>
        <v>0</v>
      </c>
      <c r="AB49" s="63">
        <f t="shared" si="33"/>
        <v>0</v>
      </c>
      <c r="AC49" s="71">
        <f t="shared" si="33"/>
        <v>0</v>
      </c>
      <c r="AD49" s="63">
        <f t="shared" si="33"/>
        <v>0</v>
      </c>
      <c r="AE49" s="71">
        <f t="shared" si="33"/>
        <v>0</v>
      </c>
      <c r="AF49" s="63">
        <f t="shared" si="33"/>
        <v>0.31645569620253156</v>
      </c>
      <c r="AG49" s="71">
        <f t="shared" si="33"/>
        <v>10</v>
      </c>
      <c r="AH49" s="63">
        <f t="shared" si="33"/>
        <v>10</v>
      </c>
      <c r="AI49" s="71">
        <f t="shared" si="33"/>
        <v>0</v>
      </c>
      <c r="AJ49" s="63">
        <f t="shared" si="33"/>
        <v>0</v>
      </c>
      <c r="AK49" s="71">
        <f t="shared" si="33"/>
        <v>0</v>
      </c>
      <c r="AL49" s="63">
        <f t="shared" si="33"/>
        <v>0</v>
      </c>
      <c r="AM49" s="71">
        <f t="shared" si="33"/>
        <v>0</v>
      </c>
      <c r="AN49" s="63">
        <f t="shared" si="33"/>
        <v>5.7001582278480996</v>
      </c>
      <c r="AO49" s="71">
        <f t="shared" si="33"/>
        <v>9.3678604507564032</v>
      </c>
      <c r="AP49" s="63">
        <f t="shared" si="33"/>
        <v>2.7201279732925272</v>
      </c>
      <c r="AQ49" s="71">
        <f t="shared" si="33"/>
        <v>3.311125916055957</v>
      </c>
      <c r="AR49" s="63">
        <f t="shared" si="33"/>
        <v>0</v>
      </c>
      <c r="AS49" s="71">
        <f t="shared" si="33"/>
        <v>3.9423202401148387</v>
      </c>
      <c r="AT49" s="63">
        <f t="shared" si="33"/>
        <v>1.6455696202531627</v>
      </c>
      <c r="AU49" s="71" t="e">
        <f t="shared" si="33"/>
        <v>#N/A</v>
      </c>
      <c r="AV49" s="63" t="e">
        <f t="shared" si="33"/>
        <v>#N/A</v>
      </c>
      <c r="AW49" s="71" t="e">
        <f t="shared" si="33"/>
        <v>#N/A</v>
      </c>
      <c r="AX49" s="63" t="e">
        <f t="shared" si="33"/>
        <v>#N/A</v>
      </c>
      <c r="AY49" s="71" t="e">
        <f t="shared" si="33"/>
        <v>#N/A</v>
      </c>
      <c r="AZ49" s="63" t="e">
        <f t="shared" si="33"/>
        <v>#N/A</v>
      </c>
      <c r="BB49" s="71" t="e">
        <f t="shared" ref="BB49:BD49" si="34">BB45-BB47</f>
        <v>#N/A</v>
      </c>
      <c r="BC49" s="63" t="e">
        <f t="shared" si="34"/>
        <v>#N/A</v>
      </c>
      <c r="BD49" s="71" t="e">
        <f t="shared" si="34"/>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49" priority="9" stopIfTrue="1">
      <formula>ISERROR</formula>
    </cfRule>
  </conditionalFormatting>
  <conditionalFormatting sqref="BB36:BD36 BB38:BD38 BB40:BD40 BB43:BD43 BB45:BD45 BB49:BD49">
    <cfRule type="expression" dxfId="48" priority="8" stopIfTrue="1">
      <formula>ISERROR</formula>
    </cfRule>
  </conditionalFormatting>
  <conditionalFormatting sqref="K36 K38 K40 K43 K45 K49">
    <cfRule type="expression" dxfId="47" priority="7"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46"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45"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topLeftCell="A16"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0.78</v>
      </c>
      <c r="D1" s="1"/>
      <c r="E1" s="1" t="s">
        <v>31</v>
      </c>
      <c r="F1" s="29">
        <v>3.12</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0.95</v>
      </c>
      <c r="E13" s="55">
        <f>'SDR Patient and Stations'!D12</f>
        <v>0.9</v>
      </c>
      <c r="F13" s="54">
        <f>'SDR Patient and Stations'!E12</f>
        <v>0.97499999999999998</v>
      </c>
      <c r="G13" s="55">
        <f>'SDR Patient and Stations'!F12</f>
        <v>1</v>
      </c>
      <c r="H13" s="54">
        <f>'SDR Patient and Stations'!G12</f>
        <v>0.875</v>
      </c>
      <c r="I13" s="55">
        <f>'SDR Patient and Stations'!H12</f>
        <v>1</v>
      </c>
      <c r="J13" s="54">
        <f>'SDR Patient and Stations'!I12</f>
        <v>1.175</v>
      </c>
      <c r="K13" s="55">
        <f>'SDR Patient and Stations'!J12</f>
        <v>0.95</v>
      </c>
      <c r="L13" s="54">
        <f>'SDR Patient and Stations'!K12</f>
        <v>0.83333333333333337</v>
      </c>
      <c r="M13" s="55">
        <f>'SDR Patient and Stations'!L12</f>
        <v>0.84210526315789469</v>
      </c>
      <c r="N13" s="54">
        <f>'SDR Patient and Stations'!M12</f>
        <v>0.82894736842105265</v>
      </c>
      <c r="O13" s="55">
        <f>'SDR Patient and Stations'!N12</f>
        <v>0.90789473684210531</v>
      </c>
      <c r="P13" s="54">
        <f>'SDR Patient and Stations'!O12</f>
        <v>0.89473684210526316</v>
      </c>
      <c r="Q13" s="55">
        <f>'SDR Patient and Stations'!P12</f>
        <v>0.7068965517241379</v>
      </c>
      <c r="R13" s="54">
        <f>'SDR Patient and Stations'!Q12</f>
        <v>0.68965517241379315</v>
      </c>
      <c r="S13" s="55">
        <f>'SDR Patient and Stations'!R12</f>
        <v>0.71551724137931039</v>
      </c>
      <c r="T13" s="54">
        <f>'SDR Patient and Stations'!S12</f>
        <v>0.75</v>
      </c>
      <c r="U13" s="55">
        <f>'SDR Patient and Stations'!T12</f>
        <v>0.7068965517241379</v>
      </c>
      <c r="V13" s="54">
        <f>'SDR Patient and Stations'!U12</f>
        <v>0.73275862068965514</v>
      </c>
      <c r="W13" s="55">
        <f>'SDR Patient and Stations'!V12</f>
        <v>0.69827586206896552</v>
      </c>
      <c r="X13" s="54">
        <f>'SDR Patient and Stations'!W12</f>
        <v>0.72413793103448276</v>
      </c>
      <c r="Y13" s="55">
        <f>'SDR Patient and Stations'!X12</f>
        <v>0.72413793103448276</v>
      </c>
      <c r="Z13" s="54">
        <f>'SDR Patient and Stations'!Y12</f>
        <v>0.69827586206896552</v>
      </c>
      <c r="AA13" s="55">
        <f>'SDR Patient and Stations'!Z12</f>
        <v>0.66379310344827591</v>
      </c>
      <c r="AB13" s="54">
        <f>'SDR Patient and Stations'!AA12</f>
        <v>0.72413793103448276</v>
      </c>
      <c r="AC13" s="55">
        <f>'SDR Patient and Stations'!AB12</f>
        <v>0.68965517241379315</v>
      </c>
      <c r="AD13" s="54">
        <f>'SDR Patient and Stations'!AC12</f>
        <v>0.64655172413793105</v>
      </c>
      <c r="AE13" s="55">
        <f>'SDR Patient and Stations'!AD12</f>
        <v>0.68965517241379315</v>
      </c>
      <c r="AF13" s="54">
        <f>'SDR Patient and Stations'!AE12</f>
        <v>0.7407407407407407</v>
      </c>
      <c r="AG13" s="55">
        <f>'SDR Patient and Stations'!AF12</f>
        <v>0.88888888888888884</v>
      </c>
      <c r="AH13" s="54">
        <f>'SDR Patient and Stations'!AG12</f>
        <v>0.91666666666666663</v>
      </c>
      <c r="AI13" s="55">
        <f>'SDR Patient and Stations'!AH12</f>
        <v>0.72222222222222221</v>
      </c>
      <c r="AJ13" s="54">
        <f>'SDR Patient and Stations'!AI12</f>
        <v>0.71551724137931039</v>
      </c>
      <c r="AK13" s="55">
        <f>'SDR Patient and Stations'!AJ12</f>
        <v>0.68965517241379315</v>
      </c>
      <c r="AL13" s="54">
        <f>'SDR Patient and Stations'!AK12</f>
        <v>0.7068965517241379</v>
      </c>
      <c r="AM13" s="55">
        <f>'SDR Patient and Stations'!AL12</f>
        <v>0.78448275862068961</v>
      </c>
      <c r="AN13" s="54">
        <f>'SDR Patient and Stations'!AM12</f>
        <v>0.81896551724137934</v>
      </c>
      <c r="AO13" s="55">
        <f>'SDR Patient and Stations'!AN12</f>
        <v>0.87068965517241381</v>
      </c>
      <c r="AP13" s="54">
        <f>'SDR Patient and Stations'!AO12</f>
        <v>0.83620689655172409</v>
      </c>
      <c r="AQ13" s="55">
        <f>'SDR Patient and Stations'!AP12</f>
        <v>0.86206896551724133</v>
      </c>
      <c r="AR13" s="54">
        <f>'SDR Patient and Stations'!AQ12</f>
        <v>0.81034482758620685</v>
      </c>
      <c r="AS13" s="55">
        <f>'SDR Patient and Stations'!AR12</f>
        <v>0.87931034482758619</v>
      </c>
      <c r="AT13" s="54">
        <f>'SDR Patient and Stations'!AS12</f>
        <v>0.86206896551724133</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3" t="s">
        <v>74</v>
      </c>
      <c r="C14" s="45">
        <f>'SDR Patient and Stations'!B14</f>
        <v>0</v>
      </c>
      <c r="D14" s="166">
        <f>'SDR Patient and Stations'!C14</f>
        <v>0</v>
      </c>
      <c r="E14" s="167">
        <f>'SDR Patient and Stations'!D14</f>
        <v>0</v>
      </c>
      <c r="F14" s="166">
        <f>'SDR Patient and Stations'!E14</f>
        <v>0</v>
      </c>
      <c r="G14" s="167">
        <f>'SDR Patient and Stations'!F14</f>
        <v>3</v>
      </c>
      <c r="H14" s="166">
        <f>'SDR Patient and Stations'!G14</f>
        <v>0</v>
      </c>
      <c r="I14" s="167">
        <f>'SDR Patient and Stations'!H14</f>
        <v>6</v>
      </c>
      <c r="J14" s="166">
        <f>'SDR Patient and Stations'!I14</f>
        <v>0</v>
      </c>
      <c r="K14" s="167">
        <f>'SDR Patient and Stations'!J14</f>
        <v>0</v>
      </c>
      <c r="L14" s="166">
        <f>'SDR Patient and Stations'!K14</f>
        <v>0</v>
      </c>
      <c r="M14" s="167">
        <f>'SDR Patient and Stations'!L14</f>
        <v>10</v>
      </c>
      <c r="N14" s="166">
        <f>'SDR Patient and Stations'!M14</f>
        <v>0</v>
      </c>
      <c r="O14" s="167">
        <f>'SDR Patient and Stations'!N14</f>
        <v>0</v>
      </c>
      <c r="P14" s="166">
        <f>'SDR Patient and Stations'!O14</f>
        <v>0</v>
      </c>
      <c r="Q14" s="167">
        <f>'SDR Patient and Stations'!P14</f>
        <v>0</v>
      </c>
      <c r="R14" s="166">
        <f>'SDR Patient and Stations'!Q14</f>
        <v>0</v>
      </c>
      <c r="S14" s="167">
        <f>'SDR Patient and Stations'!R14</f>
        <v>0</v>
      </c>
      <c r="T14" s="166">
        <f>'SDR Patient and Stations'!S14</f>
        <v>0</v>
      </c>
      <c r="U14" s="167">
        <f>'SDR Patient and Stations'!T14</f>
        <v>0</v>
      </c>
      <c r="V14" s="166">
        <f>'SDR Patient and Stations'!U14</f>
        <v>0</v>
      </c>
      <c r="W14" s="167">
        <f>'SDR Patient and Stations'!V14</f>
        <v>-2</v>
      </c>
      <c r="X14" s="166">
        <f>'SDR Patient and Stations'!W14</f>
        <v>0</v>
      </c>
      <c r="Y14" s="167">
        <f>'SDR Patient and Stations'!X14</f>
        <v>0</v>
      </c>
      <c r="Z14" s="166">
        <f>'SDR Patient and Stations'!Y14</f>
        <v>0</v>
      </c>
      <c r="AA14" s="167">
        <f>'SDR Patient and Stations'!Z14</f>
        <v>-3</v>
      </c>
      <c r="AB14" s="166">
        <f>'SDR Patient and Stations'!AA14</f>
        <v>0</v>
      </c>
      <c r="AC14" s="167">
        <f>'SDR Patient and Stations'!AB14</f>
        <v>0</v>
      </c>
      <c r="AD14" s="166">
        <f>'SDR Patient and Stations'!AC14</f>
        <v>3</v>
      </c>
      <c r="AE14" s="167">
        <f>'SDR Patient and Stations'!AD14</f>
        <v>0</v>
      </c>
      <c r="AF14" s="166">
        <f>'SDR Patient and Stations'!AE14</f>
        <v>0</v>
      </c>
      <c r="AG14" s="167">
        <f>'SDR Patient and Stations'!AF14</f>
        <v>0</v>
      </c>
      <c r="AH14" s="166">
        <f>'SDR Patient and Stations'!AG14</f>
        <v>2</v>
      </c>
      <c r="AI14" s="167">
        <f>'SDR Patient and Stations'!AH14</f>
        <v>0</v>
      </c>
      <c r="AJ14" s="166">
        <f>'SDR Patient and Stations'!AI14</f>
        <v>0</v>
      </c>
      <c r="AK14" s="167">
        <f>'SDR Patient and Stations'!AJ14</f>
        <v>0</v>
      </c>
      <c r="AL14" s="166">
        <f>'SDR Patient and Stations'!AK14</f>
        <v>0</v>
      </c>
      <c r="AM14" s="167">
        <f>'SDR Patient and Stations'!AL14</f>
        <v>0</v>
      </c>
      <c r="AN14" s="166">
        <f>'SDR Patient and Stations'!AM14</f>
        <v>0</v>
      </c>
      <c r="AO14" s="167">
        <f>'SDR Patient and Stations'!AN14</f>
        <v>-2</v>
      </c>
      <c r="AP14" s="166">
        <f>'SDR Patient and Stations'!AO14</f>
        <v>0</v>
      </c>
      <c r="AQ14" s="167">
        <f>'SDR Patient and Stations'!AP14</f>
        <v>0</v>
      </c>
      <c r="AR14" s="166">
        <f>'SDR Patient and Stations'!AQ14</f>
        <v>2</v>
      </c>
      <c r="AS14" s="167">
        <f>'SDR Patient and Stations'!AR14</f>
        <v>0</v>
      </c>
      <c r="AT14" s="166">
        <f>'SDR Patient and Stations'!AS14</f>
        <v>0</v>
      </c>
      <c r="AU14" s="167">
        <f>'SDR Patient and Stations'!AT14</f>
        <v>0</v>
      </c>
      <c r="AV14" s="166">
        <f>'SDR Patient and Stations'!AU14</f>
        <v>0</v>
      </c>
      <c r="AW14" s="167">
        <f>'SDR Patient and Stations'!AV14</f>
        <v>0</v>
      </c>
      <c r="AX14" s="166">
        <f>'SDR Patient and Stations'!AW14</f>
        <v>0</v>
      </c>
      <c r="AY14" s="167">
        <f>'SDR Patient and Stations'!AX14</f>
        <v>0</v>
      </c>
      <c r="AZ14" s="166">
        <f>'SDR Patient and Stations'!AY14</f>
        <v>0</v>
      </c>
      <c r="BA14" s="167">
        <f>'SDR Patient and Stations'!AZ14</f>
        <v>0</v>
      </c>
      <c r="BB14" s="51"/>
      <c r="BC14" s="48"/>
      <c r="BD14" s="51"/>
    </row>
    <row r="15" spans="1:56" s="44" customFormat="1" ht="25.5" x14ac:dyDescent="0.6">
      <c r="B15" s="43" t="s">
        <v>72</v>
      </c>
      <c r="C15" s="43"/>
      <c r="D15" s="168">
        <f>'SDR Patient and Stations'!C15</f>
        <v>0</v>
      </c>
      <c r="E15" s="166">
        <f>'SDR Patient and Stations'!D15</f>
        <v>0</v>
      </c>
      <c r="F15" s="167">
        <f>'SDR Patient and Stations'!E15</f>
        <v>0</v>
      </c>
      <c r="G15" s="166">
        <f>'SDR Patient and Stations'!F15</f>
        <v>0</v>
      </c>
      <c r="H15" s="167">
        <f>'SDR Patient and Stations'!G15</f>
        <v>0</v>
      </c>
      <c r="I15" s="166">
        <f>'SDR Patient and Stations'!H15</f>
        <v>0</v>
      </c>
      <c r="J15" s="167">
        <f>'SDR Patient and Stations'!I15</f>
        <v>3</v>
      </c>
      <c r="K15" s="166">
        <f>'SDR Patient and Stations'!J15</f>
        <v>0</v>
      </c>
      <c r="L15" s="167">
        <f>'SDR Patient and Stations'!K15</f>
        <v>6</v>
      </c>
      <c r="M15" s="166">
        <f>'SDR Patient and Stations'!L15</f>
        <v>0</v>
      </c>
      <c r="N15" s="167">
        <f>'SDR Patient and Stations'!M15</f>
        <v>0</v>
      </c>
      <c r="O15" s="166">
        <f>'SDR Patient and Stations'!N15</f>
        <v>0</v>
      </c>
      <c r="P15" s="167">
        <f>'SDR Patient and Stations'!O15</f>
        <v>10</v>
      </c>
      <c r="Q15" s="166">
        <f>'SDR Patient and Stations'!P15</f>
        <v>0</v>
      </c>
      <c r="R15" s="167">
        <f>'SDR Patient and Stations'!Q15</f>
        <v>0</v>
      </c>
      <c r="S15" s="166">
        <f>'SDR Patient and Stations'!R15</f>
        <v>0</v>
      </c>
      <c r="T15" s="167">
        <f>'SDR Patient and Stations'!S15</f>
        <v>0</v>
      </c>
      <c r="U15" s="166">
        <f>'SDR Patient and Stations'!T15</f>
        <v>0</v>
      </c>
      <c r="V15" s="167">
        <f>'SDR Patient and Stations'!U15</f>
        <v>0</v>
      </c>
      <c r="W15" s="166">
        <f>'SDR Patient and Stations'!V15</f>
        <v>0</v>
      </c>
      <c r="X15" s="167">
        <f>'SDR Patient and Stations'!W15</f>
        <v>0</v>
      </c>
      <c r="Y15" s="166">
        <f>'SDR Patient and Stations'!X15</f>
        <v>0</v>
      </c>
      <c r="Z15" s="167">
        <f>'SDR Patient and Stations'!Y15</f>
        <v>-2</v>
      </c>
      <c r="AA15" s="166">
        <f>'SDR Patient and Stations'!Z15</f>
        <v>0</v>
      </c>
      <c r="AB15" s="167">
        <f>'SDR Patient and Stations'!AA15</f>
        <v>0</v>
      </c>
      <c r="AC15" s="166">
        <f>'SDR Patient and Stations'!AB15</f>
        <v>0</v>
      </c>
      <c r="AD15" s="167">
        <f>'SDR Patient and Stations'!AC15</f>
        <v>-3</v>
      </c>
      <c r="AE15" s="166">
        <f>'SDR Patient and Stations'!AD15</f>
        <v>0</v>
      </c>
      <c r="AF15" s="167">
        <f>'SDR Patient and Stations'!AE15</f>
        <v>0</v>
      </c>
      <c r="AG15" s="166">
        <f>'SDR Patient and Stations'!AF15</f>
        <v>3</v>
      </c>
      <c r="AH15" s="167">
        <f>'SDR Patient and Stations'!AG15</f>
        <v>0</v>
      </c>
      <c r="AI15" s="166">
        <f>'SDR Patient and Stations'!AH15</f>
        <v>0</v>
      </c>
      <c r="AJ15" s="167">
        <f>'SDR Patient and Stations'!AI15</f>
        <v>0</v>
      </c>
      <c r="AK15" s="166">
        <f>'SDR Patient and Stations'!AJ15</f>
        <v>2</v>
      </c>
      <c r="AL15" s="167">
        <f>'SDR Patient and Stations'!AK15</f>
        <v>0</v>
      </c>
      <c r="AM15" s="166">
        <f>'SDR Patient and Stations'!AL15</f>
        <v>0</v>
      </c>
      <c r="AN15" s="167">
        <f>'SDR Patient and Stations'!AM15</f>
        <v>0</v>
      </c>
      <c r="AO15" s="166">
        <f>'SDR Patient and Stations'!AN15</f>
        <v>0</v>
      </c>
      <c r="AP15" s="167">
        <f>'SDR Patient and Stations'!AO15</f>
        <v>0</v>
      </c>
      <c r="AQ15" s="166">
        <f>'SDR Patient and Stations'!AP15</f>
        <v>0</v>
      </c>
      <c r="AR15" s="167">
        <f>'SDR Patient and Stations'!AQ15</f>
        <v>-2</v>
      </c>
      <c r="AS15" s="166">
        <f>'SDR Patient and Stations'!AR15</f>
        <v>0</v>
      </c>
      <c r="AT15" s="167">
        <f>'SDR Patient and Stations'!AS15</f>
        <v>0</v>
      </c>
      <c r="AU15" s="166">
        <f>'SDR Patient and Stations'!AT15</f>
        <v>2</v>
      </c>
      <c r="AV15" s="167">
        <f>'SDR Patient and Stations'!AU15</f>
        <v>0</v>
      </c>
      <c r="AW15" s="166">
        <f>'SDR Patient and Stations'!AV15</f>
        <v>0</v>
      </c>
      <c r="AX15" s="167">
        <f>'SDR Patient and Stations'!AW15</f>
        <v>0</v>
      </c>
      <c r="AY15" s="166">
        <f>'SDR Patient and Stations'!AX15</f>
        <v>0</v>
      </c>
      <c r="AZ15" s="167">
        <f>'SDR Patient and Stations'!AY15</f>
        <v>0</v>
      </c>
      <c r="BA15" s="166">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0</v>
      </c>
      <c r="I16" s="52">
        <f>'SDR Patient and Stations'!H16</f>
        <v>0</v>
      </c>
      <c r="J16" s="49">
        <f>'SDR Patient and Stations'!I16</f>
        <v>0</v>
      </c>
      <c r="K16" s="52">
        <f>'SDR Patient and Stations'!J16</f>
        <v>3</v>
      </c>
      <c r="L16" s="49">
        <f>'SDR Patient and Stations'!K16</f>
        <v>0</v>
      </c>
      <c r="M16" s="52">
        <f>'SDR Patient and Stations'!L16</f>
        <v>6</v>
      </c>
      <c r="N16" s="49">
        <f>'SDR Patient and Stations'!M16</f>
        <v>0</v>
      </c>
      <c r="O16" s="52">
        <f>'SDR Patient and Stations'!N16</f>
        <v>0</v>
      </c>
      <c r="P16" s="49">
        <f>'SDR Patient and Stations'!O16</f>
        <v>0</v>
      </c>
      <c r="Q16" s="52">
        <f>'SDR Patient and Stations'!P16</f>
        <v>10</v>
      </c>
      <c r="R16" s="49">
        <f>'SDR Patient and Stations'!Q16</f>
        <v>0</v>
      </c>
      <c r="S16" s="52">
        <f>'SDR Patient and Stations'!R16</f>
        <v>0</v>
      </c>
      <c r="T16" s="49">
        <f>'SDR Patient and Stations'!S16</f>
        <v>0</v>
      </c>
      <c r="U16" s="52">
        <f>'SDR Patient and Stations'!T16</f>
        <v>0</v>
      </c>
      <c r="V16" s="49">
        <f>'SDR Patient and Stations'!U16</f>
        <v>0</v>
      </c>
      <c r="W16" s="52">
        <f>'SDR Patient and Stations'!V16</f>
        <v>0</v>
      </c>
      <c r="X16" s="49">
        <f>'SDR Patient and Stations'!W16</f>
        <v>0</v>
      </c>
      <c r="Y16" s="52">
        <f>'SDR Patient and Stations'!X16</f>
        <v>0</v>
      </c>
      <c r="Z16" s="49">
        <f>'SDR Patient and Stations'!Y16</f>
        <v>0</v>
      </c>
      <c r="AA16" s="52">
        <f>'SDR Patient and Stations'!Z16</f>
        <v>-2</v>
      </c>
      <c r="AB16" s="49">
        <f>'SDR Patient and Stations'!AA16</f>
        <v>0</v>
      </c>
      <c r="AC16" s="52">
        <f>'SDR Patient and Stations'!AB16</f>
        <v>0</v>
      </c>
      <c r="AD16" s="49">
        <f>'SDR Patient and Stations'!AC16</f>
        <v>0</v>
      </c>
      <c r="AE16" s="52">
        <f>'SDR Patient and Stations'!AD16</f>
        <v>-3</v>
      </c>
      <c r="AF16" s="49">
        <f>'SDR Patient and Stations'!AE16</f>
        <v>0</v>
      </c>
      <c r="AG16" s="52">
        <f>'SDR Patient and Stations'!AF16</f>
        <v>0</v>
      </c>
      <c r="AH16" s="49">
        <f>'SDR Patient and Stations'!AG16</f>
        <v>3</v>
      </c>
      <c r="AI16" s="52">
        <f>'SDR Patient and Stations'!AH16</f>
        <v>0</v>
      </c>
      <c r="AJ16" s="49">
        <f>'SDR Patient and Stations'!AI16</f>
        <v>0</v>
      </c>
      <c r="AK16" s="52">
        <f>'SDR Patient and Stations'!AJ16</f>
        <v>0</v>
      </c>
      <c r="AL16" s="49">
        <f>'SDR Patient and Stations'!AK16</f>
        <v>2</v>
      </c>
      <c r="AM16" s="52">
        <f>'SDR Patient and Stations'!AL16</f>
        <v>0</v>
      </c>
      <c r="AN16" s="49">
        <f>'SDR Patient and Stations'!AM16</f>
        <v>0</v>
      </c>
      <c r="AO16" s="52">
        <f>'SDR Patient and Stations'!AN16</f>
        <v>0</v>
      </c>
      <c r="AP16" s="49">
        <f>'SDR Patient and Stations'!AO16</f>
        <v>0</v>
      </c>
      <c r="AQ16" s="52">
        <f>'SDR Patient and Stations'!AP16</f>
        <v>0</v>
      </c>
      <c r="AR16" s="49">
        <f>'SDR Patient and Stations'!AQ16</f>
        <v>0</v>
      </c>
      <c r="AS16" s="52">
        <f>'SDR Patient and Stations'!AR16</f>
        <v>-2</v>
      </c>
      <c r="AT16" s="49">
        <f>'SDR Patient and Stations'!AS16</f>
        <v>0</v>
      </c>
      <c r="AU16" s="52">
        <f>'SDR Patient and Stations'!AT16</f>
        <v>0</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81" t="s">
        <v>37</v>
      </c>
      <c r="F20" s="182">
        <v>35430</v>
      </c>
      <c r="G20" s="183">
        <v>35611</v>
      </c>
      <c r="H20" s="184">
        <f>F20+365.25</f>
        <v>35795.25</v>
      </c>
      <c r="I20" s="183">
        <f>G20+365.25</f>
        <v>35976.25</v>
      </c>
      <c r="J20" s="184">
        <f>H20+365.25</f>
        <v>36160.5</v>
      </c>
      <c r="K20" s="183">
        <f>I20+365.5</f>
        <v>36341.75</v>
      </c>
      <c r="L20" s="184">
        <f t="shared" ref="L20:AZ20" si="7">J20+365.25</f>
        <v>36525.75</v>
      </c>
      <c r="M20" s="183">
        <f t="shared" si="7"/>
        <v>36707</v>
      </c>
      <c r="N20" s="184">
        <f t="shared" si="7"/>
        <v>36891</v>
      </c>
      <c r="O20" s="183">
        <f t="shared" si="7"/>
        <v>37072.25</v>
      </c>
      <c r="P20" s="184">
        <f t="shared" si="7"/>
        <v>37256.25</v>
      </c>
      <c r="Q20" s="183">
        <f t="shared" si="7"/>
        <v>37437.5</v>
      </c>
      <c r="R20" s="184">
        <f t="shared" si="7"/>
        <v>37621.5</v>
      </c>
      <c r="S20" s="183">
        <f t="shared" si="7"/>
        <v>37802.75</v>
      </c>
      <c r="T20" s="184">
        <f t="shared" si="7"/>
        <v>37986.75</v>
      </c>
      <c r="U20" s="183">
        <f t="shared" si="7"/>
        <v>38168</v>
      </c>
      <c r="V20" s="184">
        <f t="shared" si="7"/>
        <v>38352</v>
      </c>
      <c r="W20" s="183">
        <f t="shared" si="7"/>
        <v>38533.25</v>
      </c>
      <c r="X20" s="184">
        <f t="shared" si="7"/>
        <v>38717.25</v>
      </c>
      <c r="Y20" s="183">
        <f t="shared" si="7"/>
        <v>38898.5</v>
      </c>
      <c r="Z20" s="184">
        <f t="shared" si="7"/>
        <v>39082.5</v>
      </c>
      <c r="AA20" s="183">
        <f t="shared" si="7"/>
        <v>39263.75</v>
      </c>
      <c r="AB20" s="184">
        <f t="shared" si="7"/>
        <v>39447.75</v>
      </c>
      <c r="AC20" s="183">
        <f t="shared" si="7"/>
        <v>39629</v>
      </c>
      <c r="AD20" s="184">
        <f t="shared" si="7"/>
        <v>39813</v>
      </c>
      <c r="AE20" s="183">
        <f t="shared" si="7"/>
        <v>39994.25</v>
      </c>
      <c r="AF20" s="184">
        <f t="shared" si="7"/>
        <v>40178.25</v>
      </c>
      <c r="AG20" s="183">
        <f t="shared" si="7"/>
        <v>40359.5</v>
      </c>
      <c r="AH20" s="184">
        <f t="shared" si="7"/>
        <v>40543.5</v>
      </c>
      <c r="AI20" s="183">
        <f t="shared" si="7"/>
        <v>40724.75</v>
      </c>
      <c r="AJ20" s="184">
        <f t="shared" si="7"/>
        <v>40908.75</v>
      </c>
      <c r="AK20" s="183">
        <f t="shared" si="7"/>
        <v>41090</v>
      </c>
      <c r="AL20" s="184">
        <f t="shared" si="7"/>
        <v>41274</v>
      </c>
      <c r="AM20" s="183">
        <f t="shared" si="7"/>
        <v>41455.25</v>
      </c>
      <c r="AN20" s="184">
        <f t="shared" si="7"/>
        <v>41639.25</v>
      </c>
      <c r="AO20" s="183">
        <f t="shared" si="7"/>
        <v>41820.5</v>
      </c>
      <c r="AP20" s="184">
        <f t="shared" si="7"/>
        <v>42004.5</v>
      </c>
      <c r="AQ20" s="183">
        <f t="shared" si="7"/>
        <v>42185.75</v>
      </c>
      <c r="AR20" s="184">
        <f t="shared" si="7"/>
        <v>42369.75</v>
      </c>
      <c r="AS20" s="183">
        <f t="shared" si="7"/>
        <v>42551</v>
      </c>
      <c r="AT20" s="184">
        <f t="shared" si="7"/>
        <v>42735</v>
      </c>
      <c r="AU20" s="183">
        <f t="shared" si="7"/>
        <v>42916.25</v>
      </c>
      <c r="AV20" s="184">
        <f t="shared" si="7"/>
        <v>43100.25</v>
      </c>
      <c r="AW20" s="183">
        <f t="shared" si="7"/>
        <v>43281.5</v>
      </c>
      <c r="AX20" s="184">
        <f t="shared" si="7"/>
        <v>43465.5</v>
      </c>
      <c r="AY20" s="183">
        <f t="shared" si="7"/>
        <v>43646.75</v>
      </c>
      <c r="AZ20" s="184">
        <f t="shared" si="7"/>
        <v>43830.75</v>
      </c>
      <c r="BB20" s="183">
        <f>AY20+365.25</f>
        <v>44012</v>
      </c>
      <c r="BC20" s="184">
        <f>AZ20+365.25</f>
        <v>44196</v>
      </c>
      <c r="BD20" s="183">
        <f t="shared" ref="BD20" si="8">BB20+365.25</f>
        <v>44377.25</v>
      </c>
    </row>
    <row r="21" spans="1:58" x14ac:dyDescent="0.55000000000000004">
      <c r="B21" s="3" t="s">
        <v>2</v>
      </c>
      <c r="F21" s="5">
        <f>$C$1</f>
        <v>0.78</v>
      </c>
      <c r="G21" s="66">
        <f t="shared" ref="G21:BD21" si="9">$C$1</f>
        <v>0.78</v>
      </c>
      <c r="H21" s="58">
        <f t="shared" si="9"/>
        <v>0.78</v>
      </c>
      <c r="I21" s="66">
        <f t="shared" si="9"/>
        <v>0.78</v>
      </c>
      <c r="J21" s="58">
        <f t="shared" si="9"/>
        <v>0.78</v>
      </c>
      <c r="K21" s="66">
        <f t="shared" si="9"/>
        <v>0.78</v>
      </c>
      <c r="L21" s="58">
        <f t="shared" si="9"/>
        <v>0.78</v>
      </c>
      <c r="M21" s="66">
        <f t="shared" si="9"/>
        <v>0.78</v>
      </c>
      <c r="N21" s="58">
        <f t="shared" si="9"/>
        <v>0.78</v>
      </c>
      <c r="O21" s="66">
        <f t="shared" si="9"/>
        <v>0.78</v>
      </c>
      <c r="P21" s="58">
        <f t="shared" si="9"/>
        <v>0.78</v>
      </c>
      <c r="Q21" s="66">
        <f t="shared" si="9"/>
        <v>0.78</v>
      </c>
      <c r="R21" s="58">
        <f t="shared" si="9"/>
        <v>0.78</v>
      </c>
      <c r="S21" s="66">
        <f t="shared" si="9"/>
        <v>0.78</v>
      </c>
      <c r="T21" s="58">
        <f t="shared" si="9"/>
        <v>0.78</v>
      </c>
      <c r="U21" s="66">
        <f t="shared" si="9"/>
        <v>0.78</v>
      </c>
      <c r="V21" s="58">
        <f t="shared" si="9"/>
        <v>0.78</v>
      </c>
      <c r="W21" s="66">
        <f t="shared" si="9"/>
        <v>0.78</v>
      </c>
      <c r="X21" s="58">
        <f t="shared" si="9"/>
        <v>0.78</v>
      </c>
      <c r="Y21" s="66">
        <f t="shared" si="9"/>
        <v>0.78</v>
      </c>
      <c r="Z21" s="58">
        <f t="shared" si="9"/>
        <v>0.78</v>
      </c>
      <c r="AA21" s="66">
        <f t="shared" si="9"/>
        <v>0.78</v>
      </c>
      <c r="AB21" s="58">
        <f t="shared" si="9"/>
        <v>0.78</v>
      </c>
      <c r="AC21" s="66">
        <f t="shared" si="9"/>
        <v>0.78</v>
      </c>
      <c r="AD21" s="58">
        <f t="shared" si="9"/>
        <v>0.78</v>
      </c>
      <c r="AE21" s="66">
        <f t="shared" si="9"/>
        <v>0.78</v>
      </c>
      <c r="AF21" s="58">
        <f t="shared" si="9"/>
        <v>0.78</v>
      </c>
      <c r="AG21" s="66">
        <f t="shared" si="9"/>
        <v>0.78</v>
      </c>
      <c r="AH21" s="58">
        <f t="shared" si="9"/>
        <v>0.78</v>
      </c>
      <c r="AI21" s="66">
        <f t="shared" si="9"/>
        <v>0.78</v>
      </c>
      <c r="AJ21" s="58">
        <f t="shared" si="9"/>
        <v>0.78</v>
      </c>
      <c r="AK21" s="66">
        <f t="shared" si="9"/>
        <v>0.78</v>
      </c>
      <c r="AL21" s="58">
        <f t="shared" si="9"/>
        <v>0.78</v>
      </c>
      <c r="AM21" s="66">
        <f t="shared" si="9"/>
        <v>0.78</v>
      </c>
      <c r="AN21" s="58">
        <f t="shared" si="9"/>
        <v>0.78</v>
      </c>
      <c r="AO21" s="66">
        <f t="shared" si="9"/>
        <v>0.78</v>
      </c>
      <c r="AP21" s="58">
        <f t="shared" si="9"/>
        <v>0.78</v>
      </c>
      <c r="AQ21" s="66">
        <f t="shared" si="9"/>
        <v>0.78</v>
      </c>
      <c r="AR21" s="58">
        <f t="shared" si="9"/>
        <v>0.78</v>
      </c>
      <c r="AS21" s="66">
        <f t="shared" si="9"/>
        <v>0.78</v>
      </c>
      <c r="AT21" s="58">
        <f t="shared" si="9"/>
        <v>0.78</v>
      </c>
      <c r="AU21" s="66">
        <f t="shared" si="9"/>
        <v>0.78</v>
      </c>
      <c r="AV21" s="58">
        <f t="shared" si="9"/>
        <v>0.78</v>
      </c>
      <c r="AW21" s="66">
        <f t="shared" si="9"/>
        <v>0.78</v>
      </c>
      <c r="AX21" s="58">
        <f t="shared" si="9"/>
        <v>0.78</v>
      </c>
      <c r="AY21" s="66">
        <f t="shared" si="9"/>
        <v>0.78</v>
      </c>
      <c r="AZ21" s="58">
        <f t="shared" si="9"/>
        <v>0.78</v>
      </c>
      <c r="BB21" s="66">
        <f t="shared" si="9"/>
        <v>0.78</v>
      </c>
      <c r="BC21" s="58">
        <f t="shared" si="9"/>
        <v>0.78</v>
      </c>
      <c r="BD21" s="66">
        <f t="shared" si="9"/>
        <v>0.78</v>
      </c>
    </row>
    <row r="22" spans="1:58" x14ac:dyDescent="0.55000000000000004">
      <c r="B22" s="3" t="s">
        <v>56</v>
      </c>
      <c r="C22">
        <f>'SDR Patient and Stations'!B12</f>
        <v>0.95</v>
      </c>
      <c r="D22">
        <f>'SDR Patient and Stations'!C12</f>
        <v>0.95</v>
      </c>
      <c r="E22">
        <f>'SDR Patient and Stations'!D12</f>
        <v>0.9</v>
      </c>
      <c r="F22" s="5">
        <f>'SDR Patient and Stations'!E12</f>
        <v>0.97499999999999998</v>
      </c>
      <c r="G22" s="66">
        <f>'SDR Patient and Stations'!F12</f>
        <v>1</v>
      </c>
      <c r="H22" s="58">
        <f>'SDR Patient and Stations'!G12</f>
        <v>0.875</v>
      </c>
      <c r="I22" s="66">
        <f>'SDR Patient and Stations'!H12</f>
        <v>1</v>
      </c>
      <c r="J22" s="58">
        <f>'SDR Patient and Stations'!I12</f>
        <v>1.175</v>
      </c>
      <c r="K22" s="66">
        <f>'SDR Patient and Stations'!J12</f>
        <v>0.95</v>
      </c>
      <c r="L22" s="58">
        <f>'SDR Patient and Stations'!K12</f>
        <v>0.83333333333333337</v>
      </c>
      <c r="M22" s="66">
        <f>'SDR Patient and Stations'!M12</f>
        <v>0.82894736842105265</v>
      </c>
      <c r="N22" s="58">
        <f>'SDR Patient and Stations'!N12</f>
        <v>0.90789473684210531</v>
      </c>
      <c r="O22" s="66">
        <f>'SDR Patient and Stations'!O12</f>
        <v>0.89473684210526316</v>
      </c>
      <c r="P22" s="58">
        <f>'SDR Patient and Stations'!P12</f>
        <v>0.7068965517241379</v>
      </c>
      <c r="Q22" s="66">
        <f>'SDR Patient and Stations'!Q12</f>
        <v>0.68965517241379315</v>
      </c>
      <c r="R22" s="58">
        <f>'SDR Patient and Stations'!R12</f>
        <v>0.71551724137931039</v>
      </c>
      <c r="S22" s="66">
        <f>'SDR Patient and Stations'!S12</f>
        <v>0.75</v>
      </c>
      <c r="T22" s="58">
        <f>'SDR Patient and Stations'!T12</f>
        <v>0.7068965517241379</v>
      </c>
      <c r="U22" s="66">
        <f>'SDR Patient and Stations'!U12</f>
        <v>0.73275862068965514</v>
      </c>
      <c r="V22" s="58">
        <f>'SDR Patient and Stations'!V12</f>
        <v>0.69827586206896552</v>
      </c>
      <c r="W22" s="66">
        <f>'SDR Patient and Stations'!W12</f>
        <v>0.72413793103448276</v>
      </c>
      <c r="X22" s="58">
        <f>'SDR Patient and Stations'!X12</f>
        <v>0.72413793103448276</v>
      </c>
      <c r="Y22" s="66">
        <f>'SDR Patient and Stations'!Y12</f>
        <v>0.69827586206896552</v>
      </c>
      <c r="Z22" s="58">
        <f>'SDR Patient and Stations'!Z12</f>
        <v>0.66379310344827591</v>
      </c>
      <c r="AA22" s="66">
        <f>'SDR Patient and Stations'!AA12</f>
        <v>0.72413793103448276</v>
      </c>
      <c r="AB22" s="58">
        <f>'SDR Patient and Stations'!AB12</f>
        <v>0.68965517241379315</v>
      </c>
      <c r="AC22" s="66">
        <f>'SDR Patient and Stations'!AC12</f>
        <v>0.64655172413793105</v>
      </c>
      <c r="AD22" s="58">
        <f>'SDR Patient and Stations'!AD12</f>
        <v>0.68965517241379315</v>
      </c>
      <c r="AE22" s="66">
        <f>'SDR Patient and Stations'!AE12</f>
        <v>0.7407407407407407</v>
      </c>
      <c r="AF22" s="58">
        <f>'SDR Patient and Stations'!AF12</f>
        <v>0.88888888888888884</v>
      </c>
      <c r="AG22" s="66">
        <f>'SDR Patient and Stations'!AG12</f>
        <v>0.91666666666666663</v>
      </c>
      <c r="AH22" s="58">
        <f>'SDR Patient and Stations'!AH12</f>
        <v>0.72222222222222221</v>
      </c>
      <c r="AI22" s="66">
        <f>'SDR Patient and Stations'!AI12</f>
        <v>0.71551724137931039</v>
      </c>
      <c r="AJ22" s="58">
        <f>'SDR Patient and Stations'!AJ12</f>
        <v>0.68965517241379315</v>
      </c>
      <c r="AK22" s="66">
        <f>'SDR Patient and Stations'!AK12</f>
        <v>0.7068965517241379</v>
      </c>
      <c r="AL22" s="58">
        <f>'SDR Patient and Stations'!AL12</f>
        <v>0.78448275862068961</v>
      </c>
      <c r="AM22" s="66">
        <f>'SDR Patient and Stations'!AM12</f>
        <v>0.81896551724137934</v>
      </c>
      <c r="AN22" s="58">
        <f>'SDR Patient and Stations'!AN12</f>
        <v>0.87068965517241381</v>
      </c>
      <c r="AO22" s="66">
        <f>'SDR Patient and Stations'!AO12</f>
        <v>0.83620689655172409</v>
      </c>
      <c r="AP22" s="58">
        <f>'SDR Patient and Stations'!AP12</f>
        <v>0.86206896551724133</v>
      </c>
      <c r="AQ22" s="66">
        <f>'SDR Patient and Stations'!AQ12</f>
        <v>0.81034482758620685</v>
      </c>
      <c r="AR22" s="58">
        <f>'SDR Patient and Stations'!AR12</f>
        <v>0.87931034482758619</v>
      </c>
      <c r="AS22" s="66">
        <f>'SDR Patient and Stations'!AS12</f>
        <v>0.86206896551724133</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3.12</v>
      </c>
      <c r="D23" s="31">
        <f t="shared" si="10"/>
        <v>3.12</v>
      </c>
      <c r="E23" s="31">
        <f t="shared" si="10"/>
        <v>3.12</v>
      </c>
      <c r="F23" s="31">
        <f>$F$1</f>
        <v>3.12</v>
      </c>
      <c r="G23" s="67">
        <f t="shared" ref="G23:BD23" si="11">$F$1</f>
        <v>3.12</v>
      </c>
      <c r="H23" s="59">
        <f t="shared" si="11"/>
        <v>3.12</v>
      </c>
      <c r="I23" s="67">
        <f t="shared" si="11"/>
        <v>3.12</v>
      </c>
      <c r="J23" s="59">
        <f t="shared" si="11"/>
        <v>3.12</v>
      </c>
      <c r="K23" s="67">
        <f t="shared" si="11"/>
        <v>3.12</v>
      </c>
      <c r="L23" s="59">
        <f t="shared" si="11"/>
        <v>3.12</v>
      </c>
      <c r="M23" s="67">
        <f t="shared" si="11"/>
        <v>3.12</v>
      </c>
      <c r="N23" s="59">
        <f t="shared" si="11"/>
        <v>3.12</v>
      </c>
      <c r="O23" s="67">
        <f t="shared" si="11"/>
        <v>3.12</v>
      </c>
      <c r="P23" s="59">
        <f t="shared" si="11"/>
        <v>3.12</v>
      </c>
      <c r="Q23" s="67">
        <f t="shared" si="11"/>
        <v>3.12</v>
      </c>
      <c r="R23" s="59">
        <f t="shared" si="11"/>
        <v>3.12</v>
      </c>
      <c r="S23" s="67">
        <f t="shared" si="11"/>
        <v>3.12</v>
      </c>
      <c r="T23" s="59">
        <f t="shared" si="11"/>
        <v>3.12</v>
      </c>
      <c r="U23" s="67">
        <f t="shared" si="11"/>
        <v>3.12</v>
      </c>
      <c r="V23" s="59">
        <f t="shared" si="11"/>
        <v>3.12</v>
      </c>
      <c r="W23" s="67">
        <f t="shared" si="11"/>
        <v>3.12</v>
      </c>
      <c r="X23" s="59">
        <f t="shared" si="11"/>
        <v>3.12</v>
      </c>
      <c r="Y23" s="67">
        <f t="shared" si="11"/>
        <v>3.12</v>
      </c>
      <c r="Z23" s="59">
        <f t="shared" si="11"/>
        <v>3.12</v>
      </c>
      <c r="AA23" s="67">
        <f t="shared" si="11"/>
        <v>3.12</v>
      </c>
      <c r="AB23" s="59">
        <f t="shared" si="11"/>
        <v>3.12</v>
      </c>
      <c r="AC23" s="67">
        <f t="shared" si="11"/>
        <v>3.12</v>
      </c>
      <c r="AD23" s="59">
        <f t="shared" si="11"/>
        <v>3.12</v>
      </c>
      <c r="AE23" s="67">
        <f t="shared" si="11"/>
        <v>3.12</v>
      </c>
      <c r="AF23" s="59">
        <f t="shared" si="11"/>
        <v>3.12</v>
      </c>
      <c r="AG23" s="67">
        <f t="shared" si="11"/>
        <v>3.12</v>
      </c>
      <c r="AH23" s="59">
        <f t="shared" si="11"/>
        <v>3.12</v>
      </c>
      <c r="AI23" s="67">
        <f t="shared" si="11"/>
        <v>3.12</v>
      </c>
      <c r="AJ23" s="59">
        <f t="shared" si="11"/>
        <v>3.12</v>
      </c>
      <c r="AK23" s="67">
        <f t="shared" si="11"/>
        <v>3.12</v>
      </c>
      <c r="AL23" s="59">
        <f t="shared" si="11"/>
        <v>3.12</v>
      </c>
      <c r="AM23" s="67">
        <f t="shared" si="11"/>
        <v>3.12</v>
      </c>
      <c r="AN23" s="59">
        <f t="shared" si="11"/>
        <v>3.12</v>
      </c>
      <c r="AO23" s="67">
        <f t="shared" si="11"/>
        <v>3.12</v>
      </c>
      <c r="AP23" s="59">
        <f t="shared" si="11"/>
        <v>3.12</v>
      </c>
      <c r="AQ23" s="67">
        <f t="shared" si="11"/>
        <v>3.12</v>
      </c>
      <c r="AR23" s="59">
        <f t="shared" si="11"/>
        <v>3.12</v>
      </c>
      <c r="AS23" s="67">
        <f t="shared" si="11"/>
        <v>3.12</v>
      </c>
      <c r="AT23" s="59">
        <f t="shared" si="11"/>
        <v>3.12</v>
      </c>
      <c r="AU23" s="67">
        <f t="shared" si="11"/>
        <v>3.12</v>
      </c>
      <c r="AV23" s="59">
        <f t="shared" si="11"/>
        <v>3.12</v>
      </c>
      <c r="AW23" s="67">
        <f t="shared" si="11"/>
        <v>3.12</v>
      </c>
      <c r="AX23" s="59">
        <f t="shared" si="11"/>
        <v>3.12</v>
      </c>
      <c r="AY23" s="67">
        <f t="shared" si="11"/>
        <v>3.12</v>
      </c>
      <c r="AZ23" s="59">
        <f t="shared" si="11"/>
        <v>3.12</v>
      </c>
      <c r="BB23" s="67">
        <f t="shared" si="11"/>
        <v>3.12</v>
      </c>
      <c r="BC23" s="59">
        <f t="shared" si="11"/>
        <v>3.12</v>
      </c>
      <c r="BD23" s="67">
        <f t="shared" si="11"/>
        <v>3.12</v>
      </c>
    </row>
    <row r="24" spans="1:58" x14ac:dyDescent="0.55000000000000004">
      <c r="B24" s="3" t="s">
        <v>57</v>
      </c>
      <c r="C24" s="105">
        <f>'SDR Patient and Stations'!B11</f>
        <v>3.8</v>
      </c>
      <c r="D24" s="105">
        <f>'SDR Patient and Stations'!C11</f>
        <v>3.8</v>
      </c>
      <c r="E24" s="105">
        <f>'SDR Patient and Stations'!D11</f>
        <v>3.6</v>
      </c>
      <c r="F24" s="115">
        <f>'SDR Patient and Stations'!E11</f>
        <v>3.9</v>
      </c>
      <c r="G24" s="114">
        <f t="shared" ref="G24:AZ24" si="12">J32/G26</f>
        <v>4</v>
      </c>
      <c r="H24" s="113">
        <f t="shared" si="12"/>
        <v>3.5</v>
      </c>
      <c r="I24" s="114">
        <f t="shared" si="12"/>
        <v>4</v>
      </c>
      <c r="J24" s="113">
        <f t="shared" si="12"/>
        <v>4.7</v>
      </c>
      <c r="K24" s="114">
        <f t="shared" si="12"/>
        <v>3.4842122448979591</v>
      </c>
      <c r="L24" s="113">
        <f t="shared" si="12"/>
        <v>4.2687663837375878</v>
      </c>
      <c r="M24" s="114">
        <f t="shared" si="12"/>
        <v>2.9417302806992143</v>
      </c>
      <c r="N24" s="113">
        <f t="shared" si="12"/>
        <v>2.6170390049952634</v>
      </c>
      <c r="O24" s="114">
        <f t="shared" si="12"/>
        <v>2.2999999999999998</v>
      </c>
      <c r="P24" s="113">
        <f t="shared" si="12"/>
        <v>2.2666666666666666</v>
      </c>
      <c r="Q24" s="114">
        <f t="shared" si="12"/>
        <v>2.7333333333333334</v>
      </c>
      <c r="R24" s="113">
        <f t="shared" si="12"/>
        <v>2.6666666666666665</v>
      </c>
      <c r="S24" s="114">
        <f t="shared" si="12"/>
        <v>2.7666666666666666</v>
      </c>
      <c r="T24" s="113">
        <f t="shared" si="12"/>
        <v>2.9</v>
      </c>
      <c r="U24" s="114">
        <f t="shared" si="12"/>
        <v>2.7333333333333334</v>
      </c>
      <c r="V24" s="113">
        <f t="shared" si="12"/>
        <v>2.8333333333333335</v>
      </c>
      <c r="W24" s="114">
        <f t="shared" si="12"/>
        <v>2.7</v>
      </c>
      <c r="X24" s="113">
        <f t="shared" si="12"/>
        <v>2.8</v>
      </c>
      <c r="Y24" s="114">
        <f t="shared" si="12"/>
        <v>2.8</v>
      </c>
      <c r="Z24" s="113">
        <f t="shared" si="12"/>
        <v>2.7</v>
      </c>
      <c r="AA24" s="114">
        <f t="shared" si="12"/>
        <v>2.5666666666666669</v>
      </c>
      <c r="AB24" s="113">
        <f t="shared" si="12"/>
        <v>3</v>
      </c>
      <c r="AC24" s="114">
        <f t="shared" si="12"/>
        <v>2.8571428571428572</v>
      </c>
      <c r="AD24" s="113">
        <f t="shared" si="12"/>
        <v>2.6785714285714284</v>
      </c>
      <c r="AE24" s="114">
        <f t="shared" si="12"/>
        <v>2.8571428571428572</v>
      </c>
      <c r="AF24" s="113">
        <f t="shared" si="12"/>
        <v>3.2</v>
      </c>
      <c r="AG24" s="114">
        <f t="shared" si="12"/>
        <v>3.84</v>
      </c>
      <c r="AH24" s="113">
        <f t="shared" si="12"/>
        <v>3.96</v>
      </c>
      <c r="AI24" s="114">
        <f t="shared" si="12"/>
        <v>3.0420000000000003</v>
      </c>
      <c r="AJ24" s="113">
        <f t="shared" si="12"/>
        <v>2.7666666666666666</v>
      </c>
      <c r="AK24" s="114">
        <f t="shared" si="12"/>
        <v>2.6666666666666665</v>
      </c>
      <c r="AL24" s="113">
        <f t="shared" si="12"/>
        <v>2.7333333333333334</v>
      </c>
      <c r="AM24" s="114">
        <f t="shared" si="12"/>
        <v>3.0333333333333332</v>
      </c>
      <c r="AN24" s="113">
        <f t="shared" si="12"/>
        <v>3.1666666666666665</v>
      </c>
      <c r="AO24" s="114">
        <f t="shared" si="12"/>
        <v>3.3666666666666667</v>
      </c>
      <c r="AP24" s="113">
        <f t="shared" si="12"/>
        <v>3.2333333333333334</v>
      </c>
      <c r="AQ24" s="114">
        <f t="shared" si="12"/>
        <v>3.3333333333333335</v>
      </c>
      <c r="AR24" s="113">
        <f t="shared" si="12"/>
        <v>3.1333333333333333</v>
      </c>
      <c r="AS24" s="114">
        <f t="shared" si="12"/>
        <v>3.4</v>
      </c>
      <c r="AT24" s="113">
        <f t="shared" si="12"/>
        <v>3.3333333333333335</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5" t="s">
        <v>62</v>
      </c>
      <c r="C25" s="175"/>
      <c r="D25" s="176">
        <f>AVERAGE(C24:D24)</f>
        <v>3.8</v>
      </c>
      <c r="E25" s="176">
        <f t="shared" ref="E25:G25" si="13">AVERAGE(D24:E24)</f>
        <v>3.7</v>
      </c>
      <c r="F25" s="176">
        <f t="shared" si="13"/>
        <v>3.75</v>
      </c>
      <c r="G25" s="176">
        <f t="shared" si="13"/>
        <v>3.95</v>
      </c>
      <c r="H25" s="122">
        <f>AVERAGE(G24:H24)</f>
        <v>3.75</v>
      </c>
      <c r="I25" s="123">
        <f t="shared" ref="I25:AZ25" si="14">AVERAGE(H24:I24)</f>
        <v>3.75</v>
      </c>
      <c r="J25" s="122">
        <f t="shared" si="14"/>
        <v>4.3499999999999996</v>
      </c>
      <c r="K25" s="123">
        <f t="shared" si="14"/>
        <v>4.0921061224489801</v>
      </c>
      <c r="L25" s="122">
        <f t="shared" si="14"/>
        <v>3.8764893143177734</v>
      </c>
      <c r="M25" s="123">
        <f t="shared" si="14"/>
        <v>3.6052483322184008</v>
      </c>
      <c r="N25" s="122">
        <f t="shared" si="14"/>
        <v>2.7793846428472389</v>
      </c>
      <c r="O25" s="123">
        <f t="shared" si="14"/>
        <v>2.4585195024976318</v>
      </c>
      <c r="P25" s="122">
        <f t="shared" si="14"/>
        <v>2.2833333333333332</v>
      </c>
      <c r="Q25" s="123">
        <f t="shared" si="14"/>
        <v>2.5</v>
      </c>
      <c r="R25" s="122">
        <f t="shared" si="14"/>
        <v>2.7</v>
      </c>
      <c r="S25" s="123">
        <f t="shared" si="14"/>
        <v>2.7166666666666668</v>
      </c>
      <c r="T25" s="122">
        <f t="shared" si="14"/>
        <v>2.833333333333333</v>
      </c>
      <c r="U25" s="123">
        <f t="shared" si="14"/>
        <v>2.8166666666666664</v>
      </c>
      <c r="V25" s="122">
        <f t="shared" si="14"/>
        <v>2.7833333333333332</v>
      </c>
      <c r="W25" s="123">
        <f t="shared" si="14"/>
        <v>2.7666666666666666</v>
      </c>
      <c r="X25" s="122">
        <f t="shared" si="14"/>
        <v>2.75</v>
      </c>
      <c r="Y25" s="123">
        <f t="shared" si="14"/>
        <v>2.8</v>
      </c>
      <c r="Z25" s="122">
        <f t="shared" si="14"/>
        <v>2.75</v>
      </c>
      <c r="AA25" s="123">
        <f t="shared" si="14"/>
        <v>2.6333333333333337</v>
      </c>
      <c r="AB25" s="122">
        <f t="shared" si="14"/>
        <v>2.7833333333333332</v>
      </c>
      <c r="AC25" s="123">
        <f t="shared" si="14"/>
        <v>2.9285714285714288</v>
      </c>
      <c r="AD25" s="122">
        <f t="shared" si="14"/>
        <v>2.7678571428571428</v>
      </c>
      <c r="AE25" s="123">
        <f t="shared" si="14"/>
        <v>2.7678571428571428</v>
      </c>
      <c r="AF25" s="122">
        <f t="shared" si="14"/>
        <v>3.0285714285714285</v>
      </c>
      <c r="AG25" s="123">
        <f t="shared" si="14"/>
        <v>3.52</v>
      </c>
      <c r="AH25" s="122">
        <f t="shared" si="14"/>
        <v>3.9</v>
      </c>
      <c r="AI25" s="123">
        <f t="shared" si="14"/>
        <v>3.5010000000000003</v>
      </c>
      <c r="AJ25" s="122">
        <f t="shared" si="14"/>
        <v>2.9043333333333337</v>
      </c>
      <c r="AK25" s="123">
        <f t="shared" si="14"/>
        <v>2.7166666666666668</v>
      </c>
      <c r="AL25" s="122">
        <f t="shared" si="14"/>
        <v>2.7</v>
      </c>
      <c r="AM25" s="123">
        <f t="shared" si="14"/>
        <v>2.8833333333333333</v>
      </c>
      <c r="AN25" s="122">
        <f t="shared" si="14"/>
        <v>3.0999999999999996</v>
      </c>
      <c r="AO25" s="123">
        <f t="shared" si="14"/>
        <v>3.2666666666666666</v>
      </c>
      <c r="AP25" s="122">
        <f t="shared" si="14"/>
        <v>3.3</v>
      </c>
      <c r="AQ25" s="123">
        <f t="shared" si="14"/>
        <v>3.2833333333333332</v>
      </c>
      <c r="AR25" s="122">
        <f t="shared" si="14"/>
        <v>3.2333333333333334</v>
      </c>
      <c r="AS25" s="123">
        <f t="shared" si="14"/>
        <v>3.2666666666666666</v>
      </c>
      <c r="AT25" s="122">
        <f t="shared" si="14"/>
        <v>3.3666666666666667</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4" t="s">
        <v>39</v>
      </c>
      <c r="B26" s="194"/>
      <c r="C26" s="194"/>
      <c r="D26" s="194"/>
      <c r="E26" s="194"/>
      <c r="F26" s="25">
        <f>HLOOKUP(F19,'SDR Patient and Stations'!$B$6:$AT$14,5,FALSE)</f>
        <v>10</v>
      </c>
      <c r="G26" s="49">
        <f>IF((F26+E28+(IF(F16&gt;0,0,F16))&gt;'SDR Patient and Stations'!G8),'SDR Patient and Stations'!G8,(F26+E28+(IF(F16&gt;0,0,F16))))</f>
        <v>10</v>
      </c>
      <c r="H26" s="52">
        <f>IF((G26+F28+(IF(G16&gt;0,0,G16))&gt;'SDR Patient and Stations'!H8),'SDR Patient and Stations'!H8,(G26+F28+(IF(G16&gt;0,0,G16))))</f>
        <v>10</v>
      </c>
      <c r="I26" s="116">
        <f>IF((H26+G28+(IF(H16&gt;0,0,H16))&gt;'SDR Patient and Stations'!I8),'SDR Patient and Stations'!I8,(H26+G28+(IF(H16&gt;0,0,H16))))</f>
        <v>10</v>
      </c>
      <c r="J26" s="117">
        <f>IF((I26+H28+(IF(I16&gt;0,0,I16))&gt;'SDR Patient and Stations'!J8),'SDR Patient and Stations'!J8,(I26+H28+(IF(I16&gt;0,0,I16))))</f>
        <v>10</v>
      </c>
      <c r="K26" s="116">
        <f>IF((J26+I28+(IF(J16&gt;0,0,J16))&gt;'SDR Patient and Stations'!K8),'SDR Patient and Stations'!K8,(J26+I28+(IF(J16&gt;0,0,J16))))</f>
        <v>10.906339031339032</v>
      </c>
      <c r="L26" s="117">
        <f>IF((K26+J28+(IF(K16&gt;0,0,K16))&gt;'SDR Patient and Stations'!L8),'SDR Patient and Stations'!L8,(K26+J28+(IF(K16&gt;0,0,K16))))</f>
        <v>14.055582949813719</v>
      </c>
      <c r="M26" s="116">
        <f>IF((L26+K28+(IF(L16&gt;0,0,L16))&gt;'SDR Patient and Stations'!M8),'SDR Patient and Stations'!M8,(L26+K28+(IF(L16&gt;0,0,L16))))</f>
        <v>21.75590346263423</v>
      </c>
      <c r="N26" s="117">
        <f>IF((M26+L28+(IF(M16&gt;0,0,M16))&gt;'SDR Patient and Stations'!N8),'SDR Patient and Stations'!N8,(M26+L28+(IF(M16&gt;0,0,M16))))</f>
        <v>24.073007654738422</v>
      </c>
      <c r="O26" s="116">
        <f>IF((N26+M28+(IF(N16&gt;0,0,N16))&gt;'SDR Patient and Stations'!O8),'SDR Patient and Stations'!O8,(N26+M28+(IF(N16&gt;0,0,N16))))</f>
        <v>30</v>
      </c>
      <c r="P26" s="117">
        <f>IF((O26+N28+(IF(O16&gt;0,0,O16))&gt;'SDR Patient and Stations'!P8),'SDR Patient and Stations'!P8,(O26+N28+(IF(O16&gt;0,0,O16))))</f>
        <v>30</v>
      </c>
      <c r="Q26" s="116">
        <f>IF((P26+O28+(IF(P16&gt;0,0,P16))&gt;'SDR Patient and Stations'!Q8),'SDR Patient and Stations'!Q8,(P26+O28+(IF(P16&gt;0,0,P16))))</f>
        <v>30</v>
      </c>
      <c r="R26" s="117">
        <f>IF((Q26+P28+(IF(Q16&gt;0,0,Q16))&gt;'SDR Patient and Stations'!R8),'SDR Patient and Stations'!R8,(Q26+P28+(IF(Q16&gt;0,0,Q16))))</f>
        <v>30</v>
      </c>
      <c r="S26" s="116">
        <f>IF((R26+Q28+(IF(R16&gt;0,0,R16))&gt;'SDR Patient and Stations'!S8),'SDR Patient and Stations'!S8,(R26+Q28+(IF(R16&gt;0,0,R16))))</f>
        <v>30</v>
      </c>
      <c r="T26" s="117">
        <f>IF((S26+R28+(IF(S16&gt;0,0,S16))&gt;'SDR Patient and Stations'!T8),'SDR Patient and Stations'!T8,(S26+R28+(IF(S16&gt;0,0,S16))))</f>
        <v>30</v>
      </c>
      <c r="U26" s="116">
        <f>IF((T26+S28+(IF(T16&gt;0,0,T16))&gt;'SDR Patient and Stations'!U8),'SDR Patient and Stations'!U8,(T26+S28+(IF(T16&gt;0,0,T16))))</f>
        <v>30</v>
      </c>
      <c r="V26" s="117">
        <f>IF((U26+T28+(IF(U16&gt;0,0,U16))&gt;'SDR Patient and Stations'!V8),'SDR Patient and Stations'!V8,(U26+T28+(IF(U16&gt;0,0,U16))))</f>
        <v>30</v>
      </c>
      <c r="W26" s="116">
        <f>IF((V26+U28+(IF(V16&gt;0,0,V16))&gt;'SDR Patient and Stations'!W8),'SDR Patient and Stations'!W8,(V26+U28+(IF(V16&gt;0,0,V16))))</f>
        <v>30</v>
      </c>
      <c r="X26" s="117">
        <f>IF((W26+V28+(IF(W16&gt;0,0,W16))&gt;'SDR Patient and Stations'!X8),'SDR Patient and Stations'!X8,(W26+V28+(IF(W16&gt;0,0,W16))))</f>
        <v>30</v>
      </c>
      <c r="Y26" s="116">
        <f>IF((X26+W28+(IF(X16&gt;0,0,X16))&gt;'SDR Patient and Stations'!Y8),'SDR Patient and Stations'!Y8,(X26+W28+(IF(X16&gt;0,0,X16))))</f>
        <v>30</v>
      </c>
      <c r="Z26" s="117">
        <f>IF((Y26+X28+(IF(Y16&gt;0,0,Y16))&gt;'SDR Patient and Stations'!Z8),'SDR Patient and Stations'!Z8,(Y26+X28+(IF(Y16&gt;0,0,Y16))))</f>
        <v>30</v>
      </c>
      <c r="AA26" s="116">
        <f>IF((Z26+Y28+(IF(Z16&gt;0,0,Z16))&gt;'SDR Patient and Stations'!AA8),'SDR Patient and Stations'!AA8,(Z26+Y28+(IF(Z16&gt;0,0,Z16))))</f>
        <v>30</v>
      </c>
      <c r="AB26" s="117">
        <f>IF((AA26+Z28+(IF(AA16&gt;0,0,AA16))&gt;'SDR Patient and Stations'!AB8),'SDR Patient and Stations'!AB8,(AA26+Z28+(IF(AA16&gt;0,0,AA16))))</f>
        <v>28</v>
      </c>
      <c r="AC26" s="116">
        <f>IF((AB26+AA28+(IF(AB16&gt;0,0,AB16))&gt;'SDR Patient and Stations'!AC8),'SDR Patient and Stations'!AC8,(AB26+AA28+(IF(AB16&gt;0,0,AB16))))</f>
        <v>28</v>
      </c>
      <c r="AD26" s="117">
        <f>IF((AC26+AB28+(IF(AC16&gt;0,0,AC16))&gt;'SDR Patient and Stations'!AD8),'SDR Patient and Stations'!AD8,(AC26+AB28+(IF(AC16&gt;0,0,AC16))))</f>
        <v>28</v>
      </c>
      <c r="AE26" s="116">
        <f>IF((AD26+AC28+(IF(AD16&gt;0,0,AD16))&gt;'SDR Patient and Stations'!AE8),'SDR Patient and Stations'!AE8,(AD26+AC28+(IF(AD16&gt;0,0,AD16))))</f>
        <v>28</v>
      </c>
      <c r="AF26" s="117">
        <f>IF((AE26+AD28+(IF(AE16&gt;0,0,AE16))&gt;'SDR Patient and Stations'!AF8),'SDR Patient and Stations'!AF8,(AE26+AD28+(IF(AE16&gt;0,0,AE16))))</f>
        <v>25</v>
      </c>
      <c r="AG26" s="116">
        <f>IF((AF26+AE28+(IF(AF16&gt;0,0,AF16))&gt;'SDR Patient and Stations'!AG8),'SDR Patient and Stations'!AG8,(AF26+AE28+(IF(AF16&gt;0,0,AF16))))</f>
        <v>25</v>
      </c>
      <c r="AH26" s="117">
        <f>IF((AG26+AF28+(IF(AG16&gt;0,0,AG16))&gt;'SDR Patient and Stations'!AH8),'SDR Patient and Stations'!AH8,(AG26+AF28+(IF(AG16&gt;0,0,AG16))))</f>
        <v>25</v>
      </c>
      <c r="AI26" s="116">
        <f>IF((AH26+AG28+(IF(AH16&gt;0,0,AH16))&gt;'SDR Patient and Stations'!AI8),'SDR Patient and Stations'!AI8,(AH26+AG28+(IF(AH16&gt;0,0,AH16))))</f>
        <v>25.641025641025639</v>
      </c>
      <c r="AJ26" s="117">
        <f>IF((AI26+AH28+(IF(AI16&gt;0,0,AI16))&gt;'SDR Patient and Stations'!AJ8),'SDR Patient and Stations'!AJ8,(AI26+AH28+(IF(AI16&gt;0,0,AI16))))</f>
        <v>30</v>
      </c>
      <c r="AK26" s="116">
        <f>IF((AJ26+AI28+(IF(AJ16&gt;0,0,AJ16))&gt;'SDR Patient and Stations'!AK8),'SDR Patient and Stations'!AK8,(AJ26+AI28+(IF(AJ16&gt;0,0,AJ16))))</f>
        <v>30</v>
      </c>
      <c r="AL26" s="117">
        <f>IF((AK26+AJ28+(IF(AK16&gt;0,0,AK16))&gt;'SDR Patient and Stations'!AL8),'SDR Patient and Stations'!AL8,(AK26+AJ28+(IF(AK16&gt;0,0,AK16))))</f>
        <v>30</v>
      </c>
      <c r="AM26" s="116">
        <f>IF((AL26+AK28+(IF(AL16&gt;0,0,AL16))&gt;'SDR Patient and Stations'!AM8),'SDR Patient and Stations'!AM8,(AL26+AK28+(IF(AL16&gt;0,0,AL16))))</f>
        <v>30</v>
      </c>
      <c r="AN26" s="117">
        <f>IF((AM26+AL28+(IF(AM16&gt;0,0,AM16))&gt;'SDR Patient and Stations'!AN8),'SDR Patient and Stations'!AN8,(AM26+AL28+(IF(AM16&gt;0,0,AM16))))</f>
        <v>30</v>
      </c>
      <c r="AO26" s="116">
        <f>IF((AN26+AM28+(IF(AN16&gt;0,0,AN16))&gt;'SDR Patient and Stations'!AO8),'SDR Patient and Stations'!AO8,(AN26+AM28+(IF(AN16&gt;0,0,AN16))))</f>
        <v>30</v>
      </c>
      <c r="AP26" s="117">
        <f>IF((AO26+AN28+(IF(AO16&gt;0,0,AO16))&gt;'SDR Patient and Stations'!AP8),'SDR Patient and Stations'!AP8,(AO26+AN28+(IF(AO16&gt;0,0,AO16))))</f>
        <v>30</v>
      </c>
      <c r="AQ26" s="116">
        <f>IF((AP26+AO28+(IF(AP16&gt;0,0,AP16))&gt;'SDR Patient and Stations'!AQ8),'SDR Patient and Stations'!AQ8,(AP26+AO28+(IF(AP16&gt;0,0,AP16))))</f>
        <v>30</v>
      </c>
      <c r="AR26" s="117">
        <f>IF((AQ26+AP28+(IF(AQ16&gt;0,0,AQ16))&gt;'SDR Patient and Stations'!AR8),'SDR Patient and Stations'!AR8,(AQ26+AP28+(IF(AQ16&gt;0,0,AQ16))))</f>
        <v>30</v>
      </c>
      <c r="AS26" s="116">
        <f>IF((AR26+AQ28+(IF(AR16&gt;0,0,AR16))&gt;'SDR Patient and Stations'!AS8),'SDR Patient and Stations'!AS8,(AR26+AQ28+(IF(AR16&gt;0,0,AR16))))</f>
        <v>30</v>
      </c>
      <c r="AT26" s="117">
        <f>IF((AS26+AR28+(IF(AS16&gt;0,0,AS16))&gt;'SDR Patient and Stations'!AT8),'SDR Patient and Stations'!AT8,(AS26+AR28+(IF(AS16&gt;0,0,AS16))))</f>
        <v>30</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5" t="s">
        <v>59</v>
      </c>
      <c r="B27" s="195"/>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4" t="s">
        <v>58</v>
      </c>
      <c r="B28" s="194"/>
      <c r="F28" s="25"/>
      <c r="G28" s="116">
        <f>IF(F49&lt;0,0,F49)</f>
        <v>0</v>
      </c>
      <c r="H28" s="117">
        <f t="shared" ref="H28:AZ28" si="15">IF(G49&lt;0,0,G49)</f>
        <v>3.4952766531713912</v>
      </c>
      <c r="I28" s="116">
        <f t="shared" si="15"/>
        <v>0.90633903133903182</v>
      </c>
      <c r="J28" s="117">
        <f t="shared" si="15"/>
        <v>3.1492439184746868</v>
      </c>
      <c r="K28" s="116">
        <f t="shared" si="15"/>
        <v>7.700320512820511</v>
      </c>
      <c r="L28" s="117">
        <f t="shared" si="15"/>
        <v>2.3171041921041926</v>
      </c>
      <c r="M28" s="116">
        <f t="shared" si="15"/>
        <v>10</v>
      </c>
      <c r="N28" s="117">
        <f t="shared" si="15"/>
        <v>0</v>
      </c>
      <c r="O28" s="116">
        <f t="shared" si="15"/>
        <v>0</v>
      </c>
      <c r="P28" s="117">
        <f t="shared" si="15"/>
        <v>0</v>
      </c>
      <c r="Q28" s="116">
        <f t="shared" si="15"/>
        <v>0</v>
      </c>
      <c r="R28" s="117">
        <f t="shared" si="15"/>
        <v>0</v>
      </c>
      <c r="S28" s="116">
        <f t="shared" si="15"/>
        <v>0</v>
      </c>
      <c r="T28" s="117">
        <f t="shared" si="15"/>
        <v>0</v>
      </c>
      <c r="U28" s="116">
        <f t="shared" si="15"/>
        <v>0</v>
      </c>
      <c r="V28" s="117">
        <f t="shared" si="15"/>
        <v>0</v>
      </c>
      <c r="W28" s="116">
        <f t="shared" si="15"/>
        <v>0</v>
      </c>
      <c r="X28" s="117">
        <f t="shared" si="15"/>
        <v>0</v>
      </c>
      <c r="Y28" s="116">
        <f t="shared" si="15"/>
        <v>0</v>
      </c>
      <c r="Z28" s="117">
        <f t="shared" si="15"/>
        <v>0</v>
      </c>
      <c r="AA28" s="116">
        <f t="shared" si="15"/>
        <v>0</v>
      </c>
      <c r="AB28" s="117">
        <f t="shared" si="15"/>
        <v>0</v>
      </c>
      <c r="AC28" s="116">
        <f t="shared" si="15"/>
        <v>0</v>
      </c>
      <c r="AD28" s="117">
        <f t="shared" si="15"/>
        <v>0</v>
      </c>
      <c r="AE28" s="116">
        <f t="shared" si="15"/>
        <v>0</v>
      </c>
      <c r="AF28" s="117">
        <f t="shared" si="15"/>
        <v>0</v>
      </c>
      <c r="AG28" s="116">
        <f t="shared" si="15"/>
        <v>0.64102564102563875</v>
      </c>
      <c r="AH28" s="117">
        <f t="shared" si="15"/>
        <v>10</v>
      </c>
      <c r="AI28" s="116">
        <f t="shared" si="15"/>
        <v>10</v>
      </c>
      <c r="AJ28" s="117">
        <f t="shared" si="15"/>
        <v>0</v>
      </c>
      <c r="AK28" s="116">
        <f t="shared" si="15"/>
        <v>0</v>
      </c>
      <c r="AL28" s="117">
        <f t="shared" si="15"/>
        <v>0</v>
      </c>
      <c r="AM28" s="116">
        <f t="shared" si="15"/>
        <v>0</v>
      </c>
      <c r="AN28" s="117">
        <f t="shared" si="15"/>
        <v>0</v>
      </c>
      <c r="AO28" s="116">
        <f t="shared" si="15"/>
        <v>6.1578525641025621</v>
      </c>
      <c r="AP28" s="117">
        <f t="shared" si="15"/>
        <v>9.8725766103814863</v>
      </c>
      <c r="AQ28" s="116">
        <f t="shared" si="15"/>
        <v>3.1396167934629489</v>
      </c>
      <c r="AR28" s="117">
        <f t="shared" si="15"/>
        <v>3.7381916329284692</v>
      </c>
      <c r="AS28" s="116">
        <f t="shared" si="15"/>
        <v>0</v>
      </c>
      <c r="AT28" s="117">
        <f t="shared" si="15"/>
        <v>4.3774781919111803</v>
      </c>
      <c r="AU28" s="116">
        <f t="shared" si="15"/>
        <v>2.0512820512820511</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6" t="s">
        <v>60</v>
      </c>
      <c r="B29" s="197"/>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39</v>
      </c>
      <c r="G30" s="68">
        <f>HLOOKUP(G19,'SDR Patient and Stations'!$B$6:$AT$14,4,FALSE)</f>
        <v>40</v>
      </c>
      <c r="H30" s="60">
        <f>HLOOKUP(H19,'SDR Patient and Stations'!$B$6:$AT$14,4,FALSE)</f>
        <v>35</v>
      </c>
      <c r="I30" s="68">
        <f>HLOOKUP(I19,'SDR Patient and Stations'!$B$6:$AT$14,4,FALSE)</f>
        <v>40</v>
      </c>
      <c r="J30" s="60">
        <f>HLOOKUP(J19,'SDR Patient and Stations'!$B$6:$AT$14,4,FALSE)</f>
        <v>47</v>
      </c>
      <c r="K30" s="68">
        <f>HLOOKUP(K19,'SDR Patient and Stations'!$B$6:$AT$14,4,FALSE)</f>
        <v>38</v>
      </c>
      <c r="L30" s="60">
        <f>HLOOKUP(L19,'SDR Patient and Stations'!$B$6:$AT$14,4,FALSE)</f>
        <v>60</v>
      </c>
      <c r="M30" s="68">
        <f>HLOOKUP(M19,'SDR Patient and Stations'!$B$6:$AT$14,4,FALSE)</f>
        <v>64</v>
      </c>
      <c r="N30" s="60">
        <f>HLOOKUP(N19,'SDR Patient and Stations'!$B$6:$AT$14,4,FALSE)</f>
        <v>63</v>
      </c>
      <c r="O30" s="68">
        <f>HLOOKUP(O19,'SDR Patient and Stations'!$B$6:$AT$14,4,FALSE)</f>
        <v>69</v>
      </c>
      <c r="P30" s="60">
        <f>HLOOKUP(P19,'SDR Patient and Stations'!$B$6:$AT$14,4,FALSE)</f>
        <v>68</v>
      </c>
      <c r="Q30" s="68">
        <f>HLOOKUP(Q19,'SDR Patient and Stations'!$B$6:$AT$14,4,FALSE)</f>
        <v>82</v>
      </c>
      <c r="R30" s="60">
        <f>HLOOKUP(R19,'SDR Patient and Stations'!$B$6:$AT$14,4,FALSE)</f>
        <v>80</v>
      </c>
      <c r="S30" s="68">
        <f>HLOOKUP(S19,'SDR Patient and Stations'!$B$6:$AT$14,4,FALSE)</f>
        <v>83</v>
      </c>
      <c r="T30" s="60">
        <f>HLOOKUP(T19,'SDR Patient and Stations'!$B$6:$AT$14,4,FALSE)</f>
        <v>87</v>
      </c>
      <c r="U30" s="68">
        <f>HLOOKUP(U19,'SDR Patient and Stations'!$B$6:$AT$14,4,FALSE)</f>
        <v>82</v>
      </c>
      <c r="V30" s="60">
        <f>HLOOKUP(V19,'SDR Patient and Stations'!$B$6:$AT$14,4,FALSE)</f>
        <v>85</v>
      </c>
      <c r="W30" s="68">
        <f>HLOOKUP(W19,'SDR Patient and Stations'!$B$6:$AT$14,4,FALSE)</f>
        <v>81</v>
      </c>
      <c r="X30" s="60">
        <f>HLOOKUP(X19,'SDR Patient and Stations'!$B$6:$AT$14,4,FALSE)</f>
        <v>84</v>
      </c>
      <c r="Y30" s="68">
        <f>HLOOKUP(Y19,'SDR Patient and Stations'!$B$6:$AT$14,4,FALSE)</f>
        <v>84</v>
      </c>
      <c r="Z30" s="60">
        <f>HLOOKUP(Z19,'SDR Patient and Stations'!$B$6:$AT$14,4,FALSE)</f>
        <v>81</v>
      </c>
      <c r="AA30" s="68">
        <f>HLOOKUP(AA19,'SDR Patient and Stations'!$B$6:$AT$14,4,FALSE)</f>
        <v>77</v>
      </c>
      <c r="AB30" s="60">
        <f>HLOOKUP(AB19,'SDR Patient and Stations'!$B$6:$AT$14,4,FALSE)</f>
        <v>84</v>
      </c>
      <c r="AC30" s="68">
        <f>HLOOKUP(AC19,'SDR Patient and Stations'!$B$6:$AT$14,4,FALSE)</f>
        <v>80</v>
      </c>
      <c r="AD30" s="60">
        <f>HLOOKUP(AD19,'SDR Patient and Stations'!$B$6:$AT$14,4,FALSE)</f>
        <v>75</v>
      </c>
      <c r="AE30" s="68">
        <f>HLOOKUP(AE19,'SDR Patient and Stations'!$B$6:$AT$14,4,FALSE)</f>
        <v>80</v>
      </c>
      <c r="AF30" s="60">
        <f>HLOOKUP(AF19,'SDR Patient and Stations'!$B$6:$AT$14,4,FALSE)</f>
        <v>80</v>
      </c>
      <c r="AG30" s="68">
        <f>HLOOKUP(AG19,'SDR Patient and Stations'!$B$6:$AT$14,4,FALSE)</f>
        <v>96</v>
      </c>
      <c r="AH30" s="60">
        <f>HLOOKUP(AH19,'SDR Patient and Stations'!$B$6:$AT$14,4,FALSE)</f>
        <v>99</v>
      </c>
      <c r="AI30" s="68">
        <f>HLOOKUP(AI19,'SDR Patient and Stations'!$B$6:$AT$14,4,FALSE)</f>
        <v>78</v>
      </c>
      <c r="AJ30" s="60">
        <f>HLOOKUP(AJ19,'SDR Patient and Stations'!$B$6:$AT$14,4,FALSE)</f>
        <v>83</v>
      </c>
      <c r="AK30" s="68">
        <f>HLOOKUP(AK19,'SDR Patient and Stations'!$B$6:$AT$14,4,FALSE)</f>
        <v>80</v>
      </c>
      <c r="AL30" s="60">
        <f>HLOOKUP(AL19,'SDR Patient and Stations'!$B$6:$AT$14,4,FALSE)</f>
        <v>82</v>
      </c>
      <c r="AM30" s="68">
        <f>HLOOKUP(AM19,'SDR Patient and Stations'!$B$6:$AT$14,4,FALSE)</f>
        <v>91</v>
      </c>
      <c r="AN30" s="60">
        <f>HLOOKUP(AN19,'SDR Patient and Stations'!$B$6:$AT$14,4,FALSE)</f>
        <v>95</v>
      </c>
      <c r="AO30" s="68">
        <f>HLOOKUP(AO19,'SDR Patient and Stations'!$B$6:$AT$14,4,FALSE)</f>
        <v>101</v>
      </c>
      <c r="AP30" s="60">
        <f>HLOOKUP(AP19,'SDR Patient and Stations'!$B$6:$AT$14,4,FALSE)</f>
        <v>97</v>
      </c>
      <c r="AQ30" s="68">
        <f>HLOOKUP(AQ19,'SDR Patient and Stations'!$B$6:$AT$14,4,FALSE)</f>
        <v>100</v>
      </c>
      <c r="AR30" s="60">
        <f>HLOOKUP(AR19,'SDR Patient and Stations'!$B$6:$AT$14,4,FALSE)</f>
        <v>94</v>
      </c>
      <c r="AS30" s="68">
        <f>HLOOKUP(AS19,'SDR Patient and Stations'!$B$6:$AT$14,4,FALSE)</f>
        <v>102</v>
      </c>
      <c r="AT30" s="60">
        <f>HLOOKUP(AT19,'SDR Patient and Stations'!$B$6:$AT$14,4,FALSE)</f>
        <v>100</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38</v>
      </c>
      <c r="G32" s="68">
        <f>HLOOKUP(G20,'SDR Patient and Stations'!$B$6:$AT$14,4,FALSE)</f>
        <v>38</v>
      </c>
      <c r="H32" s="60">
        <f>HLOOKUP(H20,'SDR Patient and Stations'!$B$6:$AT$14,4,FALSE)</f>
        <v>36</v>
      </c>
      <c r="I32" s="68">
        <f>HLOOKUP(I20,'SDR Patient and Stations'!$B$6:$AT$14,4,FALSE)</f>
        <v>39</v>
      </c>
      <c r="J32" s="60">
        <f>HLOOKUP(J20,'SDR Patient and Stations'!$B$6:$AT$14,4,FALSE)</f>
        <v>40</v>
      </c>
      <c r="K32" s="68">
        <f>HLOOKUP(K20,'SDR Patient and Stations'!$B$6:$AT$14,4,FALSE)</f>
        <v>35</v>
      </c>
      <c r="L32" s="60">
        <f>HLOOKUP(L20,'SDR Patient and Stations'!$B$6:$AT$14,4,FALSE)</f>
        <v>40</v>
      </c>
      <c r="M32" s="68">
        <f>HLOOKUP(M20,'SDR Patient and Stations'!$B$6:$AT$14,4,FALSE)</f>
        <v>47</v>
      </c>
      <c r="N32" s="60">
        <f>HLOOKUP(N20,'SDR Patient and Stations'!$B$6:$AT$14,4,FALSE)</f>
        <v>38</v>
      </c>
      <c r="O32" s="68">
        <f>HLOOKUP(O20,'SDR Patient and Stations'!$B$6:$AT$14,4,FALSE)</f>
        <v>60</v>
      </c>
      <c r="P32" s="60">
        <f>HLOOKUP(P20,'SDR Patient and Stations'!$B$6:$AT$14,4,FALSE)</f>
        <v>64</v>
      </c>
      <c r="Q32" s="68">
        <f>HLOOKUP(Q20,'SDR Patient and Stations'!$B$6:$AT$14,4,FALSE)</f>
        <v>63</v>
      </c>
      <c r="R32" s="60">
        <f>HLOOKUP(R20,'SDR Patient and Stations'!$B$6:$AT$14,4,FALSE)</f>
        <v>69</v>
      </c>
      <c r="S32" s="68">
        <f>HLOOKUP(S20,'SDR Patient and Stations'!$B$6:$AT$14,4,FALSE)</f>
        <v>68</v>
      </c>
      <c r="T32" s="60">
        <f>HLOOKUP(T20,'SDR Patient and Stations'!$B$6:$AT$14,4,FALSE)</f>
        <v>82</v>
      </c>
      <c r="U32" s="68">
        <f>HLOOKUP(U20,'SDR Patient and Stations'!$B$6:$AT$14,4,FALSE)</f>
        <v>80</v>
      </c>
      <c r="V32" s="60">
        <f>HLOOKUP(V20,'SDR Patient and Stations'!$B$6:$AT$14,4,FALSE)</f>
        <v>83</v>
      </c>
      <c r="W32" s="68">
        <f>HLOOKUP(W20,'SDR Patient and Stations'!$B$6:$AT$14,4,FALSE)</f>
        <v>87</v>
      </c>
      <c r="X32" s="60">
        <f>HLOOKUP(X20,'SDR Patient and Stations'!$B$6:$AT$14,4,FALSE)</f>
        <v>82</v>
      </c>
      <c r="Y32" s="68">
        <f>HLOOKUP(Y20,'SDR Patient and Stations'!$B$6:$AT$14,4,FALSE)</f>
        <v>85</v>
      </c>
      <c r="Z32" s="60">
        <f>HLOOKUP(Z20,'SDR Patient and Stations'!$B$6:$AT$14,4,FALSE)</f>
        <v>81</v>
      </c>
      <c r="AA32" s="68">
        <f>HLOOKUP(AA20,'SDR Patient and Stations'!$B$6:$AT$14,4,FALSE)</f>
        <v>84</v>
      </c>
      <c r="AB32" s="60">
        <f>HLOOKUP(AB20,'SDR Patient and Stations'!$B$6:$AT$14,4,FALSE)</f>
        <v>84</v>
      </c>
      <c r="AC32" s="68">
        <f>HLOOKUP(AC20,'SDR Patient and Stations'!$B$6:$AT$14,4,FALSE)</f>
        <v>81</v>
      </c>
      <c r="AD32" s="60">
        <f>HLOOKUP(AD20,'SDR Patient and Stations'!$B$6:$AT$14,4,FALSE)</f>
        <v>77</v>
      </c>
      <c r="AE32" s="68">
        <f>HLOOKUP(AE20,'SDR Patient and Stations'!$B$6:$AT$14,4,FALSE)</f>
        <v>84</v>
      </c>
      <c r="AF32" s="60">
        <f>HLOOKUP(AF20,'SDR Patient and Stations'!$B$6:$AT$14,4,FALSE)</f>
        <v>80</v>
      </c>
      <c r="AG32" s="68">
        <f>HLOOKUP(AG20,'SDR Patient and Stations'!$B$6:$AT$14,4,FALSE)</f>
        <v>75</v>
      </c>
      <c r="AH32" s="60">
        <f>HLOOKUP(AH20,'SDR Patient and Stations'!$B$6:$AT$14,4,FALSE)</f>
        <v>80</v>
      </c>
      <c r="AI32" s="68">
        <f>HLOOKUP(AI20,'SDR Patient and Stations'!$B$6:$AT$14,4,FALSE)</f>
        <v>80</v>
      </c>
      <c r="AJ32" s="60">
        <f>HLOOKUP(AJ20,'SDR Patient and Stations'!$B$6:$AT$14,4,FALSE)</f>
        <v>96</v>
      </c>
      <c r="AK32" s="68">
        <f>HLOOKUP(AK20,'SDR Patient and Stations'!$B$6:$AT$14,4,FALSE)</f>
        <v>99</v>
      </c>
      <c r="AL32" s="60">
        <f>HLOOKUP(AL20,'SDR Patient and Stations'!$B$6:$AT$14,4,FALSE)</f>
        <v>78</v>
      </c>
      <c r="AM32" s="68">
        <f>HLOOKUP(AM20,'SDR Patient and Stations'!$B$6:$AT$14,4,FALSE)</f>
        <v>83</v>
      </c>
      <c r="AN32" s="60">
        <f>HLOOKUP(AN20,'SDR Patient and Stations'!$B$6:$AT$14,4,FALSE)</f>
        <v>80</v>
      </c>
      <c r="AO32" s="68">
        <f>HLOOKUP(AO20,'SDR Patient and Stations'!$B$6:$AT$14,4,FALSE)</f>
        <v>82</v>
      </c>
      <c r="AP32" s="60">
        <f>HLOOKUP(AP20,'SDR Patient and Stations'!$B$6:$AT$14,4,FALSE)</f>
        <v>91</v>
      </c>
      <c r="AQ32" s="68">
        <f>HLOOKUP(AQ20,'SDR Patient and Stations'!$B$6:$AT$14,4,FALSE)</f>
        <v>95</v>
      </c>
      <c r="AR32" s="60">
        <f>HLOOKUP(AR20,'SDR Patient and Stations'!$B$6:$AT$14,4,FALSE)</f>
        <v>101</v>
      </c>
      <c r="AS32" s="68">
        <f>HLOOKUP(AS20,'SDR Patient and Stations'!$B$6:$AT$14,4,FALSE)</f>
        <v>97</v>
      </c>
      <c r="AT32" s="60">
        <f>HLOOKUP(AT20,'SDR Patient and Stations'!$B$6:$AT$14,4,FALSE)</f>
        <v>100</v>
      </c>
      <c r="AU32" s="68">
        <f>HLOOKUP(AU20,'SDR Patient and Stations'!$B$6:$AT$14,4,FALSE)</f>
        <v>94</v>
      </c>
      <c r="AV32" s="60">
        <f>HLOOKUP(AV20,'SDR Patient and Stations'!$B$6:$AT$14,4,FALSE)</f>
        <v>102</v>
      </c>
      <c r="AW32" s="68">
        <f>HLOOKUP(AW20,'SDR Patient and Stations'!$B$6:$AT$14,4,FALSE)</f>
        <v>100</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1</v>
      </c>
      <c r="G34" s="69">
        <f t="shared" si="16"/>
        <v>2</v>
      </c>
      <c r="H34" s="61">
        <f t="shared" si="16"/>
        <v>-1</v>
      </c>
      <c r="I34" s="69">
        <f t="shared" si="16"/>
        <v>1</v>
      </c>
      <c r="J34" s="61">
        <f t="shared" si="16"/>
        <v>7</v>
      </c>
      <c r="K34" s="69">
        <f t="shared" si="16"/>
        <v>3</v>
      </c>
      <c r="L34" s="61">
        <f t="shared" si="16"/>
        <v>20</v>
      </c>
      <c r="M34" s="69">
        <f t="shared" si="16"/>
        <v>17</v>
      </c>
      <c r="N34" s="61">
        <f t="shared" si="16"/>
        <v>25</v>
      </c>
      <c r="O34" s="69">
        <f t="shared" si="16"/>
        <v>9</v>
      </c>
      <c r="P34" s="61">
        <f t="shared" si="16"/>
        <v>4</v>
      </c>
      <c r="Q34" s="69">
        <f t="shared" si="16"/>
        <v>19</v>
      </c>
      <c r="R34" s="61">
        <f t="shared" si="16"/>
        <v>11</v>
      </c>
      <c r="S34" s="69">
        <f t="shared" si="16"/>
        <v>15</v>
      </c>
      <c r="T34" s="61">
        <f t="shared" si="16"/>
        <v>5</v>
      </c>
      <c r="U34" s="69">
        <f t="shared" si="16"/>
        <v>2</v>
      </c>
      <c r="V34" s="61">
        <f t="shared" si="16"/>
        <v>2</v>
      </c>
      <c r="W34" s="69">
        <f t="shared" si="16"/>
        <v>-6</v>
      </c>
      <c r="X34" s="61">
        <f t="shared" si="16"/>
        <v>2</v>
      </c>
      <c r="Y34" s="69">
        <f t="shared" si="16"/>
        <v>-1</v>
      </c>
      <c r="Z34" s="61">
        <f t="shared" si="16"/>
        <v>0</v>
      </c>
      <c r="AA34" s="69">
        <f t="shared" si="16"/>
        <v>-7</v>
      </c>
      <c r="AB34" s="61">
        <f t="shared" si="16"/>
        <v>0</v>
      </c>
      <c r="AC34" s="69">
        <f t="shared" si="16"/>
        <v>-1</v>
      </c>
      <c r="AD34" s="61">
        <f t="shared" si="16"/>
        <v>-2</v>
      </c>
      <c r="AE34" s="69">
        <f t="shared" si="16"/>
        <v>-4</v>
      </c>
      <c r="AF34" s="61">
        <f t="shared" si="16"/>
        <v>0</v>
      </c>
      <c r="AG34" s="69">
        <f t="shared" si="16"/>
        <v>21</v>
      </c>
      <c r="AH34" s="61">
        <f t="shared" si="16"/>
        <v>19</v>
      </c>
      <c r="AI34" s="69">
        <f t="shared" si="16"/>
        <v>-2</v>
      </c>
      <c r="AJ34" s="61">
        <f t="shared" si="16"/>
        <v>-13</v>
      </c>
      <c r="AK34" s="69">
        <f t="shared" si="16"/>
        <v>-19</v>
      </c>
      <c r="AL34" s="61">
        <f t="shared" si="16"/>
        <v>4</v>
      </c>
      <c r="AM34" s="69">
        <f t="shared" si="16"/>
        <v>8</v>
      </c>
      <c r="AN34" s="61">
        <f t="shared" si="16"/>
        <v>15</v>
      </c>
      <c r="AO34" s="69">
        <f t="shared" si="16"/>
        <v>19</v>
      </c>
      <c r="AP34" s="61">
        <f t="shared" si="16"/>
        <v>6</v>
      </c>
      <c r="AQ34" s="69">
        <f t="shared" si="16"/>
        <v>5</v>
      </c>
      <c r="AR34" s="61">
        <f t="shared" si="16"/>
        <v>-7</v>
      </c>
      <c r="AS34" s="69">
        <f t="shared" si="16"/>
        <v>5</v>
      </c>
      <c r="AT34" s="61">
        <f t="shared" si="16"/>
        <v>0</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2.6315789473684209E-2</v>
      </c>
      <c r="G36" s="107">
        <f t="shared" ref="G36:AZ36" si="18">IFERROR(G34/G32,0)</f>
        <v>5.2631578947368418E-2</v>
      </c>
      <c r="H36" s="108">
        <f t="shared" si="18"/>
        <v>-2.7777777777777776E-2</v>
      </c>
      <c r="I36" s="107">
        <f t="shared" si="18"/>
        <v>2.564102564102564E-2</v>
      </c>
      <c r="J36" s="108">
        <f t="shared" si="18"/>
        <v>0.17499999999999999</v>
      </c>
      <c r="K36" s="107">
        <f t="shared" si="18"/>
        <v>8.5714285714285715E-2</v>
      </c>
      <c r="L36" s="108">
        <f t="shared" si="18"/>
        <v>0.5</v>
      </c>
      <c r="M36" s="107">
        <f t="shared" si="18"/>
        <v>0.36170212765957449</v>
      </c>
      <c r="N36" s="108">
        <f t="shared" si="18"/>
        <v>0.65789473684210531</v>
      </c>
      <c r="O36" s="107">
        <f t="shared" si="18"/>
        <v>0.15</v>
      </c>
      <c r="P36" s="108">
        <f t="shared" si="18"/>
        <v>6.25E-2</v>
      </c>
      <c r="Q36" s="107">
        <f t="shared" si="18"/>
        <v>0.30158730158730157</v>
      </c>
      <c r="R36" s="108">
        <f t="shared" si="18"/>
        <v>0.15942028985507245</v>
      </c>
      <c r="S36" s="107">
        <f t="shared" si="18"/>
        <v>0.22058823529411764</v>
      </c>
      <c r="T36" s="108">
        <f t="shared" si="18"/>
        <v>6.097560975609756E-2</v>
      </c>
      <c r="U36" s="107">
        <f t="shared" si="18"/>
        <v>2.5000000000000001E-2</v>
      </c>
      <c r="V36" s="108">
        <f t="shared" si="18"/>
        <v>2.4096385542168676E-2</v>
      </c>
      <c r="W36" s="107">
        <f t="shared" si="18"/>
        <v>-6.8965517241379309E-2</v>
      </c>
      <c r="X36" s="108">
        <f t="shared" si="18"/>
        <v>2.4390243902439025E-2</v>
      </c>
      <c r="Y36" s="107">
        <f t="shared" si="18"/>
        <v>-1.1764705882352941E-2</v>
      </c>
      <c r="Z36" s="108">
        <f t="shared" si="18"/>
        <v>0</v>
      </c>
      <c r="AA36" s="107">
        <f t="shared" si="18"/>
        <v>-8.3333333333333329E-2</v>
      </c>
      <c r="AB36" s="108">
        <f t="shared" si="18"/>
        <v>0</v>
      </c>
      <c r="AC36" s="107">
        <f t="shared" si="18"/>
        <v>-1.2345679012345678E-2</v>
      </c>
      <c r="AD36" s="108">
        <f t="shared" si="18"/>
        <v>-2.5974025974025976E-2</v>
      </c>
      <c r="AE36" s="107">
        <f t="shared" si="18"/>
        <v>-4.7619047619047616E-2</v>
      </c>
      <c r="AF36" s="108">
        <f t="shared" si="18"/>
        <v>0</v>
      </c>
      <c r="AG36" s="107">
        <f t="shared" si="18"/>
        <v>0.28000000000000003</v>
      </c>
      <c r="AH36" s="108">
        <f t="shared" si="18"/>
        <v>0.23749999999999999</v>
      </c>
      <c r="AI36" s="107">
        <f t="shared" si="18"/>
        <v>-2.5000000000000001E-2</v>
      </c>
      <c r="AJ36" s="108">
        <f t="shared" si="18"/>
        <v>-0.13541666666666666</v>
      </c>
      <c r="AK36" s="107">
        <f t="shared" si="18"/>
        <v>-0.19191919191919191</v>
      </c>
      <c r="AL36" s="108">
        <f t="shared" si="18"/>
        <v>5.128205128205128E-2</v>
      </c>
      <c r="AM36" s="107">
        <f t="shared" si="18"/>
        <v>9.6385542168674704E-2</v>
      </c>
      <c r="AN36" s="108">
        <f t="shared" si="18"/>
        <v>0.1875</v>
      </c>
      <c r="AO36" s="107">
        <f t="shared" si="18"/>
        <v>0.23170731707317074</v>
      </c>
      <c r="AP36" s="108">
        <f t="shared" si="18"/>
        <v>6.5934065934065936E-2</v>
      </c>
      <c r="AQ36" s="107">
        <f t="shared" si="18"/>
        <v>5.2631578947368418E-2</v>
      </c>
      <c r="AR36" s="108">
        <f t="shared" si="18"/>
        <v>-6.9306930693069313E-2</v>
      </c>
      <c r="AS36" s="107">
        <f t="shared" si="18"/>
        <v>5.1546391752577317E-2</v>
      </c>
      <c r="AT36" s="108">
        <f t="shared" si="18"/>
        <v>0</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1.4619883040935672E-3</v>
      </c>
      <c r="G38" s="107">
        <f t="shared" ref="G38:BD38" si="20">G36/18</f>
        <v>2.9239766081871343E-3</v>
      </c>
      <c r="H38" s="108">
        <f t="shared" si="20"/>
        <v>-1.5432098765432098E-3</v>
      </c>
      <c r="I38" s="107">
        <f t="shared" si="20"/>
        <v>1.4245014245014244E-3</v>
      </c>
      <c r="J38" s="108">
        <f t="shared" si="20"/>
        <v>9.7222222222222224E-3</v>
      </c>
      <c r="K38" s="107">
        <f t="shared" si="20"/>
        <v>4.7619047619047623E-3</v>
      </c>
      <c r="L38" s="108">
        <f t="shared" si="20"/>
        <v>2.7777777777777776E-2</v>
      </c>
      <c r="M38" s="107">
        <f t="shared" si="20"/>
        <v>2.0094562647754138E-2</v>
      </c>
      <c r="N38" s="108">
        <f t="shared" si="20"/>
        <v>3.6549707602339186E-2</v>
      </c>
      <c r="O38" s="107">
        <f t="shared" si="20"/>
        <v>8.3333333333333332E-3</v>
      </c>
      <c r="P38" s="108">
        <f t="shared" si="20"/>
        <v>3.472222222222222E-3</v>
      </c>
      <c r="Q38" s="107">
        <f t="shared" si="20"/>
        <v>1.6754850088183421E-2</v>
      </c>
      <c r="R38" s="108">
        <f t="shared" si="20"/>
        <v>8.8566827697262474E-3</v>
      </c>
      <c r="S38" s="107">
        <f t="shared" si="20"/>
        <v>1.2254901960784314E-2</v>
      </c>
      <c r="T38" s="108">
        <f t="shared" si="20"/>
        <v>3.3875338753387532E-3</v>
      </c>
      <c r="U38" s="107">
        <f t="shared" si="20"/>
        <v>1.3888888888888889E-3</v>
      </c>
      <c r="V38" s="108">
        <f t="shared" si="20"/>
        <v>1.3386880856760376E-3</v>
      </c>
      <c r="W38" s="107">
        <f t="shared" si="20"/>
        <v>-3.8314176245210726E-3</v>
      </c>
      <c r="X38" s="108">
        <f t="shared" si="20"/>
        <v>1.3550135501355014E-3</v>
      </c>
      <c r="Y38" s="107">
        <f t="shared" si="20"/>
        <v>-6.5359477124183002E-4</v>
      </c>
      <c r="Z38" s="108">
        <f t="shared" si="20"/>
        <v>0</v>
      </c>
      <c r="AA38" s="107">
        <f t="shared" si="20"/>
        <v>-4.6296296296296294E-3</v>
      </c>
      <c r="AB38" s="108">
        <f t="shared" si="20"/>
        <v>0</v>
      </c>
      <c r="AC38" s="107">
        <f t="shared" si="20"/>
        <v>-6.8587105624142656E-4</v>
      </c>
      <c r="AD38" s="108">
        <f t="shared" si="20"/>
        <v>-1.443001443001443E-3</v>
      </c>
      <c r="AE38" s="107">
        <f t="shared" si="20"/>
        <v>-2.6455026455026454E-3</v>
      </c>
      <c r="AF38" s="108">
        <f t="shared" si="20"/>
        <v>0</v>
      </c>
      <c r="AG38" s="107">
        <f t="shared" si="20"/>
        <v>1.5555555555555557E-2</v>
      </c>
      <c r="AH38" s="108">
        <f t="shared" si="20"/>
        <v>1.3194444444444444E-2</v>
      </c>
      <c r="AI38" s="107">
        <f t="shared" si="20"/>
        <v>-1.3888888888888889E-3</v>
      </c>
      <c r="AJ38" s="108">
        <f t="shared" si="20"/>
        <v>-7.5231481481481477E-3</v>
      </c>
      <c r="AK38" s="107">
        <f t="shared" si="20"/>
        <v>-1.0662177328843996E-2</v>
      </c>
      <c r="AL38" s="108">
        <f t="shared" si="20"/>
        <v>2.8490028490028487E-3</v>
      </c>
      <c r="AM38" s="107">
        <f t="shared" si="20"/>
        <v>5.3547523427041506E-3</v>
      </c>
      <c r="AN38" s="108">
        <f t="shared" si="20"/>
        <v>1.0416666666666666E-2</v>
      </c>
      <c r="AO38" s="107">
        <f t="shared" si="20"/>
        <v>1.2872628726287264E-2</v>
      </c>
      <c r="AP38" s="108">
        <f t="shared" si="20"/>
        <v>3.663003663003663E-3</v>
      </c>
      <c r="AQ38" s="107">
        <f t="shared" si="20"/>
        <v>2.9239766081871343E-3</v>
      </c>
      <c r="AR38" s="108">
        <f t="shared" si="20"/>
        <v>-3.8503850385038507E-3</v>
      </c>
      <c r="AS38" s="107">
        <f t="shared" si="20"/>
        <v>2.8636884306987398E-3</v>
      </c>
      <c r="AT38" s="108">
        <f t="shared" si="20"/>
        <v>0</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2.6315789473684209E-2</v>
      </c>
      <c r="G40" s="120">
        <f t="shared" ref="G40:BD40" si="21">G38*G41</f>
        <v>5.2631578947368418E-2</v>
      </c>
      <c r="H40" s="108">
        <f t="shared" si="21"/>
        <v>-2.7777777777777776E-2</v>
      </c>
      <c r="I40" s="107">
        <f t="shared" si="21"/>
        <v>2.564102564102564E-2</v>
      </c>
      <c r="J40" s="108">
        <f t="shared" si="21"/>
        <v>0.17499999999999999</v>
      </c>
      <c r="K40" s="107">
        <f t="shared" si="21"/>
        <v>8.5714285714285715E-2</v>
      </c>
      <c r="L40" s="108">
        <f t="shared" si="21"/>
        <v>0.5</v>
      </c>
      <c r="M40" s="107">
        <f t="shared" si="21"/>
        <v>0.36170212765957449</v>
      </c>
      <c r="N40" s="108">
        <f t="shared" si="21"/>
        <v>0.65789473684210531</v>
      </c>
      <c r="O40" s="107">
        <f t="shared" si="21"/>
        <v>0.15</v>
      </c>
      <c r="P40" s="108">
        <f t="shared" si="21"/>
        <v>6.25E-2</v>
      </c>
      <c r="Q40" s="107">
        <f t="shared" si="21"/>
        <v>0.30158730158730157</v>
      </c>
      <c r="R40" s="108">
        <f t="shared" si="21"/>
        <v>0.15942028985507245</v>
      </c>
      <c r="S40" s="107">
        <f t="shared" si="21"/>
        <v>0.22058823529411764</v>
      </c>
      <c r="T40" s="108">
        <f t="shared" si="21"/>
        <v>6.097560975609756E-2</v>
      </c>
      <c r="U40" s="107">
        <f t="shared" si="21"/>
        <v>2.5000000000000001E-2</v>
      </c>
      <c r="V40" s="108">
        <f t="shared" si="21"/>
        <v>2.4096385542168676E-2</v>
      </c>
      <c r="W40" s="107">
        <f t="shared" si="21"/>
        <v>-6.8965517241379309E-2</v>
      </c>
      <c r="X40" s="108">
        <f t="shared" si="21"/>
        <v>2.4390243902439025E-2</v>
      </c>
      <c r="Y40" s="107">
        <f t="shared" si="21"/>
        <v>-1.1764705882352941E-2</v>
      </c>
      <c r="Z40" s="108">
        <f t="shared" si="21"/>
        <v>0</v>
      </c>
      <c r="AA40" s="107">
        <f t="shared" si="21"/>
        <v>-8.3333333333333329E-2</v>
      </c>
      <c r="AB40" s="108">
        <f t="shared" si="21"/>
        <v>0</v>
      </c>
      <c r="AC40" s="107">
        <f t="shared" si="21"/>
        <v>-1.2345679012345678E-2</v>
      </c>
      <c r="AD40" s="108">
        <f t="shared" si="21"/>
        <v>-2.5974025974025976E-2</v>
      </c>
      <c r="AE40" s="107">
        <f t="shared" si="21"/>
        <v>-4.7619047619047616E-2</v>
      </c>
      <c r="AF40" s="108">
        <f t="shared" si="21"/>
        <v>0</v>
      </c>
      <c r="AG40" s="107">
        <f t="shared" si="21"/>
        <v>0.28000000000000003</v>
      </c>
      <c r="AH40" s="108">
        <f t="shared" si="21"/>
        <v>0.23749999999999999</v>
      </c>
      <c r="AI40" s="107">
        <f t="shared" si="21"/>
        <v>-2.5000000000000001E-2</v>
      </c>
      <c r="AJ40" s="108">
        <f t="shared" si="21"/>
        <v>-0.13541666666666666</v>
      </c>
      <c r="AK40" s="107">
        <f t="shared" si="21"/>
        <v>-0.19191919191919193</v>
      </c>
      <c r="AL40" s="108">
        <f t="shared" si="21"/>
        <v>5.128205128205128E-2</v>
      </c>
      <c r="AM40" s="107">
        <f t="shared" si="21"/>
        <v>9.6385542168674704E-2</v>
      </c>
      <c r="AN40" s="108">
        <f t="shared" si="21"/>
        <v>0.1875</v>
      </c>
      <c r="AO40" s="107">
        <f t="shared" si="21"/>
        <v>0.23170731707317074</v>
      </c>
      <c r="AP40" s="108">
        <f t="shared" si="21"/>
        <v>6.5934065934065936E-2</v>
      </c>
      <c r="AQ40" s="107">
        <f t="shared" si="21"/>
        <v>5.2631578947368418E-2</v>
      </c>
      <c r="AR40" s="108">
        <f t="shared" si="21"/>
        <v>-6.9306930693069313E-2</v>
      </c>
      <c r="AS40" s="107">
        <f t="shared" si="21"/>
        <v>5.1546391752577317E-2</v>
      </c>
      <c r="AT40" s="108">
        <f t="shared" si="21"/>
        <v>0</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40.026315789473685</v>
      </c>
      <c r="G43" s="109">
        <f t="shared" ref="G43:BD43" si="22">G30+(G30*G40)</f>
        <v>42.10526315789474</v>
      </c>
      <c r="H43" s="110">
        <f t="shared" si="22"/>
        <v>34.027777777777779</v>
      </c>
      <c r="I43" s="109">
        <f t="shared" si="22"/>
        <v>41.025641025641022</v>
      </c>
      <c r="J43" s="110">
        <f t="shared" si="22"/>
        <v>55.225000000000001</v>
      </c>
      <c r="K43" s="109">
        <f t="shared" si="22"/>
        <v>41.25714285714286</v>
      </c>
      <c r="L43" s="110">
        <f t="shared" si="22"/>
        <v>90</v>
      </c>
      <c r="M43" s="109">
        <f t="shared" si="22"/>
        <v>87.148936170212764</v>
      </c>
      <c r="N43" s="110">
        <f t="shared" si="22"/>
        <v>104.44736842105263</v>
      </c>
      <c r="O43" s="109">
        <f t="shared" si="22"/>
        <v>79.349999999999994</v>
      </c>
      <c r="P43" s="110">
        <f t="shared" si="22"/>
        <v>72.25</v>
      </c>
      <c r="Q43" s="109">
        <f t="shared" si="22"/>
        <v>106.73015873015873</v>
      </c>
      <c r="R43" s="110">
        <f t="shared" si="22"/>
        <v>92.753623188405797</v>
      </c>
      <c r="S43" s="109">
        <f t="shared" si="22"/>
        <v>101.30882352941177</v>
      </c>
      <c r="T43" s="110">
        <f t="shared" si="22"/>
        <v>92.304878048780495</v>
      </c>
      <c r="U43" s="109">
        <f t="shared" si="22"/>
        <v>84.05</v>
      </c>
      <c r="V43" s="110">
        <f t="shared" si="22"/>
        <v>87.048192771084331</v>
      </c>
      <c r="W43" s="109">
        <f t="shared" si="22"/>
        <v>75.41379310344827</v>
      </c>
      <c r="X43" s="110">
        <f t="shared" si="22"/>
        <v>86.048780487804876</v>
      </c>
      <c r="Y43" s="109">
        <f t="shared" si="22"/>
        <v>83.011764705882356</v>
      </c>
      <c r="Z43" s="110">
        <f t="shared" si="22"/>
        <v>81</v>
      </c>
      <c r="AA43" s="109">
        <f t="shared" si="22"/>
        <v>70.583333333333329</v>
      </c>
      <c r="AB43" s="110">
        <f t="shared" si="22"/>
        <v>84</v>
      </c>
      <c r="AC43" s="109">
        <f t="shared" si="22"/>
        <v>79.012345679012341</v>
      </c>
      <c r="AD43" s="110">
        <f t="shared" si="22"/>
        <v>73.051948051948045</v>
      </c>
      <c r="AE43" s="109">
        <f t="shared" si="22"/>
        <v>76.19047619047619</v>
      </c>
      <c r="AF43" s="110">
        <f t="shared" si="22"/>
        <v>80</v>
      </c>
      <c r="AG43" s="109">
        <f t="shared" si="22"/>
        <v>122.88</v>
      </c>
      <c r="AH43" s="110">
        <f t="shared" si="22"/>
        <v>122.5125</v>
      </c>
      <c r="AI43" s="109">
        <f t="shared" si="22"/>
        <v>76.05</v>
      </c>
      <c r="AJ43" s="110">
        <f t="shared" si="22"/>
        <v>71.760416666666671</v>
      </c>
      <c r="AK43" s="109">
        <f t="shared" si="22"/>
        <v>64.646464646464651</v>
      </c>
      <c r="AL43" s="110">
        <f t="shared" si="22"/>
        <v>86.205128205128204</v>
      </c>
      <c r="AM43" s="109">
        <f t="shared" si="22"/>
        <v>99.771084337349393</v>
      </c>
      <c r="AN43" s="110">
        <f t="shared" si="22"/>
        <v>112.8125</v>
      </c>
      <c r="AO43" s="109">
        <f t="shared" si="22"/>
        <v>124.40243902439025</v>
      </c>
      <c r="AP43" s="110">
        <f t="shared" si="22"/>
        <v>103.39560439560439</v>
      </c>
      <c r="AQ43" s="109">
        <f t="shared" si="22"/>
        <v>105.26315789473684</v>
      </c>
      <c r="AR43" s="110">
        <f t="shared" si="22"/>
        <v>87.485148514851488</v>
      </c>
      <c r="AS43" s="109">
        <f t="shared" si="22"/>
        <v>107.25773195876289</v>
      </c>
      <c r="AT43" s="110">
        <f t="shared" si="22"/>
        <v>100</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12.828947368421053</v>
      </c>
      <c r="G45" s="69">
        <f t="shared" ref="G45:AZ45" si="23">G43/$F$1</f>
        <v>13.495276653171391</v>
      </c>
      <c r="H45" s="61">
        <f t="shared" si="23"/>
        <v>10.906339031339032</v>
      </c>
      <c r="I45" s="69">
        <f t="shared" si="23"/>
        <v>13.149243918474687</v>
      </c>
      <c r="J45" s="61">
        <f t="shared" si="23"/>
        <v>17.700320512820511</v>
      </c>
      <c r="K45" s="69">
        <f t="shared" si="23"/>
        <v>13.223443223443224</v>
      </c>
      <c r="L45" s="61">
        <f t="shared" si="23"/>
        <v>28.846153846153847</v>
      </c>
      <c r="M45" s="69">
        <f t="shared" si="23"/>
        <v>27.932351336606654</v>
      </c>
      <c r="N45" s="61">
        <f t="shared" si="23"/>
        <v>33.476720647773277</v>
      </c>
      <c r="O45" s="69">
        <f t="shared" si="23"/>
        <v>25.432692307692307</v>
      </c>
      <c r="P45" s="61">
        <f t="shared" si="23"/>
        <v>23.157051282051281</v>
      </c>
      <c r="Q45" s="69">
        <f t="shared" si="23"/>
        <v>34.20838420838421</v>
      </c>
      <c r="R45" s="61">
        <f t="shared" si="23"/>
        <v>29.728725380899292</v>
      </c>
      <c r="S45" s="69">
        <f t="shared" si="23"/>
        <v>32.470776772247362</v>
      </c>
      <c r="T45" s="61">
        <f t="shared" si="23"/>
        <v>29.584896810506567</v>
      </c>
      <c r="U45" s="69">
        <f t="shared" si="23"/>
        <v>26.939102564102562</v>
      </c>
      <c r="V45" s="61">
        <f t="shared" si="23"/>
        <v>27.900061785603953</v>
      </c>
      <c r="W45" s="69">
        <f t="shared" si="23"/>
        <v>24.171087533156495</v>
      </c>
      <c r="X45" s="61">
        <f t="shared" si="23"/>
        <v>27.579737335834896</v>
      </c>
      <c r="Y45" s="69">
        <f t="shared" si="23"/>
        <v>26.606334841628961</v>
      </c>
      <c r="Z45" s="61">
        <f t="shared" si="23"/>
        <v>25.96153846153846</v>
      </c>
      <c r="AA45" s="69">
        <f t="shared" si="23"/>
        <v>22.622863247863247</v>
      </c>
      <c r="AB45" s="61">
        <f t="shared" si="23"/>
        <v>26.923076923076923</v>
      </c>
      <c r="AC45" s="69">
        <f t="shared" si="23"/>
        <v>25.324469768914213</v>
      </c>
      <c r="AD45" s="61">
        <f t="shared" si="23"/>
        <v>23.414085914085913</v>
      </c>
      <c r="AE45" s="69">
        <f t="shared" si="23"/>
        <v>24.420024420024419</v>
      </c>
      <c r="AF45" s="61">
        <f t="shared" si="23"/>
        <v>25.641025641025639</v>
      </c>
      <c r="AG45" s="69">
        <f t="shared" si="23"/>
        <v>39.38461538461538</v>
      </c>
      <c r="AH45" s="61">
        <f t="shared" si="23"/>
        <v>39.26682692307692</v>
      </c>
      <c r="AI45" s="69">
        <f t="shared" si="23"/>
        <v>24.375</v>
      </c>
      <c r="AJ45" s="61">
        <f t="shared" si="23"/>
        <v>23.000133547008549</v>
      </c>
      <c r="AK45" s="69">
        <f t="shared" si="23"/>
        <v>20.72002072002072</v>
      </c>
      <c r="AL45" s="61">
        <f t="shared" si="23"/>
        <v>27.629848783694936</v>
      </c>
      <c r="AM45" s="69">
        <f t="shared" si="23"/>
        <v>31.977911646586342</v>
      </c>
      <c r="AN45" s="61">
        <f t="shared" si="23"/>
        <v>36.157852564102562</v>
      </c>
      <c r="AO45" s="69">
        <f t="shared" si="23"/>
        <v>39.872576610381486</v>
      </c>
      <c r="AP45" s="61">
        <f t="shared" si="23"/>
        <v>33.139616793462949</v>
      </c>
      <c r="AQ45" s="69">
        <f t="shared" si="23"/>
        <v>33.738191632928469</v>
      </c>
      <c r="AR45" s="61">
        <f t="shared" si="23"/>
        <v>28.04011170347804</v>
      </c>
      <c r="AS45" s="69">
        <f t="shared" si="23"/>
        <v>34.37747819191118</v>
      </c>
      <c r="AT45" s="61">
        <f t="shared" si="23"/>
        <v>32.051282051282051</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10</v>
      </c>
      <c r="G47" s="172">
        <f>G45-G26</f>
        <v>3.4952766531713912</v>
      </c>
      <c r="H47" s="118">
        <f>H45-H26</f>
        <v>0.90633903133903182</v>
      </c>
      <c r="I47" s="119">
        <f t="shared" ref="I47:AZ47" si="24">I45-I26</f>
        <v>3.1492439184746868</v>
      </c>
      <c r="J47" s="118">
        <f t="shared" si="24"/>
        <v>7.700320512820511</v>
      </c>
      <c r="K47" s="119">
        <f t="shared" si="24"/>
        <v>2.3171041921041926</v>
      </c>
      <c r="L47" s="118">
        <f t="shared" si="24"/>
        <v>14.790570896340128</v>
      </c>
      <c r="M47" s="119">
        <f t="shared" si="24"/>
        <v>6.1764478739724247</v>
      </c>
      <c r="N47" s="118">
        <f t="shared" si="24"/>
        <v>9.4037129930348549</v>
      </c>
      <c r="O47" s="119">
        <f t="shared" si="24"/>
        <v>-4.5673076923076934</v>
      </c>
      <c r="P47" s="118">
        <f t="shared" si="24"/>
        <v>-6.842948717948719</v>
      </c>
      <c r="Q47" s="119">
        <f t="shared" si="24"/>
        <v>4.20838420838421</v>
      </c>
      <c r="R47" s="118">
        <f t="shared" si="24"/>
        <v>-0.27127461910070849</v>
      </c>
      <c r="S47" s="119">
        <f t="shared" si="24"/>
        <v>2.4707767722473619</v>
      </c>
      <c r="T47" s="118">
        <f t="shared" si="24"/>
        <v>-0.41510318949343272</v>
      </c>
      <c r="U47" s="119">
        <f t="shared" si="24"/>
        <v>-3.0608974358974379</v>
      </c>
      <c r="V47" s="118">
        <f t="shared" si="24"/>
        <v>-2.0999382143960474</v>
      </c>
      <c r="W47" s="119">
        <f t="shared" si="24"/>
        <v>-5.8289124668435051</v>
      </c>
      <c r="X47" s="118">
        <f t="shared" si="24"/>
        <v>-2.4202626641651044</v>
      </c>
      <c r="Y47" s="119">
        <f t="shared" si="24"/>
        <v>-3.3936651583710393</v>
      </c>
      <c r="Z47" s="118">
        <f t="shared" si="24"/>
        <v>-4.0384615384615401</v>
      </c>
      <c r="AA47" s="119">
        <f t="shared" si="24"/>
        <v>-7.377136752136753</v>
      </c>
      <c r="AB47" s="118">
        <f t="shared" si="24"/>
        <v>-1.0769230769230766</v>
      </c>
      <c r="AC47" s="119">
        <f t="shared" si="24"/>
        <v>-2.6755302310857871</v>
      </c>
      <c r="AD47" s="118">
        <f t="shared" si="24"/>
        <v>-4.5859140859140872</v>
      </c>
      <c r="AE47" s="119">
        <f t="shared" si="24"/>
        <v>-3.5799755799755815</v>
      </c>
      <c r="AF47" s="118">
        <f t="shared" si="24"/>
        <v>0.64102564102563875</v>
      </c>
      <c r="AG47" s="119">
        <f t="shared" si="24"/>
        <v>14.38461538461538</v>
      </c>
      <c r="AH47" s="118">
        <f t="shared" si="24"/>
        <v>14.26682692307692</v>
      </c>
      <c r="AI47" s="119">
        <f t="shared" si="24"/>
        <v>-1.2660256410256387</v>
      </c>
      <c r="AJ47" s="118">
        <f t="shared" si="24"/>
        <v>-6.9998664529914514</v>
      </c>
      <c r="AK47" s="119">
        <f t="shared" si="24"/>
        <v>-9.2799792799792797</v>
      </c>
      <c r="AL47" s="118">
        <f t="shared" si="24"/>
        <v>-2.3701512163050644</v>
      </c>
      <c r="AM47" s="119">
        <f t="shared" si="24"/>
        <v>1.9779116465863424</v>
      </c>
      <c r="AN47" s="118">
        <f t="shared" si="24"/>
        <v>6.1578525641025621</v>
      </c>
      <c r="AO47" s="119">
        <f t="shared" si="24"/>
        <v>9.8725766103814863</v>
      </c>
      <c r="AP47" s="118">
        <f t="shared" si="24"/>
        <v>3.1396167934629489</v>
      </c>
      <c r="AQ47" s="119">
        <f t="shared" si="24"/>
        <v>3.7381916329284692</v>
      </c>
      <c r="AR47" s="118">
        <f t="shared" si="24"/>
        <v>-1.9598882965219602</v>
      </c>
      <c r="AS47" s="119">
        <f t="shared" si="24"/>
        <v>4.3774781919111803</v>
      </c>
      <c r="AT47" s="118">
        <f t="shared" si="24"/>
        <v>2.0512820512820511</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3.4952766531713912</v>
      </c>
      <c r="H49" s="63">
        <f>IF((((IF(AND(H24&gt;($F$1-0.00001),((H45-H26)&gt;0)),(H45-H26),0)))&gt;=10),10,(IF(AND(H24&gt;($F$1-0.00001),((H45-H26)&gt;0)),(H45-H26),0)))</f>
        <v>0.90633903133903182</v>
      </c>
      <c r="I49" s="71">
        <f t="shared" ref="I49:AZ49" si="25">IF((((IF(AND(I24&gt;($F$1-0.00001),((I45-I26)&gt;0)),(I45-I26),0)))&gt;=10),10,(IF(AND(I24&gt;($F$1-0.00001),((I45-I26)&gt;0)),(I45-I26),0)))</f>
        <v>3.1492439184746868</v>
      </c>
      <c r="J49" s="63">
        <f t="shared" si="25"/>
        <v>7.700320512820511</v>
      </c>
      <c r="K49" s="71">
        <f t="shared" si="25"/>
        <v>2.3171041921041926</v>
      </c>
      <c r="L49" s="63">
        <f t="shared" si="25"/>
        <v>10</v>
      </c>
      <c r="M49" s="71">
        <f t="shared" si="25"/>
        <v>0</v>
      </c>
      <c r="N49" s="63">
        <f t="shared" si="25"/>
        <v>0</v>
      </c>
      <c r="O49" s="71">
        <f t="shared" si="25"/>
        <v>0</v>
      </c>
      <c r="P49" s="63">
        <f t="shared" si="25"/>
        <v>0</v>
      </c>
      <c r="Q49" s="71">
        <f t="shared" si="25"/>
        <v>0</v>
      </c>
      <c r="R49" s="63">
        <f t="shared" si="25"/>
        <v>0</v>
      </c>
      <c r="S49" s="71">
        <f t="shared" si="25"/>
        <v>0</v>
      </c>
      <c r="T49" s="63">
        <f t="shared" si="25"/>
        <v>0</v>
      </c>
      <c r="U49" s="71">
        <f t="shared" si="25"/>
        <v>0</v>
      </c>
      <c r="V49" s="63">
        <f t="shared" si="25"/>
        <v>0</v>
      </c>
      <c r="W49" s="71">
        <f t="shared" si="25"/>
        <v>0</v>
      </c>
      <c r="X49" s="63">
        <f t="shared" si="25"/>
        <v>0</v>
      </c>
      <c r="Y49" s="71">
        <f t="shared" si="25"/>
        <v>0</v>
      </c>
      <c r="Z49" s="63">
        <f t="shared" si="25"/>
        <v>0</v>
      </c>
      <c r="AA49" s="71">
        <f t="shared" si="25"/>
        <v>0</v>
      </c>
      <c r="AB49" s="63">
        <f t="shared" si="25"/>
        <v>0</v>
      </c>
      <c r="AC49" s="71">
        <f t="shared" si="25"/>
        <v>0</v>
      </c>
      <c r="AD49" s="63">
        <f t="shared" si="25"/>
        <v>0</v>
      </c>
      <c r="AE49" s="71">
        <f t="shared" si="25"/>
        <v>0</v>
      </c>
      <c r="AF49" s="63">
        <f t="shared" si="25"/>
        <v>0.64102564102563875</v>
      </c>
      <c r="AG49" s="71">
        <f t="shared" si="25"/>
        <v>10</v>
      </c>
      <c r="AH49" s="63">
        <f t="shared" si="25"/>
        <v>10</v>
      </c>
      <c r="AI49" s="71">
        <f t="shared" si="25"/>
        <v>0</v>
      </c>
      <c r="AJ49" s="63">
        <f t="shared" si="25"/>
        <v>0</v>
      </c>
      <c r="AK49" s="71">
        <f t="shared" si="25"/>
        <v>0</v>
      </c>
      <c r="AL49" s="63">
        <f t="shared" si="25"/>
        <v>0</v>
      </c>
      <c r="AM49" s="71">
        <f t="shared" si="25"/>
        <v>0</v>
      </c>
      <c r="AN49" s="63">
        <f t="shared" si="25"/>
        <v>6.1578525641025621</v>
      </c>
      <c r="AO49" s="71">
        <f t="shared" si="25"/>
        <v>9.8725766103814863</v>
      </c>
      <c r="AP49" s="63">
        <f t="shared" si="25"/>
        <v>3.1396167934629489</v>
      </c>
      <c r="AQ49" s="71">
        <f t="shared" si="25"/>
        <v>3.7381916329284692</v>
      </c>
      <c r="AR49" s="63">
        <f t="shared" si="25"/>
        <v>0</v>
      </c>
      <c r="AS49" s="71">
        <f t="shared" si="25"/>
        <v>4.3774781919111803</v>
      </c>
      <c r="AT49" s="63">
        <f t="shared" si="25"/>
        <v>2.0512820512820511</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44" priority="5" stopIfTrue="1">
      <formula>ISERROR</formula>
    </cfRule>
  </conditionalFormatting>
  <conditionalFormatting sqref="BB36:BD36 BB38:BD38 BB40:BD40 BB43:BD43 BB45:BD45 BB49:BD49">
    <cfRule type="expression" dxfId="43" priority="4" stopIfTrue="1">
      <formula>ISERROR</formula>
    </cfRule>
  </conditionalFormatting>
  <conditionalFormatting sqref="K36 K38 K40 K43 K45 K49">
    <cfRule type="expression" dxfId="42"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41"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40"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topLeftCell="A19"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0.77</v>
      </c>
      <c r="D1" s="1"/>
      <c r="E1" s="1" t="s">
        <v>31</v>
      </c>
      <c r="F1" s="29">
        <v>3.08</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0.95</v>
      </c>
      <c r="E13" s="55">
        <f>'SDR Patient and Stations'!D12</f>
        <v>0.9</v>
      </c>
      <c r="F13" s="54">
        <f>'SDR Patient and Stations'!E12</f>
        <v>0.97499999999999998</v>
      </c>
      <c r="G13" s="55">
        <f>'SDR Patient and Stations'!F12</f>
        <v>1</v>
      </c>
      <c r="H13" s="54">
        <f>'SDR Patient and Stations'!G12</f>
        <v>0.875</v>
      </c>
      <c r="I13" s="55">
        <f>'SDR Patient and Stations'!H12</f>
        <v>1</v>
      </c>
      <c r="J13" s="54">
        <f>'SDR Patient and Stations'!I12</f>
        <v>1.175</v>
      </c>
      <c r="K13" s="55">
        <f>'SDR Patient and Stations'!J12</f>
        <v>0.95</v>
      </c>
      <c r="L13" s="54">
        <f>'SDR Patient and Stations'!K12</f>
        <v>0.83333333333333337</v>
      </c>
      <c r="M13" s="55">
        <f>'SDR Patient and Stations'!L12</f>
        <v>0.84210526315789469</v>
      </c>
      <c r="N13" s="54">
        <f>'SDR Patient and Stations'!M12</f>
        <v>0.82894736842105265</v>
      </c>
      <c r="O13" s="55">
        <f>'SDR Patient and Stations'!N12</f>
        <v>0.90789473684210531</v>
      </c>
      <c r="P13" s="54">
        <f>'SDR Patient and Stations'!O12</f>
        <v>0.89473684210526316</v>
      </c>
      <c r="Q13" s="55">
        <f>'SDR Patient and Stations'!P12</f>
        <v>0.7068965517241379</v>
      </c>
      <c r="R13" s="54">
        <f>'SDR Patient and Stations'!Q12</f>
        <v>0.68965517241379315</v>
      </c>
      <c r="S13" s="55">
        <f>'SDR Patient and Stations'!R12</f>
        <v>0.71551724137931039</v>
      </c>
      <c r="T13" s="54">
        <f>'SDR Patient and Stations'!S12</f>
        <v>0.75</v>
      </c>
      <c r="U13" s="55">
        <f>'SDR Patient and Stations'!T12</f>
        <v>0.7068965517241379</v>
      </c>
      <c r="V13" s="54">
        <f>'SDR Patient and Stations'!U12</f>
        <v>0.73275862068965514</v>
      </c>
      <c r="W13" s="55">
        <f>'SDR Patient and Stations'!V12</f>
        <v>0.69827586206896552</v>
      </c>
      <c r="X13" s="54">
        <f>'SDR Patient and Stations'!W12</f>
        <v>0.72413793103448276</v>
      </c>
      <c r="Y13" s="55">
        <f>'SDR Patient and Stations'!X12</f>
        <v>0.72413793103448276</v>
      </c>
      <c r="Z13" s="54">
        <f>'SDR Patient and Stations'!Y12</f>
        <v>0.69827586206896552</v>
      </c>
      <c r="AA13" s="55">
        <f>'SDR Patient and Stations'!Z12</f>
        <v>0.66379310344827591</v>
      </c>
      <c r="AB13" s="54">
        <f>'SDR Patient and Stations'!AA12</f>
        <v>0.72413793103448276</v>
      </c>
      <c r="AC13" s="55">
        <f>'SDR Patient and Stations'!AB12</f>
        <v>0.68965517241379315</v>
      </c>
      <c r="AD13" s="54">
        <f>'SDR Patient and Stations'!AC12</f>
        <v>0.64655172413793105</v>
      </c>
      <c r="AE13" s="55">
        <f>'SDR Patient and Stations'!AD12</f>
        <v>0.68965517241379315</v>
      </c>
      <c r="AF13" s="54">
        <f>'SDR Patient and Stations'!AE12</f>
        <v>0.7407407407407407</v>
      </c>
      <c r="AG13" s="55">
        <f>'SDR Patient and Stations'!AF12</f>
        <v>0.88888888888888884</v>
      </c>
      <c r="AH13" s="54">
        <f>'SDR Patient and Stations'!AG12</f>
        <v>0.91666666666666663</v>
      </c>
      <c r="AI13" s="55">
        <f>'SDR Patient and Stations'!AH12</f>
        <v>0.72222222222222221</v>
      </c>
      <c r="AJ13" s="54">
        <f>'SDR Patient and Stations'!AI12</f>
        <v>0.71551724137931039</v>
      </c>
      <c r="AK13" s="55">
        <f>'SDR Patient and Stations'!AJ12</f>
        <v>0.68965517241379315</v>
      </c>
      <c r="AL13" s="54">
        <f>'SDR Patient and Stations'!AK12</f>
        <v>0.7068965517241379</v>
      </c>
      <c r="AM13" s="55">
        <f>'SDR Patient and Stations'!AL12</f>
        <v>0.78448275862068961</v>
      </c>
      <c r="AN13" s="54">
        <f>'SDR Patient and Stations'!AM12</f>
        <v>0.81896551724137934</v>
      </c>
      <c r="AO13" s="55">
        <f>'SDR Patient and Stations'!AN12</f>
        <v>0.87068965517241381</v>
      </c>
      <c r="AP13" s="54">
        <f>'SDR Patient and Stations'!AO12</f>
        <v>0.83620689655172409</v>
      </c>
      <c r="AQ13" s="55">
        <f>'SDR Patient and Stations'!AP12</f>
        <v>0.86206896551724133</v>
      </c>
      <c r="AR13" s="54">
        <f>'SDR Patient and Stations'!AQ12</f>
        <v>0.81034482758620685</v>
      </c>
      <c r="AS13" s="55">
        <f>'SDR Patient and Stations'!AR12</f>
        <v>0.87931034482758619</v>
      </c>
      <c r="AT13" s="54">
        <f>'SDR Patient and Stations'!AS12</f>
        <v>0.86206896551724133</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3" t="s">
        <v>74</v>
      </c>
      <c r="C14" s="45">
        <f>'SDR Patient and Stations'!B14</f>
        <v>0</v>
      </c>
      <c r="D14" s="166">
        <f>'SDR Patient and Stations'!C14</f>
        <v>0</v>
      </c>
      <c r="E14" s="167">
        <f>'SDR Patient and Stations'!D14</f>
        <v>0</v>
      </c>
      <c r="F14" s="166">
        <f>'SDR Patient and Stations'!E14</f>
        <v>0</v>
      </c>
      <c r="G14" s="167">
        <f>'SDR Patient and Stations'!F14</f>
        <v>3</v>
      </c>
      <c r="H14" s="166">
        <f>'SDR Patient and Stations'!G14</f>
        <v>0</v>
      </c>
      <c r="I14" s="167">
        <f>'SDR Patient and Stations'!H14</f>
        <v>6</v>
      </c>
      <c r="J14" s="166">
        <f>'SDR Patient and Stations'!I14</f>
        <v>0</v>
      </c>
      <c r="K14" s="167">
        <f>'SDR Patient and Stations'!J14</f>
        <v>0</v>
      </c>
      <c r="L14" s="166">
        <f>'SDR Patient and Stations'!K14</f>
        <v>0</v>
      </c>
      <c r="M14" s="167">
        <f>'SDR Patient and Stations'!L14</f>
        <v>10</v>
      </c>
      <c r="N14" s="166">
        <f>'SDR Patient and Stations'!M14</f>
        <v>0</v>
      </c>
      <c r="O14" s="167">
        <f>'SDR Patient and Stations'!N14</f>
        <v>0</v>
      </c>
      <c r="P14" s="166">
        <f>'SDR Patient and Stations'!O14</f>
        <v>0</v>
      </c>
      <c r="Q14" s="167">
        <f>'SDR Patient and Stations'!P14</f>
        <v>0</v>
      </c>
      <c r="R14" s="166">
        <f>'SDR Patient and Stations'!Q14</f>
        <v>0</v>
      </c>
      <c r="S14" s="167">
        <f>'SDR Patient and Stations'!R14</f>
        <v>0</v>
      </c>
      <c r="T14" s="166">
        <f>'SDR Patient and Stations'!S14</f>
        <v>0</v>
      </c>
      <c r="U14" s="167">
        <f>'SDR Patient and Stations'!T14</f>
        <v>0</v>
      </c>
      <c r="V14" s="166">
        <f>'SDR Patient and Stations'!U14</f>
        <v>0</v>
      </c>
      <c r="W14" s="167">
        <f>'SDR Patient and Stations'!V14</f>
        <v>-2</v>
      </c>
      <c r="X14" s="166">
        <f>'SDR Patient and Stations'!W14</f>
        <v>0</v>
      </c>
      <c r="Y14" s="167">
        <f>'SDR Patient and Stations'!X14</f>
        <v>0</v>
      </c>
      <c r="Z14" s="166">
        <f>'SDR Patient and Stations'!Y14</f>
        <v>0</v>
      </c>
      <c r="AA14" s="167">
        <f>'SDR Patient and Stations'!Z14</f>
        <v>-3</v>
      </c>
      <c r="AB14" s="166">
        <f>'SDR Patient and Stations'!AA14</f>
        <v>0</v>
      </c>
      <c r="AC14" s="167">
        <f>'SDR Patient and Stations'!AB14</f>
        <v>0</v>
      </c>
      <c r="AD14" s="166">
        <f>'SDR Patient and Stations'!AC14</f>
        <v>3</v>
      </c>
      <c r="AE14" s="167">
        <f>'SDR Patient and Stations'!AD14</f>
        <v>0</v>
      </c>
      <c r="AF14" s="166">
        <f>'SDR Patient and Stations'!AE14</f>
        <v>0</v>
      </c>
      <c r="AG14" s="167">
        <f>'SDR Patient and Stations'!AF14</f>
        <v>0</v>
      </c>
      <c r="AH14" s="166">
        <f>'SDR Patient and Stations'!AG14</f>
        <v>2</v>
      </c>
      <c r="AI14" s="167">
        <f>'SDR Patient and Stations'!AH14</f>
        <v>0</v>
      </c>
      <c r="AJ14" s="166">
        <f>'SDR Patient and Stations'!AI14</f>
        <v>0</v>
      </c>
      <c r="AK14" s="167">
        <f>'SDR Patient and Stations'!AJ14</f>
        <v>0</v>
      </c>
      <c r="AL14" s="166">
        <f>'SDR Patient and Stations'!AK14</f>
        <v>0</v>
      </c>
      <c r="AM14" s="167">
        <f>'SDR Patient and Stations'!AL14</f>
        <v>0</v>
      </c>
      <c r="AN14" s="166">
        <f>'SDR Patient and Stations'!AM14</f>
        <v>0</v>
      </c>
      <c r="AO14" s="167">
        <f>'SDR Patient and Stations'!AN14</f>
        <v>-2</v>
      </c>
      <c r="AP14" s="166">
        <f>'SDR Patient and Stations'!AO14</f>
        <v>0</v>
      </c>
      <c r="AQ14" s="167">
        <f>'SDR Patient and Stations'!AP14</f>
        <v>0</v>
      </c>
      <c r="AR14" s="166">
        <f>'SDR Patient and Stations'!AQ14</f>
        <v>2</v>
      </c>
      <c r="AS14" s="167">
        <f>'SDR Patient and Stations'!AR14</f>
        <v>0</v>
      </c>
      <c r="AT14" s="166">
        <f>'SDR Patient and Stations'!AS14</f>
        <v>0</v>
      </c>
      <c r="AU14" s="167">
        <f>'SDR Patient and Stations'!AT14</f>
        <v>0</v>
      </c>
      <c r="AV14" s="166">
        <f>'SDR Patient and Stations'!AU14</f>
        <v>0</v>
      </c>
      <c r="AW14" s="167">
        <f>'SDR Patient and Stations'!AV14</f>
        <v>0</v>
      </c>
      <c r="AX14" s="166">
        <f>'SDR Patient and Stations'!AW14</f>
        <v>0</v>
      </c>
      <c r="AY14" s="167">
        <f>'SDR Patient and Stations'!AX14</f>
        <v>0</v>
      </c>
      <c r="AZ14" s="166">
        <f>'SDR Patient and Stations'!AY14</f>
        <v>0</v>
      </c>
      <c r="BA14" s="167">
        <f>'SDR Patient and Stations'!AZ14</f>
        <v>0</v>
      </c>
      <c r="BB14" s="51"/>
      <c r="BC14" s="48"/>
      <c r="BD14" s="51"/>
    </row>
    <row r="15" spans="1:56" s="44" customFormat="1" ht="25.5" x14ac:dyDescent="0.6">
      <c r="B15" s="43" t="s">
        <v>72</v>
      </c>
      <c r="C15" s="43"/>
      <c r="D15" s="168">
        <f>'SDR Patient and Stations'!C15</f>
        <v>0</v>
      </c>
      <c r="E15" s="166">
        <f>'SDR Patient and Stations'!D15</f>
        <v>0</v>
      </c>
      <c r="F15" s="167">
        <f>'SDR Patient and Stations'!E15</f>
        <v>0</v>
      </c>
      <c r="G15" s="166">
        <f>'SDR Patient and Stations'!F15</f>
        <v>0</v>
      </c>
      <c r="H15" s="167">
        <f>'SDR Patient and Stations'!G15</f>
        <v>0</v>
      </c>
      <c r="I15" s="166">
        <f>'SDR Patient and Stations'!H15</f>
        <v>0</v>
      </c>
      <c r="J15" s="167">
        <f>'SDR Patient and Stations'!I15</f>
        <v>3</v>
      </c>
      <c r="K15" s="166">
        <f>'SDR Patient and Stations'!J15</f>
        <v>0</v>
      </c>
      <c r="L15" s="167">
        <f>'SDR Patient and Stations'!K15</f>
        <v>6</v>
      </c>
      <c r="M15" s="166">
        <f>'SDR Patient and Stations'!L15</f>
        <v>0</v>
      </c>
      <c r="N15" s="167">
        <f>'SDR Patient and Stations'!M15</f>
        <v>0</v>
      </c>
      <c r="O15" s="166">
        <f>'SDR Patient and Stations'!N15</f>
        <v>0</v>
      </c>
      <c r="P15" s="167">
        <f>'SDR Patient and Stations'!O15</f>
        <v>10</v>
      </c>
      <c r="Q15" s="166">
        <f>'SDR Patient and Stations'!P15</f>
        <v>0</v>
      </c>
      <c r="R15" s="167">
        <f>'SDR Patient and Stations'!Q15</f>
        <v>0</v>
      </c>
      <c r="S15" s="166">
        <f>'SDR Patient and Stations'!R15</f>
        <v>0</v>
      </c>
      <c r="T15" s="167">
        <f>'SDR Patient and Stations'!S15</f>
        <v>0</v>
      </c>
      <c r="U15" s="166">
        <f>'SDR Patient and Stations'!T15</f>
        <v>0</v>
      </c>
      <c r="V15" s="167">
        <f>'SDR Patient and Stations'!U15</f>
        <v>0</v>
      </c>
      <c r="W15" s="166">
        <f>'SDR Patient and Stations'!V15</f>
        <v>0</v>
      </c>
      <c r="X15" s="167">
        <f>'SDR Patient and Stations'!W15</f>
        <v>0</v>
      </c>
      <c r="Y15" s="166">
        <f>'SDR Patient and Stations'!X15</f>
        <v>0</v>
      </c>
      <c r="Z15" s="167">
        <f>'SDR Patient and Stations'!Y15</f>
        <v>-2</v>
      </c>
      <c r="AA15" s="166">
        <f>'SDR Patient and Stations'!Z15</f>
        <v>0</v>
      </c>
      <c r="AB15" s="167">
        <f>'SDR Patient and Stations'!AA15</f>
        <v>0</v>
      </c>
      <c r="AC15" s="166">
        <f>'SDR Patient and Stations'!AB15</f>
        <v>0</v>
      </c>
      <c r="AD15" s="167">
        <f>'SDR Patient and Stations'!AC15</f>
        <v>-3</v>
      </c>
      <c r="AE15" s="166">
        <f>'SDR Patient and Stations'!AD15</f>
        <v>0</v>
      </c>
      <c r="AF15" s="167">
        <f>'SDR Patient and Stations'!AE15</f>
        <v>0</v>
      </c>
      <c r="AG15" s="166">
        <f>'SDR Patient and Stations'!AF15</f>
        <v>3</v>
      </c>
      <c r="AH15" s="167">
        <f>'SDR Patient and Stations'!AG15</f>
        <v>0</v>
      </c>
      <c r="AI15" s="166">
        <f>'SDR Patient and Stations'!AH15</f>
        <v>0</v>
      </c>
      <c r="AJ15" s="167">
        <f>'SDR Patient and Stations'!AI15</f>
        <v>0</v>
      </c>
      <c r="AK15" s="166">
        <f>'SDR Patient and Stations'!AJ15</f>
        <v>2</v>
      </c>
      <c r="AL15" s="167">
        <f>'SDR Patient and Stations'!AK15</f>
        <v>0</v>
      </c>
      <c r="AM15" s="166">
        <f>'SDR Patient and Stations'!AL15</f>
        <v>0</v>
      </c>
      <c r="AN15" s="167">
        <f>'SDR Patient and Stations'!AM15</f>
        <v>0</v>
      </c>
      <c r="AO15" s="166">
        <f>'SDR Patient and Stations'!AN15</f>
        <v>0</v>
      </c>
      <c r="AP15" s="167">
        <f>'SDR Patient and Stations'!AO15</f>
        <v>0</v>
      </c>
      <c r="AQ15" s="166">
        <f>'SDR Patient and Stations'!AP15</f>
        <v>0</v>
      </c>
      <c r="AR15" s="167">
        <f>'SDR Patient and Stations'!AQ15</f>
        <v>-2</v>
      </c>
      <c r="AS15" s="166">
        <f>'SDR Patient and Stations'!AR15</f>
        <v>0</v>
      </c>
      <c r="AT15" s="167">
        <f>'SDR Patient and Stations'!AS15</f>
        <v>0</v>
      </c>
      <c r="AU15" s="166">
        <f>'SDR Patient and Stations'!AT15</f>
        <v>2</v>
      </c>
      <c r="AV15" s="167">
        <f>'SDR Patient and Stations'!AU15</f>
        <v>0</v>
      </c>
      <c r="AW15" s="166">
        <f>'SDR Patient and Stations'!AV15</f>
        <v>0</v>
      </c>
      <c r="AX15" s="167">
        <f>'SDR Patient and Stations'!AW15</f>
        <v>0</v>
      </c>
      <c r="AY15" s="166">
        <f>'SDR Patient and Stations'!AX15</f>
        <v>0</v>
      </c>
      <c r="AZ15" s="167">
        <f>'SDR Patient and Stations'!AY15</f>
        <v>0</v>
      </c>
      <c r="BA15" s="166">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0</v>
      </c>
      <c r="I16" s="52">
        <f>'SDR Patient and Stations'!H16</f>
        <v>0</v>
      </c>
      <c r="J16" s="49">
        <f>'SDR Patient and Stations'!I16</f>
        <v>0</v>
      </c>
      <c r="K16" s="52">
        <f>'SDR Patient and Stations'!J16</f>
        <v>3</v>
      </c>
      <c r="L16" s="49">
        <f>'SDR Patient and Stations'!K16</f>
        <v>0</v>
      </c>
      <c r="M16" s="52">
        <f>'SDR Patient and Stations'!L16</f>
        <v>6</v>
      </c>
      <c r="N16" s="49">
        <f>'SDR Patient and Stations'!M16</f>
        <v>0</v>
      </c>
      <c r="O16" s="52">
        <f>'SDR Patient and Stations'!N16</f>
        <v>0</v>
      </c>
      <c r="P16" s="49">
        <f>'SDR Patient and Stations'!O16</f>
        <v>0</v>
      </c>
      <c r="Q16" s="52">
        <f>'SDR Patient and Stations'!P16</f>
        <v>10</v>
      </c>
      <c r="R16" s="49">
        <f>'SDR Patient and Stations'!Q16</f>
        <v>0</v>
      </c>
      <c r="S16" s="52">
        <f>'SDR Patient and Stations'!R16</f>
        <v>0</v>
      </c>
      <c r="T16" s="49">
        <f>'SDR Patient and Stations'!S16</f>
        <v>0</v>
      </c>
      <c r="U16" s="52">
        <f>'SDR Patient and Stations'!T16</f>
        <v>0</v>
      </c>
      <c r="V16" s="49">
        <f>'SDR Patient and Stations'!U16</f>
        <v>0</v>
      </c>
      <c r="W16" s="52">
        <f>'SDR Patient and Stations'!V16</f>
        <v>0</v>
      </c>
      <c r="X16" s="49">
        <f>'SDR Patient and Stations'!W16</f>
        <v>0</v>
      </c>
      <c r="Y16" s="52">
        <f>'SDR Patient and Stations'!X16</f>
        <v>0</v>
      </c>
      <c r="Z16" s="49">
        <f>'SDR Patient and Stations'!Y16</f>
        <v>0</v>
      </c>
      <c r="AA16" s="52">
        <f>'SDR Patient and Stations'!Z16</f>
        <v>-2</v>
      </c>
      <c r="AB16" s="49">
        <f>'SDR Patient and Stations'!AA16</f>
        <v>0</v>
      </c>
      <c r="AC16" s="52">
        <f>'SDR Patient and Stations'!AB16</f>
        <v>0</v>
      </c>
      <c r="AD16" s="49">
        <f>'SDR Patient and Stations'!AC16</f>
        <v>0</v>
      </c>
      <c r="AE16" s="52">
        <f>'SDR Patient and Stations'!AD16</f>
        <v>-3</v>
      </c>
      <c r="AF16" s="49">
        <f>'SDR Patient and Stations'!AE16</f>
        <v>0</v>
      </c>
      <c r="AG16" s="52">
        <f>'SDR Patient and Stations'!AF16</f>
        <v>0</v>
      </c>
      <c r="AH16" s="49">
        <f>'SDR Patient and Stations'!AG16</f>
        <v>3</v>
      </c>
      <c r="AI16" s="52">
        <f>'SDR Patient and Stations'!AH16</f>
        <v>0</v>
      </c>
      <c r="AJ16" s="49">
        <f>'SDR Patient and Stations'!AI16</f>
        <v>0</v>
      </c>
      <c r="AK16" s="52">
        <f>'SDR Patient and Stations'!AJ16</f>
        <v>0</v>
      </c>
      <c r="AL16" s="49">
        <f>'SDR Patient and Stations'!AK16</f>
        <v>2</v>
      </c>
      <c r="AM16" s="52">
        <f>'SDR Patient and Stations'!AL16</f>
        <v>0</v>
      </c>
      <c r="AN16" s="49">
        <f>'SDR Patient and Stations'!AM16</f>
        <v>0</v>
      </c>
      <c r="AO16" s="52">
        <f>'SDR Patient and Stations'!AN16</f>
        <v>0</v>
      </c>
      <c r="AP16" s="49">
        <f>'SDR Patient and Stations'!AO16</f>
        <v>0</v>
      </c>
      <c r="AQ16" s="52">
        <f>'SDR Patient and Stations'!AP16</f>
        <v>0</v>
      </c>
      <c r="AR16" s="49">
        <f>'SDR Patient and Stations'!AQ16</f>
        <v>0</v>
      </c>
      <c r="AS16" s="52">
        <f>'SDR Patient and Stations'!AR16</f>
        <v>-2</v>
      </c>
      <c r="AT16" s="49">
        <f>'SDR Patient and Stations'!AS16</f>
        <v>0</v>
      </c>
      <c r="AU16" s="52">
        <f>'SDR Patient and Stations'!AT16</f>
        <v>0</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81" t="s">
        <v>37</v>
      </c>
      <c r="F20" s="182">
        <v>35430</v>
      </c>
      <c r="G20" s="183">
        <v>35611</v>
      </c>
      <c r="H20" s="184">
        <f>F20+365.25</f>
        <v>35795.25</v>
      </c>
      <c r="I20" s="183">
        <f>G20+365.25</f>
        <v>35976.25</v>
      </c>
      <c r="J20" s="184">
        <f>H20+365.25</f>
        <v>36160.5</v>
      </c>
      <c r="K20" s="183">
        <f>I20+365.5</f>
        <v>36341.75</v>
      </c>
      <c r="L20" s="184">
        <f t="shared" ref="L20:AZ20" si="7">J20+365.25</f>
        <v>36525.75</v>
      </c>
      <c r="M20" s="183">
        <f t="shared" si="7"/>
        <v>36707</v>
      </c>
      <c r="N20" s="184">
        <f t="shared" si="7"/>
        <v>36891</v>
      </c>
      <c r="O20" s="183">
        <f t="shared" si="7"/>
        <v>37072.25</v>
      </c>
      <c r="P20" s="184">
        <f t="shared" si="7"/>
        <v>37256.25</v>
      </c>
      <c r="Q20" s="183">
        <f t="shared" si="7"/>
        <v>37437.5</v>
      </c>
      <c r="R20" s="184">
        <f t="shared" si="7"/>
        <v>37621.5</v>
      </c>
      <c r="S20" s="183">
        <f t="shared" si="7"/>
        <v>37802.75</v>
      </c>
      <c r="T20" s="184">
        <f t="shared" si="7"/>
        <v>37986.75</v>
      </c>
      <c r="U20" s="183">
        <f t="shared" si="7"/>
        <v>38168</v>
      </c>
      <c r="V20" s="184">
        <f t="shared" si="7"/>
        <v>38352</v>
      </c>
      <c r="W20" s="183">
        <f t="shared" si="7"/>
        <v>38533.25</v>
      </c>
      <c r="X20" s="184">
        <f t="shared" si="7"/>
        <v>38717.25</v>
      </c>
      <c r="Y20" s="183">
        <f t="shared" si="7"/>
        <v>38898.5</v>
      </c>
      <c r="Z20" s="184">
        <f t="shared" si="7"/>
        <v>39082.5</v>
      </c>
      <c r="AA20" s="183">
        <f t="shared" si="7"/>
        <v>39263.75</v>
      </c>
      <c r="AB20" s="184">
        <f t="shared" si="7"/>
        <v>39447.75</v>
      </c>
      <c r="AC20" s="183">
        <f t="shared" si="7"/>
        <v>39629</v>
      </c>
      <c r="AD20" s="184">
        <f t="shared" si="7"/>
        <v>39813</v>
      </c>
      <c r="AE20" s="183">
        <f t="shared" si="7"/>
        <v>39994.25</v>
      </c>
      <c r="AF20" s="184">
        <f t="shared" si="7"/>
        <v>40178.25</v>
      </c>
      <c r="AG20" s="183">
        <f t="shared" si="7"/>
        <v>40359.5</v>
      </c>
      <c r="AH20" s="184">
        <f t="shared" si="7"/>
        <v>40543.5</v>
      </c>
      <c r="AI20" s="183">
        <f t="shared" si="7"/>
        <v>40724.75</v>
      </c>
      <c r="AJ20" s="184">
        <f t="shared" si="7"/>
        <v>40908.75</v>
      </c>
      <c r="AK20" s="183">
        <f t="shared" si="7"/>
        <v>41090</v>
      </c>
      <c r="AL20" s="184">
        <f t="shared" si="7"/>
        <v>41274</v>
      </c>
      <c r="AM20" s="183">
        <f t="shared" si="7"/>
        <v>41455.25</v>
      </c>
      <c r="AN20" s="184">
        <f t="shared" si="7"/>
        <v>41639.25</v>
      </c>
      <c r="AO20" s="183">
        <f t="shared" si="7"/>
        <v>41820.5</v>
      </c>
      <c r="AP20" s="184">
        <f t="shared" si="7"/>
        <v>42004.5</v>
      </c>
      <c r="AQ20" s="183">
        <f t="shared" si="7"/>
        <v>42185.75</v>
      </c>
      <c r="AR20" s="184">
        <f t="shared" si="7"/>
        <v>42369.75</v>
      </c>
      <c r="AS20" s="183">
        <f t="shared" si="7"/>
        <v>42551</v>
      </c>
      <c r="AT20" s="184">
        <f t="shared" si="7"/>
        <v>42735</v>
      </c>
      <c r="AU20" s="183">
        <f t="shared" si="7"/>
        <v>42916.25</v>
      </c>
      <c r="AV20" s="184">
        <f t="shared" si="7"/>
        <v>43100.25</v>
      </c>
      <c r="AW20" s="183">
        <f t="shared" si="7"/>
        <v>43281.5</v>
      </c>
      <c r="AX20" s="184">
        <f t="shared" si="7"/>
        <v>43465.5</v>
      </c>
      <c r="AY20" s="183">
        <f t="shared" si="7"/>
        <v>43646.75</v>
      </c>
      <c r="AZ20" s="184">
        <f t="shared" si="7"/>
        <v>43830.75</v>
      </c>
      <c r="BB20" s="183">
        <f>AY20+365.25</f>
        <v>44012</v>
      </c>
      <c r="BC20" s="184">
        <f>AZ20+365.25</f>
        <v>44196</v>
      </c>
      <c r="BD20" s="183">
        <f t="shared" ref="BD20" si="8">BB20+365.25</f>
        <v>44377.25</v>
      </c>
    </row>
    <row r="21" spans="1:58" x14ac:dyDescent="0.55000000000000004">
      <c r="B21" s="3" t="s">
        <v>2</v>
      </c>
      <c r="F21" s="5">
        <f>$C$1</f>
        <v>0.77</v>
      </c>
      <c r="G21" s="66">
        <f t="shared" ref="G21:BD21" si="9">$C$1</f>
        <v>0.77</v>
      </c>
      <c r="H21" s="58">
        <f t="shared" si="9"/>
        <v>0.77</v>
      </c>
      <c r="I21" s="66">
        <f t="shared" si="9"/>
        <v>0.77</v>
      </c>
      <c r="J21" s="58">
        <f t="shared" si="9"/>
        <v>0.77</v>
      </c>
      <c r="K21" s="66">
        <f t="shared" si="9"/>
        <v>0.77</v>
      </c>
      <c r="L21" s="58">
        <f t="shared" si="9"/>
        <v>0.77</v>
      </c>
      <c r="M21" s="66">
        <f t="shared" si="9"/>
        <v>0.77</v>
      </c>
      <c r="N21" s="58">
        <f t="shared" si="9"/>
        <v>0.77</v>
      </c>
      <c r="O21" s="66">
        <f t="shared" si="9"/>
        <v>0.77</v>
      </c>
      <c r="P21" s="58">
        <f t="shared" si="9"/>
        <v>0.77</v>
      </c>
      <c r="Q21" s="66">
        <f t="shared" si="9"/>
        <v>0.77</v>
      </c>
      <c r="R21" s="58">
        <f t="shared" si="9"/>
        <v>0.77</v>
      </c>
      <c r="S21" s="66">
        <f t="shared" si="9"/>
        <v>0.77</v>
      </c>
      <c r="T21" s="58">
        <f t="shared" si="9"/>
        <v>0.77</v>
      </c>
      <c r="U21" s="66">
        <f t="shared" si="9"/>
        <v>0.77</v>
      </c>
      <c r="V21" s="58">
        <f t="shared" si="9"/>
        <v>0.77</v>
      </c>
      <c r="W21" s="66">
        <f t="shared" si="9"/>
        <v>0.77</v>
      </c>
      <c r="X21" s="58">
        <f t="shared" si="9"/>
        <v>0.77</v>
      </c>
      <c r="Y21" s="66">
        <f t="shared" si="9"/>
        <v>0.77</v>
      </c>
      <c r="Z21" s="58">
        <f t="shared" si="9"/>
        <v>0.77</v>
      </c>
      <c r="AA21" s="66">
        <f t="shared" si="9"/>
        <v>0.77</v>
      </c>
      <c r="AB21" s="58">
        <f t="shared" si="9"/>
        <v>0.77</v>
      </c>
      <c r="AC21" s="66">
        <f t="shared" si="9"/>
        <v>0.77</v>
      </c>
      <c r="AD21" s="58">
        <f t="shared" si="9"/>
        <v>0.77</v>
      </c>
      <c r="AE21" s="66">
        <f t="shared" si="9"/>
        <v>0.77</v>
      </c>
      <c r="AF21" s="58">
        <f t="shared" si="9"/>
        <v>0.77</v>
      </c>
      <c r="AG21" s="66">
        <f t="shared" si="9"/>
        <v>0.77</v>
      </c>
      <c r="AH21" s="58">
        <f t="shared" si="9"/>
        <v>0.77</v>
      </c>
      <c r="AI21" s="66">
        <f t="shared" si="9"/>
        <v>0.77</v>
      </c>
      <c r="AJ21" s="58">
        <f t="shared" si="9"/>
        <v>0.77</v>
      </c>
      <c r="AK21" s="66">
        <f t="shared" si="9"/>
        <v>0.77</v>
      </c>
      <c r="AL21" s="58">
        <f t="shared" si="9"/>
        <v>0.77</v>
      </c>
      <c r="AM21" s="66">
        <f t="shared" si="9"/>
        <v>0.77</v>
      </c>
      <c r="AN21" s="58">
        <f t="shared" si="9"/>
        <v>0.77</v>
      </c>
      <c r="AO21" s="66">
        <f t="shared" si="9"/>
        <v>0.77</v>
      </c>
      <c r="AP21" s="58">
        <f t="shared" si="9"/>
        <v>0.77</v>
      </c>
      <c r="AQ21" s="66">
        <f t="shared" si="9"/>
        <v>0.77</v>
      </c>
      <c r="AR21" s="58">
        <f t="shared" si="9"/>
        <v>0.77</v>
      </c>
      <c r="AS21" s="66">
        <f t="shared" si="9"/>
        <v>0.77</v>
      </c>
      <c r="AT21" s="58">
        <f t="shared" si="9"/>
        <v>0.77</v>
      </c>
      <c r="AU21" s="66">
        <f t="shared" si="9"/>
        <v>0.77</v>
      </c>
      <c r="AV21" s="58">
        <f t="shared" si="9"/>
        <v>0.77</v>
      </c>
      <c r="AW21" s="66">
        <f t="shared" si="9"/>
        <v>0.77</v>
      </c>
      <c r="AX21" s="58">
        <f t="shared" si="9"/>
        <v>0.77</v>
      </c>
      <c r="AY21" s="66">
        <f t="shared" si="9"/>
        <v>0.77</v>
      </c>
      <c r="AZ21" s="58">
        <f t="shared" si="9"/>
        <v>0.77</v>
      </c>
      <c r="BB21" s="66">
        <f t="shared" si="9"/>
        <v>0.77</v>
      </c>
      <c r="BC21" s="58">
        <f t="shared" si="9"/>
        <v>0.77</v>
      </c>
      <c r="BD21" s="66">
        <f t="shared" si="9"/>
        <v>0.77</v>
      </c>
    </row>
    <row r="22" spans="1:58" x14ac:dyDescent="0.55000000000000004">
      <c r="B22" s="3" t="s">
        <v>56</v>
      </c>
      <c r="C22">
        <f>'SDR Patient and Stations'!B12</f>
        <v>0.95</v>
      </c>
      <c r="D22">
        <f>'SDR Patient and Stations'!C12</f>
        <v>0.95</v>
      </c>
      <c r="E22">
        <f>'SDR Patient and Stations'!D12</f>
        <v>0.9</v>
      </c>
      <c r="F22" s="5">
        <f>'SDR Patient and Stations'!E12</f>
        <v>0.97499999999999998</v>
      </c>
      <c r="G22" s="66">
        <f>'SDR Patient and Stations'!F12</f>
        <v>1</v>
      </c>
      <c r="H22" s="58">
        <f>'SDR Patient and Stations'!G12</f>
        <v>0.875</v>
      </c>
      <c r="I22" s="66">
        <f>'SDR Patient and Stations'!H12</f>
        <v>1</v>
      </c>
      <c r="J22" s="58">
        <f>'SDR Patient and Stations'!I12</f>
        <v>1.175</v>
      </c>
      <c r="K22" s="66">
        <f>'SDR Patient and Stations'!J12</f>
        <v>0.95</v>
      </c>
      <c r="L22" s="58">
        <f>'SDR Patient and Stations'!K12</f>
        <v>0.83333333333333337</v>
      </c>
      <c r="M22" s="66">
        <f>'SDR Patient and Stations'!M12</f>
        <v>0.82894736842105265</v>
      </c>
      <c r="N22" s="58">
        <f>'SDR Patient and Stations'!N12</f>
        <v>0.90789473684210531</v>
      </c>
      <c r="O22" s="66">
        <f>'SDR Patient and Stations'!O12</f>
        <v>0.89473684210526316</v>
      </c>
      <c r="P22" s="58">
        <f>'SDR Patient and Stations'!P12</f>
        <v>0.7068965517241379</v>
      </c>
      <c r="Q22" s="66">
        <f>'SDR Patient and Stations'!Q12</f>
        <v>0.68965517241379315</v>
      </c>
      <c r="R22" s="58">
        <f>'SDR Patient and Stations'!R12</f>
        <v>0.71551724137931039</v>
      </c>
      <c r="S22" s="66">
        <f>'SDR Patient and Stations'!S12</f>
        <v>0.75</v>
      </c>
      <c r="T22" s="58">
        <f>'SDR Patient and Stations'!T12</f>
        <v>0.7068965517241379</v>
      </c>
      <c r="U22" s="66">
        <f>'SDR Patient and Stations'!U12</f>
        <v>0.73275862068965514</v>
      </c>
      <c r="V22" s="58">
        <f>'SDR Patient and Stations'!V12</f>
        <v>0.69827586206896552</v>
      </c>
      <c r="W22" s="66">
        <f>'SDR Patient and Stations'!W12</f>
        <v>0.72413793103448276</v>
      </c>
      <c r="X22" s="58">
        <f>'SDR Patient and Stations'!X12</f>
        <v>0.72413793103448276</v>
      </c>
      <c r="Y22" s="66">
        <f>'SDR Patient and Stations'!Y12</f>
        <v>0.69827586206896552</v>
      </c>
      <c r="Z22" s="58">
        <f>'SDR Patient and Stations'!Z12</f>
        <v>0.66379310344827591</v>
      </c>
      <c r="AA22" s="66">
        <f>'SDR Patient and Stations'!AA12</f>
        <v>0.72413793103448276</v>
      </c>
      <c r="AB22" s="58">
        <f>'SDR Patient and Stations'!AB12</f>
        <v>0.68965517241379315</v>
      </c>
      <c r="AC22" s="66">
        <f>'SDR Patient and Stations'!AC12</f>
        <v>0.64655172413793105</v>
      </c>
      <c r="AD22" s="58">
        <f>'SDR Patient and Stations'!AD12</f>
        <v>0.68965517241379315</v>
      </c>
      <c r="AE22" s="66">
        <f>'SDR Patient and Stations'!AE12</f>
        <v>0.7407407407407407</v>
      </c>
      <c r="AF22" s="58">
        <f>'SDR Patient and Stations'!AF12</f>
        <v>0.88888888888888884</v>
      </c>
      <c r="AG22" s="66">
        <f>'SDR Patient and Stations'!AG12</f>
        <v>0.91666666666666663</v>
      </c>
      <c r="AH22" s="58">
        <f>'SDR Patient and Stations'!AH12</f>
        <v>0.72222222222222221</v>
      </c>
      <c r="AI22" s="66">
        <f>'SDR Patient and Stations'!AI12</f>
        <v>0.71551724137931039</v>
      </c>
      <c r="AJ22" s="58">
        <f>'SDR Patient and Stations'!AJ12</f>
        <v>0.68965517241379315</v>
      </c>
      <c r="AK22" s="66">
        <f>'SDR Patient and Stations'!AK12</f>
        <v>0.7068965517241379</v>
      </c>
      <c r="AL22" s="58">
        <f>'SDR Patient and Stations'!AL12</f>
        <v>0.78448275862068961</v>
      </c>
      <c r="AM22" s="66">
        <f>'SDR Patient and Stations'!AM12</f>
        <v>0.81896551724137934</v>
      </c>
      <c r="AN22" s="58">
        <f>'SDR Patient and Stations'!AN12</f>
        <v>0.87068965517241381</v>
      </c>
      <c r="AO22" s="66">
        <f>'SDR Patient and Stations'!AO12</f>
        <v>0.83620689655172409</v>
      </c>
      <c r="AP22" s="58">
        <f>'SDR Patient and Stations'!AP12</f>
        <v>0.86206896551724133</v>
      </c>
      <c r="AQ22" s="66">
        <f>'SDR Patient and Stations'!AQ12</f>
        <v>0.81034482758620685</v>
      </c>
      <c r="AR22" s="58">
        <f>'SDR Patient and Stations'!AR12</f>
        <v>0.87931034482758619</v>
      </c>
      <c r="AS22" s="66">
        <f>'SDR Patient and Stations'!AS12</f>
        <v>0.86206896551724133</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3.08</v>
      </c>
      <c r="D23" s="31">
        <f t="shared" si="10"/>
        <v>3.08</v>
      </c>
      <c r="E23" s="31">
        <f t="shared" si="10"/>
        <v>3.08</v>
      </c>
      <c r="F23" s="31">
        <f>$F$1</f>
        <v>3.08</v>
      </c>
      <c r="G23" s="67">
        <f t="shared" ref="G23:BD23" si="11">$F$1</f>
        <v>3.08</v>
      </c>
      <c r="H23" s="59">
        <f t="shared" si="11"/>
        <v>3.08</v>
      </c>
      <c r="I23" s="67">
        <f t="shared" si="11"/>
        <v>3.08</v>
      </c>
      <c r="J23" s="59">
        <f t="shared" si="11"/>
        <v>3.08</v>
      </c>
      <c r="K23" s="67">
        <f t="shared" si="11"/>
        <v>3.08</v>
      </c>
      <c r="L23" s="59">
        <f t="shared" si="11"/>
        <v>3.08</v>
      </c>
      <c r="M23" s="67">
        <f t="shared" si="11"/>
        <v>3.08</v>
      </c>
      <c r="N23" s="59">
        <f t="shared" si="11"/>
        <v>3.08</v>
      </c>
      <c r="O23" s="67">
        <f t="shared" si="11"/>
        <v>3.08</v>
      </c>
      <c r="P23" s="59">
        <f t="shared" si="11"/>
        <v>3.08</v>
      </c>
      <c r="Q23" s="67">
        <f t="shared" si="11"/>
        <v>3.08</v>
      </c>
      <c r="R23" s="59">
        <f t="shared" si="11"/>
        <v>3.08</v>
      </c>
      <c r="S23" s="67">
        <f t="shared" si="11"/>
        <v>3.08</v>
      </c>
      <c r="T23" s="59">
        <f t="shared" si="11"/>
        <v>3.08</v>
      </c>
      <c r="U23" s="67">
        <f t="shared" si="11"/>
        <v>3.08</v>
      </c>
      <c r="V23" s="59">
        <f t="shared" si="11"/>
        <v>3.08</v>
      </c>
      <c r="W23" s="67">
        <f t="shared" si="11"/>
        <v>3.08</v>
      </c>
      <c r="X23" s="59">
        <f t="shared" si="11"/>
        <v>3.08</v>
      </c>
      <c r="Y23" s="67">
        <f t="shared" si="11"/>
        <v>3.08</v>
      </c>
      <c r="Z23" s="59">
        <f t="shared" si="11"/>
        <v>3.08</v>
      </c>
      <c r="AA23" s="67">
        <f t="shared" si="11"/>
        <v>3.08</v>
      </c>
      <c r="AB23" s="59">
        <f t="shared" si="11"/>
        <v>3.08</v>
      </c>
      <c r="AC23" s="67">
        <f t="shared" si="11"/>
        <v>3.08</v>
      </c>
      <c r="AD23" s="59">
        <f t="shared" si="11"/>
        <v>3.08</v>
      </c>
      <c r="AE23" s="67">
        <f t="shared" si="11"/>
        <v>3.08</v>
      </c>
      <c r="AF23" s="59">
        <f t="shared" si="11"/>
        <v>3.08</v>
      </c>
      <c r="AG23" s="67">
        <f t="shared" si="11"/>
        <v>3.08</v>
      </c>
      <c r="AH23" s="59">
        <f t="shared" si="11"/>
        <v>3.08</v>
      </c>
      <c r="AI23" s="67">
        <f t="shared" si="11"/>
        <v>3.08</v>
      </c>
      <c r="AJ23" s="59">
        <f t="shared" si="11"/>
        <v>3.08</v>
      </c>
      <c r="AK23" s="67">
        <f t="shared" si="11"/>
        <v>3.08</v>
      </c>
      <c r="AL23" s="59">
        <f t="shared" si="11"/>
        <v>3.08</v>
      </c>
      <c r="AM23" s="67">
        <f t="shared" si="11"/>
        <v>3.08</v>
      </c>
      <c r="AN23" s="59">
        <f t="shared" si="11"/>
        <v>3.08</v>
      </c>
      <c r="AO23" s="67">
        <f t="shared" si="11"/>
        <v>3.08</v>
      </c>
      <c r="AP23" s="59">
        <f t="shared" si="11"/>
        <v>3.08</v>
      </c>
      <c r="AQ23" s="67">
        <f t="shared" si="11"/>
        <v>3.08</v>
      </c>
      <c r="AR23" s="59">
        <f t="shared" si="11"/>
        <v>3.08</v>
      </c>
      <c r="AS23" s="67">
        <f t="shared" si="11"/>
        <v>3.08</v>
      </c>
      <c r="AT23" s="59">
        <f t="shared" si="11"/>
        <v>3.08</v>
      </c>
      <c r="AU23" s="67">
        <f t="shared" si="11"/>
        <v>3.08</v>
      </c>
      <c r="AV23" s="59">
        <f t="shared" si="11"/>
        <v>3.08</v>
      </c>
      <c r="AW23" s="67">
        <f t="shared" si="11"/>
        <v>3.08</v>
      </c>
      <c r="AX23" s="59">
        <f t="shared" si="11"/>
        <v>3.08</v>
      </c>
      <c r="AY23" s="67">
        <f t="shared" si="11"/>
        <v>3.08</v>
      </c>
      <c r="AZ23" s="59">
        <f t="shared" si="11"/>
        <v>3.08</v>
      </c>
      <c r="BB23" s="67">
        <f t="shared" si="11"/>
        <v>3.08</v>
      </c>
      <c r="BC23" s="59">
        <f t="shared" si="11"/>
        <v>3.08</v>
      </c>
      <c r="BD23" s="67">
        <f t="shared" si="11"/>
        <v>3.08</v>
      </c>
    </row>
    <row r="24" spans="1:58" x14ac:dyDescent="0.55000000000000004">
      <c r="B24" s="3" t="s">
        <v>57</v>
      </c>
      <c r="C24" s="105">
        <f>'SDR Patient and Stations'!B11</f>
        <v>3.8</v>
      </c>
      <c r="D24" s="105">
        <f>'SDR Patient and Stations'!C11</f>
        <v>3.8</v>
      </c>
      <c r="E24" s="105">
        <f>'SDR Patient and Stations'!D11</f>
        <v>3.6</v>
      </c>
      <c r="F24" s="115">
        <f>'SDR Patient and Stations'!E11</f>
        <v>3.9</v>
      </c>
      <c r="G24" s="114">
        <f t="shared" ref="G24:AZ24" si="12">J32/G26</f>
        <v>4</v>
      </c>
      <c r="H24" s="113">
        <f t="shared" si="12"/>
        <v>3.5</v>
      </c>
      <c r="I24" s="114">
        <f t="shared" si="12"/>
        <v>4</v>
      </c>
      <c r="J24" s="113">
        <f t="shared" si="12"/>
        <v>4.7</v>
      </c>
      <c r="K24" s="114">
        <f t="shared" si="12"/>
        <v>3.4395428571428575</v>
      </c>
      <c r="L24" s="113">
        <f t="shared" si="12"/>
        <v>4.1759485480864873</v>
      </c>
      <c r="M24" s="114">
        <f t="shared" si="12"/>
        <v>2.8701883857318422</v>
      </c>
      <c r="N24" s="113">
        <f t="shared" si="12"/>
        <v>2.5562595833338357</v>
      </c>
      <c r="O24" s="114">
        <f t="shared" si="12"/>
        <v>2.2999999999999998</v>
      </c>
      <c r="P24" s="113">
        <f t="shared" si="12"/>
        <v>2.2666666666666666</v>
      </c>
      <c r="Q24" s="114">
        <f t="shared" si="12"/>
        <v>2.7333333333333334</v>
      </c>
      <c r="R24" s="113">
        <f t="shared" si="12"/>
        <v>2.6666666666666665</v>
      </c>
      <c r="S24" s="114">
        <f t="shared" si="12"/>
        <v>2.7666666666666666</v>
      </c>
      <c r="T24" s="113">
        <f t="shared" si="12"/>
        <v>2.9</v>
      </c>
      <c r="U24" s="114">
        <f t="shared" si="12"/>
        <v>2.7333333333333334</v>
      </c>
      <c r="V24" s="113">
        <f t="shared" si="12"/>
        <v>2.8333333333333335</v>
      </c>
      <c r="W24" s="114">
        <f t="shared" si="12"/>
        <v>2.7</v>
      </c>
      <c r="X24" s="113">
        <f t="shared" si="12"/>
        <v>2.8</v>
      </c>
      <c r="Y24" s="114">
        <f t="shared" si="12"/>
        <v>2.8</v>
      </c>
      <c r="Z24" s="113">
        <f t="shared" si="12"/>
        <v>2.7</v>
      </c>
      <c r="AA24" s="114">
        <f t="shared" si="12"/>
        <v>2.5666666666666669</v>
      </c>
      <c r="AB24" s="113">
        <f t="shared" si="12"/>
        <v>3</v>
      </c>
      <c r="AC24" s="114">
        <f t="shared" si="12"/>
        <v>2.8571428571428572</v>
      </c>
      <c r="AD24" s="113">
        <f t="shared" si="12"/>
        <v>2.6785714285714284</v>
      </c>
      <c r="AE24" s="114">
        <f t="shared" si="12"/>
        <v>2.8571428571428572</v>
      </c>
      <c r="AF24" s="113">
        <f t="shared" si="12"/>
        <v>3.2</v>
      </c>
      <c r="AG24" s="114">
        <f t="shared" si="12"/>
        <v>3.84</v>
      </c>
      <c r="AH24" s="113">
        <f t="shared" si="12"/>
        <v>3.96</v>
      </c>
      <c r="AI24" s="114">
        <f t="shared" si="12"/>
        <v>3.0030000000000001</v>
      </c>
      <c r="AJ24" s="113">
        <f t="shared" si="12"/>
        <v>2.7666666666666666</v>
      </c>
      <c r="AK24" s="114">
        <f t="shared" si="12"/>
        <v>2.6666666666666665</v>
      </c>
      <c r="AL24" s="113">
        <f t="shared" si="12"/>
        <v>2.7333333333333334</v>
      </c>
      <c r="AM24" s="114">
        <f t="shared" si="12"/>
        <v>3.0333333333333332</v>
      </c>
      <c r="AN24" s="113">
        <f t="shared" si="12"/>
        <v>3.1666666666666665</v>
      </c>
      <c r="AO24" s="114">
        <f t="shared" si="12"/>
        <v>3.3666666666666667</v>
      </c>
      <c r="AP24" s="113">
        <f t="shared" si="12"/>
        <v>3.2333333333333334</v>
      </c>
      <c r="AQ24" s="114">
        <f t="shared" si="12"/>
        <v>3.3333333333333335</v>
      </c>
      <c r="AR24" s="113">
        <f t="shared" si="12"/>
        <v>3.1333333333333333</v>
      </c>
      <c r="AS24" s="114">
        <f t="shared" si="12"/>
        <v>3.4</v>
      </c>
      <c r="AT24" s="113">
        <f t="shared" si="12"/>
        <v>3.3333333333333335</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5" t="s">
        <v>62</v>
      </c>
      <c r="C25" s="175"/>
      <c r="D25" s="176">
        <f>AVERAGE(C24:D24)</f>
        <v>3.8</v>
      </c>
      <c r="E25" s="176">
        <f t="shared" ref="E25:G25" si="13">AVERAGE(D24:E24)</f>
        <v>3.7</v>
      </c>
      <c r="F25" s="176">
        <f t="shared" si="13"/>
        <v>3.75</v>
      </c>
      <c r="G25" s="176">
        <f t="shared" si="13"/>
        <v>3.95</v>
      </c>
      <c r="H25" s="122">
        <f>AVERAGE(G24:H24)</f>
        <v>3.75</v>
      </c>
      <c r="I25" s="123">
        <f t="shared" ref="I25:AZ25" si="14">AVERAGE(H24:I24)</f>
        <v>3.75</v>
      </c>
      <c r="J25" s="122">
        <f t="shared" si="14"/>
        <v>4.3499999999999996</v>
      </c>
      <c r="K25" s="123">
        <f t="shared" si="14"/>
        <v>4.0697714285714284</v>
      </c>
      <c r="L25" s="122">
        <f t="shared" si="14"/>
        <v>3.8077457026146724</v>
      </c>
      <c r="M25" s="123">
        <f t="shared" si="14"/>
        <v>3.523068466909165</v>
      </c>
      <c r="N25" s="122">
        <f t="shared" si="14"/>
        <v>2.713223984532839</v>
      </c>
      <c r="O25" s="123">
        <f t="shared" si="14"/>
        <v>2.428129791666918</v>
      </c>
      <c r="P25" s="122">
        <f t="shared" si="14"/>
        <v>2.2833333333333332</v>
      </c>
      <c r="Q25" s="123">
        <f t="shared" si="14"/>
        <v>2.5</v>
      </c>
      <c r="R25" s="122">
        <f t="shared" si="14"/>
        <v>2.7</v>
      </c>
      <c r="S25" s="123">
        <f t="shared" si="14"/>
        <v>2.7166666666666668</v>
      </c>
      <c r="T25" s="122">
        <f t="shared" si="14"/>
        <v>2.833333333333333</v>
      </c>
      <c r="U25" s="123">
        <f t="shared" si="14"/>
        <v>2.8166666666666664</v>
      </c>
      <c r="V25" s="122">
        <f t="shared" si="14"/>
        <v>2.7833333333333332</v>
      </c>
      <c r="W25" s="123">
        <f t="shared" si="14"/>
        <v>2.7666666666666666</v>
      </c>
      <c r="X25" s="122">
        <f t="shared" si="14"/>
        <v>2.75</v>
      </c>
      <c r="Y25" s="123">
        <f t="shared" si="14"/>
        <v>2.8</v>
      </c>
      <c r="Z25" s="122">
        <f t="shared" si="14"/>
        <v>2.75</v>
      </c>
      <c r="AA25" s="123">
        <f t="shared" si="14"/>
        <v>2.6333333333333337</v>
      </c>
      <c r="AB25" s="122">
        <f t="shared" si="14"/>
        <v>2.7833333333333332</v>
      </c>
      <c r="AC25" s="123">
        <f t="shared" si="14"/>
        <v>2.9285714285714288</v>
      </c>
      <c r="AD25" s="122">
        <f t="shared" si="14"/>
        <v>2.7678571428571428</v>
      </c>
      <c r="AE25" s="123">
        <f t="shared" si="14"/>
        <v>2.7678571428571428</v>
      </c>
      <c r="AF25" s="122">
        <f t="shared" si="14"/>
        <v>3.0285714285714285</v>
      </c>
      <c r="AG25" s="123">
        <f t="shared" si="14"/>
        <v>3.52</v>
      </c>
      <c r="AH25" s="122">
        <f t="shared" si="14"/>
        <v>3.9</v>
      </c>
      <c r="AI25" s="123">
        <f t="shared" si="14"/>
        <v>3.4815</v>
      </c>
      <c r="AJ25" s="122">
        <f t="shared" si="14"/>
        <v>2.8848333333333334</v>
      </c>
      <c r="AK25" s="123">
        <f t="shared" si="14"/>
        <v>2.7166666666666668</v>
      </c>
      <c r="AL25" s="122">
        <f t="shared" si="14"/>
        <v>2.7</v>
      </c>
      <c r="AM25" s="123">
        <f t="shared" si="14"/>
        <v>2.8833333333333333</v>
      </c>
      <c r="AN25" s="122">
        <f t="shared" si="14"/>
        <v>3.0999999999999996</v>
      </c>
      <c r="AO25" s="123">
        <f t="shared" si="14"/>
        <v>3.2666666666666666</v>
      </c>
      <c r="AP25" s="122">
        <f t="shared" si="14"/>
        <v>3.3</v>
      </c>
      <c r="AQ25" s="123">
        <f t="shared" si="14"/>
        <v>3.2833333333333332</v>
      </c>
      <c r="AR25" s="122">
        <f t="shared" si="14"/>
        <v>3.2333333333333334</v>
      </c>
      <c r="AS25" s="123">
        <f t="shared" si="14"/>
        <v>3.2666666666666666</v>
      </c>
      <c r="AT25" s="122">
        <f t="shared" si="14"/>
        <v>3.3666666666666667</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4" t="s">
        <v>39</v>
      </c>
      <c r="B26" s="194"/>
      <c r="C26" s="194"/>
      <c r="D26" s="194"/>
      <c r="E26" s="194"/>
      <c r="F26" s="25">
        <f>HLOOKUP(F19,'SDR Patient and Stations'!$B$6:$AT$14,5,FALSE)</f>
        <v>10</v>
      </c>
      <c r="G26" s="49">
        <f>IF((F26+E28+(IF(F16&gt;0,0,F16))&gt;'SDR Patient and Stations'!G8),'SDR Patient and Stations'!G8,(F26+E28+(IF(F16&gt;0,0,F16))))</f>
        <v>10</v>
      </c>
      <c r="H26" s="52">
        <f>IF((G26+F28+(IF(G16&gt;0,0,G16))&gt;'SDR Patient and Stations'!H8),'SDR Patient and Stations'!H8,(G26+F28+(IF(G16&gt;0,0,G16))))</f>
        <v>10</v>
      </c>
      <c r="I26" s="116">
        <f>IF((H26+G28+(IF(H16&gt;0,0,H16))&gt;'SDR Patient and Stations'!I8),'SDR Patient and Stations'!I8,(H26+G28+(IF(H16&gt;0,0,H16))))</f>
        <v>10</v>
      </c>
      <c r="J26" s="117">
        <f>IF((I26+H28+(IF(I16&gt;0,0,I16))&gt;'SDR Patient and Stations'!J8),'SDR Patient and Stations'!J8,(I26+H28+(IF(I16&gt;0,0,I16))))</f>
        <v>10</v>
      </c>
      <c r="K26" s="116">
        <f>IF((J26+I28+(IF(J16&gt;0,0,J16))&gt;'SDR Patient and Stations'!K8),'SDR Patient and Stations'!K8,(J26+I28+(IF(J16&gt;0,0,J16))))</f>
        <v>11.047979797979798</v>
      </c>
      <c r="L26" s="117">
        <f>IF((K26+J28+(IF(K16&gt;0,0,K16))&gt;'SDR Patient and Stations'!L8),'SDR Patient and Stations'!L8,(K26+J28+(IF(K16&gt;0,0,K16))))</f>
        <v>14.367993117993116</v>
      </c>
      <c r="M26" s="116">
        <f>IF((L26+K28+(IF(L16&gt;0,0,L16))&gt;'SDR Patient and Stations'!M8),'SDR Patient and Stations'!M8,(L26+K28+(IF(L16&gt;0,0,L16))))</f>
        <v>22.298187923187921</v>
      </c>
      <c r="N26" s="117">
        <f>IF((M26+L28+(IF(M16&gt;0,0,M16))&gt;'SDR Patient and Stations'!N8),'SDR Patient and Stations'!N8,(M26+L28+(IF(M16&gt;0,0,M16))))</f>
        <v>24.645384377527236</v>
      </c>
      <c r="O26" s="116">
        <f>IF((N26+M28+(IF(N16&gt;0,0,N16))&gt;'SDR Patient and Stations'!O8),'SDR Patient and Stations'!O8,(N26+M28+(IF(N16&gt;0,0,N16))))</f>
        <v>30</v>
      </c>
      <c r="P26" s="117">
        <f>IF((O26+N28+(IF(O16&gt;0,0,O16))&gt;'SDR Patient and Stations'!P8),'SDR Patient and Stations'!P8,(O26+N28+(IF(O16&gt;0,0,O16))))</f>
        <v>30</v>
      </c>
      <c r="Q26" s="116">
        <f>IF((P26+O28+(IF(P16&gt;0,0,P16))&gt;'SDR Patient and Stations'!Q8),'SDR Patient and Stations'!Q8,(P26+O28+(IF(P16&gt;0,0,P16))))</f>
        <v>30</v>
      </c>
      <c r="R26" s="117">
        <f>IF((Q26+P28+(IF(Q16&gt;0,0,Q16))&gt;'SDR Patient and Stations'!R8),'SDR Patient and Stations'!R8,(Q26+P28+(IF(Q16&gt;0,0,Q16))))</f>
        <v>30</v>
      </c>
      <c r="S26" s="116">
        <f>IF((R26+Q28+(IF(R16&gt;0,0,R16))&gt;'SDR Patient and Stations'!S8),'SDR Patient and Stations'!S8,(R26+Q28+(IF(R16&gt;0,0,R16))))</f>
        <v>30</v>
      </c>
      <c r="T26" s="117">
        <f>IF((S26+R28+(IF(S16&gt;0,0,S16))&gt;'SDR Patient and Stations'!T8),'SDR Patient and Stations'!T8,(S26+R28+(IF(S16&gt;0,0,S16))))</f>
        <v>30</v>
      </c>
      <c r="U26" s="116">
        <f>IF((T26+S28+(IF(T16&gt;0,0,T16))&gt;'SDR Patient and Stations'!U8),'SDR Patient and Stations'!U8,(T26+S28+(IF(T16&gt;0,0,T16))))</f>
        <v>30</v>
      </c>
      <c r="V26" s="117">
        <f>IF((U26+T28+(IF(U16&gt;0,0,U16))&gt;'SDR Patient and Stations'!V8),'SDR Patient and Stations'!V8,(U26+T28+(IF(U16&gt;0,0,U16))))</f>
        <v>30</v>
      </c>
      <c r="W26" s="116">
        <f>IF((V26+U28+(IF(V16&gt;0,0,V16))&gt;'SDR Patient and Stations'!W8),'SDR Patient and Stations'!W8,(V26+U28+(IF(V16&gt;0,0,V16))))</f>
        <v>30</v>
      </c>
      <c r="X26" s="117">
        <f>IF((W26+V28+(IF(W16&gt;0,0,W16))&gt;'SDR Patient and Stations'!X8),'SDR Patient and Stations'!X8,(W26+V28+(IF(W16&gt;0,0,W16))))</f>
        <v>30</v>
      </c>
      <c r="Y26" s="116">
        <f>IF((X26+W28+(IF(X16&gt;0,0,X16))&gt;'SDR Patient and Stations'!Y8),'SDR Patient and Stations'!Y8,(X26+W28+(IF(X16&gt;0,0,X16))))</f>
        <v>30</v>
      </c>
      <c r="Z26" s="117">
        <f>IF((Y26+X28+(IF(Y16&gt;0,0,Y16))&gt;'SDR Patient and Stations'!Z8),'SDR Patient and Stations'!Z8,(Y26+X28+(IF(Y16&gt;0,0,Y16))))</f>
        <v>30</v>
      </c>
      <c r="AA26" s="116">
        <f>IF((Z26+Y28+(IF(Z16&gt;0,0,Z16))&gt;'SDR Patient and Stations'!AA8),'SDR Patient and Stations'!AA8,(Z26+Y28+(IF(Z16&gt;0,0,Z16))))</f>
        <v>30</v>
      </c>
      <c r="AB26" s="117">
        <f>IF((AA26+Z28+(IF(AA16&gt;0,0,AA16))&gt;'SDR Patient and Stations'!AB8),'SDR Patient and Stations'!AB8,(AA26+Z28+(IF(AA16&gt;0,0,AA16))))</f>
        <v>28</v>
      </c>
      <c r="AC26" s="116">
        <f>IF((AB26+AA28+(IF(AB16&gt;0,0,AB16))&gt;'SDR Patient and Stations'!AC8),'SDR Patient and Stations'!AC8,(AB26+AA28+(IF(AB16&gt;0,0,AB16))))</f>
        <v>28</v>
      </c>
      <c r="AD26" s="117">
        <f>IF((AC26+AB28+(IF(AC16&gt;0,0,AC16))&gt;'SDR Patient and Stations'!AD8),'SDR Patient and Stations'!AD8,(AC26+AB28+(IF(AC16&gt;0,0,AC16))))</f>
        <v>28</v>
      </c>
      <c r="AE26" s="116">
        <f>IF((AD26+AC28+(IF(AD16&gt;0,0,AD16))&gt;'SDR Patient and Stations'!AE8),'SDR Patient and Stations'!AE8,(AD26+AC28+(IF(AD16&gt;0,0,AD16))))</f>
        <v>28</v>
      </c>
      <c r="AF26" s="117">
        <f>IF((AE26+AD28+(IF(AE16&gt;0,0,AE16))&gt;'SDR Patient and Stations'!AF8),'SDR Patient and Stations'!AF8,(AE26+AD28+(IF(AE16&gt;0,0,AE16))))</f>
        <v>25</v>
      </c>
      <c r="AG26" s="116">
        <f>IF((AF26+AE28+(IF(AF16&gt;0,0,AF16))&gt;'SDR Patient and Stations'!AG8),'SDR Patient and Stations'!AG8,(AF26+AE28+(IF(AF16&gt;0,0,AF16))))</f>
        <v>25</v>
      </c>
      <c r="AH26" s="117">
        <f>IF((AG26+AF28+(IF(AG16&gt;0,0,AG16))&gt;'SDR Patient and Stations'!AH8),'SDR Patient and Stations'!AH8,(AG26+AF28+(IF(AG16&gt;0,0,AG16))))</f>
        <v>25</v>
      </c>
      <c r="AI26" s="116">
        <f>IF((AH26+AG28+(IF(AH16&gt;0,0,AH16))&gt;'SDR Patient and Stations'!AI8),'SDR Patient and Stations'!AI8,(AH26+AG28+(IF(AH16&gt;0,0,AH16))))</f>
        <v>25.974025974025974</v>
      </c>
      <c r="AJ26" s="117">
        <f>IF((AI26+AH28+(IF(AI16&gt;0,0,AI16))&gt;'SDR Patient and Stations'!AJ8),'SDR Patient and Stations'!AJ8,(AI26+AH28+(IF(AI16&gt;0,0,AI16))))</f>
        <v>30</v>
      </c>
      <c r="AK26" s="116">
        <f>IF((AJ26+AI28+(IF(AJ16&gt;0,0,AJ16))&gt;'SDR Patient and Stations'!AK8),'SDR Patient and Stations'!AK8,(AJ26+AI28+(IF(AJ16&gt;0,0,AJ16))))</f>
        <v>30</v>
      </c>
      <c r="AL26" s="117">
        <f>IF((AK26+AJ28+(IF(AK16&gt;0,0,AK16))&gt;'SDR Patient and Stations'!AL8),'SDR Patient and Stations'!AL8,(AK26+AJ28+(IF(AK16&gt;0,0,AK16))))</f>
        <v>30</v>
      </c>
      <c r="AM26" s="116">
        <f>IF((AL26+AK28+(IF(AL16&gt;0,0,AL16))&gt;'SDR Patient and Stations'!AM8),'SDR Patient and Stations'!AM8,(AL26+AK28+(IF(AL16&gt;0,0,AL16))))</f>
        <v>30</v>
      </c>
      <c r="AN26" s="117">
        <f>IF((AM26+AL28+(IF(AM16&gt;0,0,AM16))&gt;'SDR Patient and Stations'!AN8),'SDR Patient and Stations'!AN8,(AM26+AL28+(IF(AM16&gt;0,0,AM16))))</f>
        <v>30</v>
      </c>
      <c r="AO26" s="116">
        <f>IF((AN26+AM28+(IF(AN16&gt;0,0,AN16))&gt;'SDR Patient and Stations'!AO8),'SDR Patient and Stations'!AO8,(AN26+AM28+(IF(AN16&gt;0,0,AN16))))</f>
        <v>30</v>
      </c>
      <c r="AP26" s="117">
        <f>IF((AO26+AN28+(IF(AO16&gt;0,0,AO16))&gt;'SDR Patient and Stations'!AP8),'SDR Patient and Stations'!AP8,(AO26+AN28+(IF(AO16&gt;0,0,AO16))))</f>
        <v>30</v>
      </c>
      <c r="AQ26" s="116">
        <f>IF((AP26+AO28+(IF(AP16&gt;0,0,AP16))&gt;'SDR Patient and Stations'!AQ8),'SDR Patient and Stations'!AQ8,(AP26+AO28+(IF(AP16&gt;0,0,AP16))))</f>
        <v>30</v>
      </c>
      <c r="AR26" s="117">
        <f>IF((AQ26+AP28+(IF(AQ16&gt;0,0,AQ16))&gt;'SDR Patient and Stations'!AR8),'SDR Patient and Stations'!AR8,(AQ26+AP28+(IF(AQ16&gt;0,0,AQ16))))</f>
        <v>30</v>
      </c>
      <c r="AS26" s="116">
        <f>IF((AR26+AQ28+(IF(AR16&gt;0,0,AR16))&gt;'SDR Patient and Stations'!AS8),'SDR Patient and Stations'!AS8,(AR26+AQ28+(IF(AR16&gt;0,0,AR16))))</f>
        <v>30</v>
      </c>
      <c r="AT26" s="117">
        <f>IF((AS26+AR28+(IF(AS16&gt;0,0,AS16))&gt;'SDR Patient and Stations'!AT8),'SDR Patient and Stations'!AT8,(AS26+AR28+(IF(AS16&gt;0,0,AS16))))</f>
        <v>30</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5" t="s">
        <v>59</v>
      </c>
      <c r="B27" s="195"/>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4" t="s">
        <v>58</v>
      </c>
      <c r="B28" s="194"/>
      <c r="F28" s="25"/>
      <c r="G28" s="116">
        <f>IF(F49&lt;0,0,F49)</f>
        <v>0</v>
      </c>
      <c r="H28" s="117">
        <f t="shared" ref="H28:AZ28" si="15">IF(G49&lt;0,0,G49)</f>
        <v>3.6705399863294605</v>
      </c>
      <c r="I28" s="116">
        <f t="shared" si="15"/>
        <v>1.0479797979797976</v>
      </c>
      <c r="J28" s="117">
        <f t="shared" si="15"/>
        <v>3.3200133200133184</v>
      </c>
      <c r="K28" s="116">
        <f t="shared" si="15"/>
        <v>7.9301948051948052</v>
      </c>
      <c r="L28" s="117">
        <f t="shared" si="15"/>
        <v>2.3471964543393131</v>
      </c>
      <c r="M28" s="116">
        <f t="shared" si="15"/>
        <v>10</v>
      </c>
      <c r="N28" s="117">
        <f t="shared" si="15"/>
        <v>0</v>
      </c>
      <c r="O28" s="116">
        <f t="shared" si="15"/>
        <v>0</v>
      </c>
      <c r="P28" s="117">
        <f t="shared" si="15"/>
        <v>0</v>
      </c>
      <c r="Q28" s="116">
        <f t="shared" si="15"/>
        <v>0</v>
      </c>
      <c r="R28" s="117">
        <f t="shared" si="15"/>
        <v>0</v>
      </c>
      <c r="S28" s="116">
        <f t="shared" si="15"/>
        <v>0</v>
      </c>
      <c r="T28" s="117">
        <f t="shared" si="15"/>
        <v>0</v>
      </c>
      <c r="U28" s="116">
        <f t="shared" si="15"/>
        <v>0</v>
      </c>
      <c r="V28" s="117">
        <f t="shared" si="15"/>
        <v>0</v>
      </c>
      <c r="W28" s="116">
        <f t="shared" si="15"/>
        <v>0</v>
      </c>
      <c r="X28" s="117">
        <f t="shared" si="15"/>
        <v>0</v>
      </c>
      <c r="Y28" s="116">
        <f t="shared" si="15"/>
        <v>0</v>
      </c>
      <c r="Z28" s="117">
        <f t="shared" si="15"/>
        <v>0</v>
      </c>
      <c r="AA28" s="116">
        <f t="shared" si="15"/>
        <v>0</v>
      </c>
      <c r="AB28" s="117">
        <f t="shared" si="15"/>
        <v>0</v>
      </c>
      <c r="AC28" s="116">
        <f t="shared" si="15"/>
        <v>0</v>
      </c>
      <c r="AD28" s="117">
        <f t="shared" si="15"/>
        <v>0</v>
      </c>
      <c r="AE28" s="116">
        <f t="shared" si="15"/>
        <v>0</v>
      </c>
      <c r="AF28" s="117">
        <f t="shared" si="15"/>
        <v>0</v>
      </c>
      <c r="AG28" s="116">
        <f t="shared" si="15"/>
        <v>0.9740259740259738</v>
      </c>
      <c r="AH28" s="117">
        <f t="shared" si="15"/>
        <v>10</v>
      </c>
      <c r="AI28" s="116">
        <f t="shared" si="15"/>
        <v>10</v>
      </c>
      <c r="AJ28" s="117">
        <f t="shared" si="15"/>
        <v>0</v>
      </c>
      <c r="AK28" s="116">
        <f t="shared" si="15"/>
        <v>0</v>
      </c>
      <c r="AL28" s="117">
        <f t="shared" si="15"/>
        <v>0</v>
      </c>
      <c r="AM28" s="116">
        <f t="shared" si="15"/>
        <v>0</v>
      </c>
      <c r="AN28" s="117">
        <f t="shared" si="15"/>
        <v>0</v>
      </c>
      <c r="AO28" s="116">
        <f t="shared" si="15"/>
        <v>6.6274350649350637</v>
      </c>
      <c r="AP28" s="117">
        <f t="shared" si="15"/>
        <v>10</v>
      </c>
      <c r="AQ28" s="116">
        <f t="shared" si="15"/>
        <v>3.5700014271442839</v>
      </c>
      <c r="AR28" s="117">
        <f t="shared" si="15"/>
        <v>4.1763499658236469</v>
      </c>
      <c r="AS28" s="116">
        <f t="shared" si="15"/>
        <v>0</v>
      </c>
      <c r="AT28" s="117">
        <f t="shared" si="15"/>
        <v>4.8239389476502907</v>
      </c>
      <c r="AU28" s="116">
        <f t="shared" si="15"/>
        <v>2.4675324675324646</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6" t="s">
        <v>60</v>
      </c>
      <c r="B29" s="197"/>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39</v>
      </c>
      <c r="G30" s="68">
        <f>HLOOKUP(G19,'SDR Patient and Stations'!$B$6:$AT$14,4,FALSE)</f>
        <v>40</v>
      </c>
      <c r="H30" s="60">
        <f>HLOOKUP(H19,'SDR Patient and Stations'!$B$6:$AT$14,4,FALSE)</f>
        <v>35</v>
      </c>
      <c r="I30" s="68">
        <f>HLOOKUP(I19,'SDR Patient and Stations'!$B$6:$AT$14,4,FALSE)</f>
        <v>40</v>
      </c>
      <c r="J30" s="60">
        <f>HLOOKUP(J19,'SDR Patient and Stations'!$B$6:$AT$14,4,FALSE)</f>
        <v>47</v>
      </c>
      <c r="K30" s="68">
        <f>HLOOKUP(K19,'SDR Patient and Stations'!$B$6:$AT$14,4,FALSE)</f>
        <v>38</v>
      </c>
      <c r="L30" s="60">
        <f>HLOOKUP(L19,'SDR Patient and Stations'!$B$6:$AT$14,4,FALSE)</f>
        <v>60</v>
      </c>
      <c r="M30" s="68">
        <f>HLOOKUP(M19,'SDR Patient and Stations'!$B$6:$AT$14,4,FALSE)</f>
        <v>64</v>
      </c>
      <c r="N30" s="60">
        <f>HLOOKUP(N19,'SDR Patient and Stations'!$B$6:$AT$14,4,FALSE)</f>
        <v>63</v>
      </c>
      <c r="O30" s="68">
        <f>HLOOKUP(O19,'SDR Patient and Stations'!$B$6:$AT$14,4,FALSE)</f>
        <v>69</v>
      </c>
      <c r="P30" s="60">
        <f>HLOOKUP(P19,'SDR Patient and Stations'!$B$6:$AT$14,4,FALSE)</f>
        <v>68</v>
      </c>
      <c r="Q30" s="68">
        <f>HLOOKUP(Q19,'SDR Patient and Stations'!$B$6:$AT$14,4,FALSE)</f>
        <v>82</v>
      </c>
      <c r="R30" s="60">
        <f>HLOOKUP(R19,'SDR Patient and Stations'!$B$6:$AT$14,4,FALSE)</f>
        <v>80</v>
      </c>
      <c r="S30" s="68">
        <f>HLOOKUP(S19,'SDR Patient and Stations'!$B$6:$AT$14,4,FALSE)</f>
        <v>83</v>
      </c>
      <c r="T30" s="60">
        <f>HLOOKUP(T19,'SDR Patient and Stations'!$B$6:$AT$14,4,FALSE)</f>
        <v>87</v>
      </c>
      <c r="U30" s="68">
        <f>HLOOKUP(U19,'SDR Patient and Stations'!$B$6:$AT$14,4,FALSE)</f>
        <v>82</v>
      </c>
      <c r="V30" s="60">
        <f>HLOOKUP(V19,'SDR Patient and Stations'!$B$6:$AT$14,4,FALSE)</f>
        <v>85</v>
      </c>
      <c r="W30" s="68">
        <f>HLOOKUP(W19,'SDR Patient and Stations'!$B$6:$AT$14,4,FALSE)</f>
        <v>81</v>
      </c>
      <c r="X30" s="60">
        <f>HLOOKUP(X19,'SDR Patient and Stations'!$B$6:$AT$14,4,FALSE)</f>
        <v>84</v>
      </c>
      <c r="Y30" s="68">
        <f>HLOOKUP(Y19,'SDR Patient and Stations'!$B$6:$AT$14,4,FALSE)</f>
        <v>84</v>
      </c>
      <c r="Z30" s="60">
        <f>HLOOKUP(Z19,'SDR Patient and Stations'!$B$6:$AT$14,4,FALSE)</f>
        <v>81</v>
      </c>
      <c r="AA30" s="68">
        <f>HLOOKUP(AA19,'SDR Patient and Stations'!$B$6:$AT$14,4,FALSE)</f>
        <v>77</v>
      </c>
      <c r="AB30" s="60">
        <f>HLOOKUP(AB19,'SDR Patient and Stations'!$B$6:$AT$14,4,FALSE)</f>
        <v>84</v>
      </c>
      <c r="AC30" s="68">
        <f>HLOOKUP(AC19,'SDR Patient and Stations'!$B$6:$AT$14,4,FALSE)</f>
        <v>80</v>
      </c>
      <c r="AD30" s="60">
        <f>HLOOKUP(AD19,'SDR Patient and Stations'!$B$6:$AT$14,4,FALSE)</f>
        <v>75</v>
      </c>
      <c r="AE30" s="68">
        <f>HLOOKUP(AE19,'SDR Patient and Stations'!$B$6:$AT$14,4,FALSE)</f>
        <v>80</v>
      </c>
      <c r="AF30" s="60">
        <f>HLOOKUP(AF19,'SDR Patient and Stations'!$B$6:$AT$14,4,FALSE)</f>
        <v>80</v>
      </c>
      <c r="AG30" s="68">
        <f>HLOOKUP(AG19,'SDR Patient and Stations'!$B$6:$AT$14,4,FALSE)</f>
        <v>96</v>
      </c>
      <c r="AH30" s="60">
        <f>HLOOKUP(AH19,'SDR Patient and Stations'!$B$6:$AT$14,4,FALSE)</f>
        <v>99</v>
      </c>
      <c r="AI30" s="68">
        <f>HLOOKUP(AI19,'SDR Patient and Stations'!$B$6:$AT$14,4,FALSE)</f>
        <v>78</v>
      </c>
      <c r="AJ30" s="60">
        <f>HLOOKUP(AJ19,'SDR Patient and Stations'!$B$6:$AT$14,4,FALSE)</f>
        <v>83</v>
      </c>
      <c r="AK30" s="68">
        <f>HLOOKUP(AK19,'SDR Patient and Stations'!$B$6:$AT$14,4,FALSE)</f>
        <v>80</v>
      </c>
      <c r="AL30" s="60">
        <f>HLOOKUP(AL19,'SDR Patient and Stations'!$B$6:$AT$14,4,FALSE)</f>
        <v>82</v>
      </c>
      <c r="AM30" s="68">
        <f>HLOOKUP(AM19,'SDR Patient and Stations'!$B$6:$AT$14,4,FALSE)</f>
        <v>91</v>
      </c>
      <c r="AN30" s="60">
        <f>HLOOKUP(AN19,'SDR Patient and Stations'!$B$6:$AT$14,4,FALSE)</f>
        <v>95</v>
      </c>
      <c r="AO30" s="68">
        <f>HLOOKUP(AO19,'SDR Patient and Stations'!$B$6:$AT$14,4,FALSE)</f>
        <v>101</v>
      </c>
      <c r="AP30" s="60">
        <f>HLOOKUP(AP19,'SDR Patient and Stations'!$B$6:$AT$14,4,FALSE)</f>
        <v>97</v>
      </c>
      <c r="AQ30" s="68">
        <f>HLOOKUP(AQ19,'SDR Patient and Stations'!$B$6:$AT$14,4,FALSE)</f>
        <v>100</v>
      </c>
      <c r="AR30" s="60">
        <f>HLOOKUP(AR19,'SDR Patient and Stations'!$B$6:$AT$14,4,FALSE)</f>
        <v>94</v>
      </c>
      <c r="AS30" s="68">
        <f>HLOOKUP(AS19,'SDR Patient and Stations'!$B$6:$AT$14,4,FALSE)</f>
        <v>102</v>
      </c>
      <c r="AT30" s="60">
        <f>HLOOKUP(AT19,'SDR Patient and Stations'!$B$6:$AT$14,4,FALSE)</f>
        <v>100</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38</v>
      </c>
      <c r="G32" s="68">
        <f>HLOOKUP(G20,'SDR Patient and Stations'!$B$6:$AT$14,4,FALSE)</f>
        <v>38</v>
      </c>
      <c r="H32" s="60">
        <f>HLOOKUP(H20,'SDR Patient and Stations'!$B$6:$AT$14,4,FALSE)</f>
        <v>36</v>
      </c>
      <c r="I32" s="68">
        <f>HLOOKUP(I20,'SDR Patient and Stations'!$B$6:$AT$14,4,FALSE)</f>
        <v>39</v>
      </c>
      <c r="J32" s="60">
        <f>HLOOKUP(J20,'SDR Patient and Stations'!$B$6:$AT$14,4,FALSE)</f>
        <v>40</v>
      </c>
      <c r="K32" s="68">
        <f>HLOOKUP(K20,'SDR Patient and Stations'!$B$6:$AT$14,4,FALSE)</f>
        <v>35</v>
      </c>
      <c r="L32" s="60">
        <f>HLOOKUP(L20,'SDR Patient and Stations'!$B$6:$AT$14,4,FALSE)</f>
        <v>40</v>
      </c>
      <c r="M32" s="68">
        <f>HLOOKUP(M20,'SDR Patient and Stations'!$B$6:$AT$14,4,FALSE)</f>
        <v>47</v>
      </c>
      <c r="N32" s="60">
        <f>HLOOKUP(N20,'SDR Patient and Stations'!$B$6:$AT$14,4,FALSE)</f>
        <v>38</v>
      </c>
      <c r="O32" s="68">
        <f>HLOOKUP(O20,'SDR Patient and Stations'!$B$6:$AT$14,4,FALSE)</f>
        <v>60</v>
      </c>
      <c r="P32" s="60">
        <f>HLOOKUP(P20,'SDR Patient and Stations'!$B$6:$AT$14,4,FALSE)</f>
        <v>64</v>
      </c>
      <c r="Q32" s="68">
        <f>HLOOKUP(Q20,'SDR Patient and Stations'!$B$6:$AT$14,4,FALSE)</f>
        <v>63</v>
      </c>
      <c r="R32" s="60">
        <f>HLOOKUP(R20,'SDR Patient and Stations'!$B$6:$AT$14,4,FALSE)</f>
        <v>69</v>
      </c>
      <c r="S32" s="68">
        <f>HLOOKUP(S20,'SDR Patient and Stations'!$B$6:$AT$14,4,FALSE)</f>
        <v>68</v>
      </c>
      <c r="T32" s="60">
        <f>HLOOKUP(T20,'SDR Patient and Stations'!$B$6:$AT$14,4,FALSE)</f>
        <v>82</v>
      </c>
      <c r="U32" s="68">
        <f>HLOOKUP(U20,'SDR Patient and Stations'!$B$6:$AT$14,4,FALSE)</f>
        <v>80</v>
      </c>
      <c r="V32" s="60">
        <f>HLOOKUP(V20,'SDR Patient and Stations'!$B$6:$AT$14,4,FALSE)</f>
        <v>83</v>
      </c>
      <c r="W32" s="68">
        <f>HLOOKUP(W20,'SDR Patient and Stations'!$B$6:$AT$14,4,FALSE)</f>
        <v>87</v>
      </c>
      <c r="X32" s="60">
        <f>HLOOKUP(X20,'SDR Patient and Stations'!$B$6:$AT$14,4,FALSE)</f>
        <v>82</v>
      </c>
      <c r="Y32" s="68">
        <f>HLOOKUP(Y20,'SDR Patient and Stations'!$B$6:$AT$14,4,FALSE)</f>
        <v>85</v>
      </c>
      <c r="Z32" s="60">
        <f>HLOOKUP(Z20,'SDR Patient and Stations'!$B$6:$AT$14,4,FALSE)</f>
        <v>81</v>
      </c>
      <c r="AA32" s="68">
        <f>HLOOKUP(AA20,'SDR Patient and Stations'!$B$6:$AT$14,4,FALSE)</f>
        <v>84</v>
      </c>
      <c r="AB32" s="60">
        <f>HLOOKUP(AB20,'SDR Patient and Stations'!$B$6:$AT$14,4,FALSE)</f>
        <v>84</v>
      </c>
      <c r="AC32" s="68">
        <f>HLOOKUP(AC20,'SDR Patient and Stations'!$B$6:$AT$14,4,FALSE)</f>
        <v>81</v>
      </c>
      <c r="AD32" s="60">
        <f>HLOOKUP(AD20,'SDR Patient and Stations'!$B$6:$AT$14,4,FALSE)</f>
        <v>77</v>
      </c>
      <c r="AE32" s="68">
        <f>HLOOKUP(AE20,'SDR Patient and Stations'!$B$6:$AT$14,4,FALSE)</f>
        <v>84</v>
      </c>
      <c r="AF32" s="60">
        <f>HLOOKUP(AF20,'SDR Patient and Stations'!$B$6:$AT$14,4,FALSE)</f>
        <v>80</v>
      </c>
      <c r="AG32" s="68">
        <f>HLOOKUP(AG20,'SDR Patient and Stations'!$B$6:$AT$14,4,FALSE)</f>
        <v>75</v>
      </c>
      <c r="AH32" s="60">
        <f>HLOOKUP(AH20,'SDR Patient and Stations'!$B$6:$AT$14,4,FALSE)</f>
        <v>80</v>
      </c>
      <c r="AI32" s="68">
        <f>HLOOKUP(AI20,'SDR Patient and Stations'!$B$6:$AT$14,4,FALSE)</f>
        <v>80</v>
      </c>
      <c r="AJ32" s="60">
        <f>HLOOKUP(AJ20,'SDR Patient and Stations'!$B$6:$AT$14,4,FALSE)</f>
        <v>96</v>
      </c>
      <c r="AK32" s="68">
        <f>HLOOKUP(AK20,'SDR Patient and Stations'!$B$6:$AT$14,4,FALSE)</f>
        <v>99</v>
      </c>
      <c r="AL32" s="60">
        <f>HLOOKUP(AL20,'SDR Patient and Stations'!$B$6:$AT$14,4,FALSE)</f>
        <v>78</v>
      </c>
      <c r="AM32" s="68">
        <f>HLOOKUP(AM20,'SDR Patient and Stations'!$B$6:$AT$14,4,FALSE)</f>
        <v>83</v>
      </c>
      <c r="AN32" s="60">
        <f>HLOOKUP(AN20,'SDR Patient and Stations'!$B$6:$AT$14,4,FALSE)</f>
        <v>80</v>
      </c>
      <c r="AO32" s="68">
        <f>HLOOKUP(AO20,'SDR Patient and Stations'!$B$6:$AT$14,4,FALSE)</f>
        <v>82</v>
      </c>
      <c r="AP32" s="60">
        <f>HLOOKUP(AP20,'SDR Patient and Stations'!$B$6:$AT$14,4,FALSE)</f>
        <v>91</v>
      </c>
      <c r="AQ32" s="68">
        <f>HLOOKUP(AQ20,'SDR Patient and Stations'!$B$6:$AT$14,4,FALSE)</f>
        <v>95</v>
      </c>
      <c r="AR32" s="60">
        <f>HLOOKUP(AR20,'SDR Patient and Stations'!$B$6:$AT$14,4,FALSE)</f>
        <v>101</v>
      </c>
      <c r="AS32" s="68">
        <f>HLOOKUP(AS20,'SDR Patient and Stations'!$B$6:$AT$14,4,FALSE)</f>
        <v>97</v>
      </c>
      <c r="AT32" s="60">
        <f>HLOOKUP(AT20,'SDR Patient and Stations'!$B$6:$AT$14,4,FALSE)</f>
        <v>100</v>
      </c>
      <c r="AU32" s="68">
        <f>HLOOKUP(AU20,'SDR Patient and Stations'!$B$6:$AT$14,4,FALSE)</f>
        <v>94</v>
      </c>
      <c r="AV32" s="60">
        <f>HLOOKUP(AV20,'SDR Patient and Stations'!$B$6:$AT$14,4,FALSE)</f>
        <v>102</v>
      </c>
      <c r="AW32" s="68">
        <f>HLOOKUP(AW20,'SDR Patient and Stations'!$B$6:$AT$14,4,FALSE)</f>
        <v>100</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1</v>
      </c>
      <c r="G34" s="69">
        <f t="shared" si="16"/>
        <v>2</v>
      </c>
      <c r="H34" s="61">
        <f t="shared" si="16"/>
        <v>-1</v>
      </c>
      <c r="I34" s="69">
        <f t="shared" si="16"/>
        <v>1</v>
      </c>
      <c r="J34" s="61">
        <f t="shared" si="16"/>
        <v>7</v>
      </c>
      <c r="K34" s="69">
        <f t="shared" si="16"/>
        <v>3</v>
      </c>
      <c r="L34" s="61">
        <f t="shared" si="16"/>
        <v>20</v>
      </c>
      <c r="M34" s="69">
        <f t="shared" si="16"/>
        <v>17</v>
      </c>
      <c r="N34" s="61">
        <f t="shared" si="16"/>
        <v>25</v>
      </c>
      <c r="O34" s="69">
        <f t="shared" si="16"/>
        <v>9</v>
      </c>
      <c r="P34" s="61">
        <f t="shared" si="16"/>
        <v>4</v>
      </c>
      <c r="Q34" s="69">
        <f t="shared" si="16"/>
        <v>19</v>
      </c>
      <c r="R34" s="61">
        <f t="shared" si="16"/>
        <v>11</v>
      </c>
      <c r="S34" s="69">
        <f t="shared" si="16"/>
        <v>15</v>
      </c>
      <c r="T34" s="61">
        <f t="shared" si="16"/>
        <v>5</v>
      </c>
      <c r="U34" s="69">
        <f t="shared" si="16"/>
        <v>2</v>
      </c>
      <c r="V34" s="61">
        <f t="shared" si="16"/>
        <v>2</v>
      </c>
      <c r="W34" s="69">
        <f t="shared" si="16"/>
        <v>-6</v>
      </c>
      <c r="X34" s="61">
        <f t="shared" si="16"/>
        <v>2</v>
      </c>
      <c r="Y34" s="69">
        <f t="shared" si="16"/>
        <v>-1</v>
      </c>
      <c r="Z34" s="61">
        <f t="shared" si="16"/>
        <v>0</v>
      </c>
      <c r="AA34" s="69">
        <f t="shared" si="16"/>
        <v>-7</v>
      </c>
      <c r="AB34" s="61">
        <f t="shared" si="16"/>
        <v>0</v>
      </c>
      <c r="AC34" s="69">
        <f t="shared" si="16"/>
        <v>-1</v>
      </c>
      <c r="AD34" s="61">
        <f t="shared" si="16"/>
        <v>-2</v>
      </c>
      <c r="AE34" s="69">
        <f t="shared" si="16"/>
        <v>-4</v>
      </c>
      <c r="AF34" s="61">
        <f t="shared" si="16"/>
        <v>0</v>
      </c>
      <c r="AG34" s="69">
        <f t="shared" si="16"/>
        <v>21</v>
      </c>
      <c r="AH34" s="61">
        <f t="shared" si="16"/>
        <v>19</v>
      </c>
      <c r="AI34" s="69">
        <f t="shared" si="16"/>
        <v>-2</v>
      </c>
      <c r="AJ34" s="61">
        <f t="shared" si="16"/>
        <v>-13</v>
      </c>
      <c r="AK34" s="69">
        <f t="shared" si="16"/>
        <v>-19</v>
      </c>
      <c r="AL34" s="61">
        <f t="shared" si="16"/>
        <v>4</v>
      </c>
      <c r="AM34" s="69">
        <f t="shared" si="16"/>
        <v>8</v>
      </c>
      <c r="AN34" s="61">
        <f t="shared" si="16"/>
        <v>15</v>
      </c>
      <c r="AO34" s="69">
        <f t="shared" si="16"/>
        <v>19</v>
      </c>
      <c r="AP34" s="61">
        <f t="shared" si="16"/>
        <v>6</v>
      </c>
      <c r="AQ34" s="69">
        <f t="shared" si="16"/>
        <v>5</v>
      </c>
      <c r="AR34" s="61">
        <f t="shared" si="16"/>
        <v>-7</v>
      </c>
      <c r="AS34" s="69">
        <f t="shared" si="16"/>
        <v>5</v>
      </c>
      <c r="AT34" s="61">
        <f t="shared" si="16"/>
        <v>0</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2.6315789473684209E-2</v>
      </c>
      <c r="G36" s="107">
        <f t="shared" ref="G36:AZ36" si="18">IFERROR(G34/G32,0)</f>
        <v>5.2631578947368418E-2</v>
      </c>
      <c r="H36" s="108">
        <f t="shared" si="18"/>
        <v>-2.7777777777777776E-2</v>
      </c>
      <c r="I36" s="107">
        <f t="shared" si="18"/>
        <v>2.564102564102564E-2</v>
      </c>
      <c r="J36" s="108">
        <f t="shared" si="18"/>
        <v>0.17499999999999999</v>
      </c>
      <c r="K36" s="107">
        <f t="shared" si="18"/>
        <v>8.5714285714285715E-2</v>
      </c>
      <c r="L36" s="108">
        <f t="shared" si="18"/>
        <v>0.5</v>
      </c>
      <c r="M36" s="107">
        <f t="shared" si="18"/>
        <v>0.36170212765957449</v>
      </c>
      <c r="N36" s="108">
        <f t="shared" si="18"/>
        <v>0.65789473684210531</v>
      </c>
      <c r="O36" s="107">
        <f t="shared" si="18"/>
        <v>0.15</v>
      </c>
      <c r="P36" s="108">
        <f t="shared" si="18"/>
        <v>6.25E-2</v>
      </c>
      <c r="Q36" s="107">
        <f t="shared" si="18"/>
        <v>0.30158730158730157</v>
      </c>
      <c r="R36" s="108">
        <f t="shared" si="18"/>
        <v>0.15942028985507245</v>
      </c>
      <c r="S36" s="107">
        <f t="shared" si="18"/>
        <v>0.22058823529411764</v>
      </c>
      <c r="T36" s="108">
        <f t="shared" si="18"/>
        <v>6.097560975609756E-2</v>
      </c>
      <c r="U36" s="107">
        <f t="shared" si="18"/>
        <v>2.5000000000000001E-2</v>
      </c>
      <c r="V36" s="108">
        <f t="shared" si="18"/>
        <v>2.4096385542168676E-2</v>
      </c>
      <c r="W36" s="107">
        <f t="shared" si="18"/>
        <v>-6.8965517241379309E-2</v>
      </c>
      <c r="X36" s="108">
        <f t="shared" si="18"/>
        <v>2.4390243902439025E-2</v>
      </c>
      <c r="Y36" s="107">
        <f t="shared" si="18"/>
        <v>-1.1764705882352941E-2</v>
      </c>
      <c r="Z36" s="108">
        <f t="shared" si="18"/>
        <v>0</v>
      </c>
      <c r="AA36" s="107">
        <f t="shared" si="18"/>
        <v>-8.3333333333333329E-2</v>
      </c>
      <c r="AB36" s="108">
        <f t="shared" si="18"/>
        <v>0</v>
      </c>
      <c r="AC36" s="107">
        <f t="shared" si="18"/>
        <v>-1.2345679012345678E-2</v>
      </c>
      <c r="AD36" s="108">
        <f t="shared" si="18"/>
        <v>-2.5974025974025976E-2</v>
      </c>
      <c r="AE36" s="107">
        <f t="shared" si="18"/>
        <v>-4.7619047619047616E-2</v>
      </c>
      <c r="AF36" s="108">
        <f t="shared" si="18"/>
        <v>0</v>
      </c>
      <c r="AG36" s="107">
        <f t="shared" si="18"/>
        <v>0.28000000000000003</v>
      </c>
      <c r="AH36" s="108">
        <f t="shared" si="18"/>
        <v>0.23749999999999999</v>
      </c>
      <c r="AI36" s="107">
        <f t="shared" si="18"/>
        <v>-2.5000000000000001E-2</v>
      </c>
      <c r="AJ36" s="108">
        <f t="shared" si="18"/>
        <v>-0.13541666666666666</v>
      </c>
      <c r="AK36" s="107">
        <f t="shared" si="18"/>
        <v>-0.19191919191919191</v>
      </c>
      <c r="AL36" s="108">
        <f t="shared" si="18"/>
        <v>5.128205128205128E-2</v>
      </c>
      <c r="AM36" s="107">
        <f t="shared" si="18"/>
        <v>9.6385542168674704E-2</v>
      </c>
      <c r="AN36" s="108">
        <f t="shared" si="18"/>
        <v>0.1875</v>
      </c>
      <c r="AO36" s="107">
        <f t="shared" si="18"/>
        <v>0.23170731707317074</v>
      </c>
      <c r="AP36" s="108">
        <f t="shared" si="18"/>
        <v>6.5934065934065936E-2</v>
      </c>
      <c r="AQ36" s="107">
        <f t="shared" si="18"/>
        <v>5.2631578947368418E-2</v>
      </c>
      <c r="AR36" s="108">
        <f t="shared" si="18"/>
        <v>-6.9306930693069313E-2</v>
      </c>
      <c r="AS36" s="107">
        <f t="shared" si="18"/>
        <v>5.1546391752577317E-2</v>
      </c>
      <c r="AT36" s="108">
        <f t="shared" si="18"/>
        <v>0</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1.4619883040935672E-3</v>
      </c>
      <c r="G38" s="107">
        <f t="shared" ref="G38:BD38" si="20">G36/18</f>
        <v>2.9239766081871343E-3</v>
      </c>
      <c r="H38" s="108">
        <f t="shared" si="20"/>
        <v>-1.5432098765432098E-3</v>
      </c>
      <c r="I38" s="107">
        <f t="shared" si="20"/>
        <v>1.4245014245014244E-3</v>
      </c>
      <c r="J38" s="108">
        <f t="shared" si="20"/>
        <v>9.7222222222222224E-3</v>
      </c>
      <c r="K38" s="107">
        <f t="shared" si="20"/>
        <v>4.7619047619047623E-3</v>
      </c>
      <c r="L38" s="108">
        <f t="shared" si="20"/>
        <v>2.7777777777777776E-2</v>
      </c>
      <c r="M38" s="107">
        <f t="shared" si="20"/>
        <v>2.0094562647754138E-2</v>
      </c>
      <c r="N38" s="108">
        <f t="shared" si="20"/>
        <v>3.6549707602339186E-2</v>
      </c>
      <c r="O38" s="107">
        <f t="shared" si="20"/>
        <v>8.3333333333333332E-3</v>
      </c>
      <c r="P38" s="108">
        <f t="shared" si="20"/>
        <v>3.472222222222222E-3</v>
      </c>
      <c r="Q38" s="107">
        <f t="shared" si="20"/>
        <v>1.6754850088183421E-2</v>
      </c>
      <c r="R38" s="108">
        <f t="shared" si="20"/>
        <v>8.8566827697262474E-3</v>
      </c>
      <c r="S38" s="107">
        <f t="shared" si="20"/>
        <v>1.2254901960784314E-2</v>
      </c>
      <c r="T38" s="108">
        <f t="shared" si="20"/>
        <v>3.3875338753387532E-3</v>
      </c>
      <c r="U38" s="107">
        <f t="shared" si="20"/>
        <v>1.3888888888888889E-3</v>
      </c>
      <c r="V38" s="108">
        <f t="shared" si="20"/>
        <v>1.3386880856760376E-3</v>
      </c>
      <c r="W38" s="107">
        <f t="shared" si="20"/>
        <v>-3.8314176245210726E-3</v>
      </c>
      <c r="X38" s="108">
        <f t="shared" si="20"/>
        <v>1.3550135501355014E-3</v>
      </c>
      <c r="Y38" s="107">
        <f t="shared" si="20"/>
        <v>-6.5359477124183002E-4</v>
      </c>
      <c r="Z38" s="108">
        <f t="shared" si="20"/>
        <v>0</v>
      </c>
      <c r="AA38" s="107">
        <f t="shared" si="20"/>
        <v>-4.6296296296296294E-3</v>
      </c>
      <c r="AB38" s="108">
        <f t="shared" si="20"/>
        <v>0</v>
      </c>
      <c r="AC38" s="107">
        <f t="shared" si="20"/>
        <v>-6.8587105624142656E-4</v>
      </c>
      <c r="AD38" s="108">
        <f t="shared" si="20"/>
        <v>-1.443001443001443E-3</v>
      </c>
      <c r="AE38" s="107">
        <f t="shared" si="20"/>
        <v>-2.6455026455026454E-3</v>
      </c>
      <c r="AF38" s="108">
        <f t="shared" si="20"/>
        <v>0</v>
      </c>
      <c r="AG38" s="107">
        <f t="shared" si="20"/>
        <v>1.5555555555555557E-2</v>
      </c>
      <c r="AH38" s="108">
        <f t="shared" si="20"/>
        <v>1.3194444444444444E-2</v>
      </c>
      <c r="AI38" s="107">
        <f t="shared" si="20"/>
        <v>-1.3888888888888889E-3</v>
      </c>
      <c r="AJ38" s="108">
        <f t="shared" si="20"/>
        <v>-7.5231481481481477E-3</v>
      </c>
      <c r="AK38" s="107">
        <f t="shared" si="20"/>
        <v>-1.0662177328843996E-2</v>
      </c>
      <c r="AL38" s="108">
        <f t="shared" si="20"/>
        <v>2.8490028490028487E-3</v>
      </c>
      <c r="AM38" s="107">
        <f t="shared" si="20"/>
        <v>5.3547523427041506E-3</v>
      </c>
      <c r="AN38" s="108">
        <f t="shared" si="20"/>
        <v>1.0416666666666666E-2</v>
      </c>
      <c r="AO38" s="107">
        <f t="shared" si="20"/>
        <v>1.2872628726287264E-2</v>
      </c>
      <c r="AP38" s="108">
        <f t="shared" si="20"/>
        <v>3.663003663003663E-3</v>
      </c>
      <c r="AQ38" s="107">
        <f t="shared" si="20"/>
        <v>2.9239766081871343E-3</v>
      </c>
      <c r="AR38" s="108">
        <f t="shared" si="20"/>
        <v>-3.8503850385038507E-3</v>
      </c>
      <c r="AS38" s="107">
        <f t="shared" si="20"/>
        <v>2.8636884306987398E-3</v>
      </c>
      <c r="AT38" s="108">
        <f t="shared" si="20"/>
        <v>0</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2.6315789473684209E-2</v>
      </c>
      <c r="G40" s="120">
        <f t="shared" ref="G40:BD40" si="21">G38*G41</f>
        <v>5.2631578947368418E-2</v>
      </c>
      <c r="H40" s="108">
        <f t="shared" si="21"/>
        <v>-2.7777777777777776E-2</v>
      </c>
      <c r="I40" s="107">
        <f t="shared" si="21"/>
        <v>2.564102564102564E-2</v>
      </c>
      <c r="J40" s="108">
        <f t="shared" si="21"/>
        <v>0.17499999999999999</v>
      </c>
      <c r="K40" s="107">
        <f t="shared" si="21"/>
        <v>8.5714285714285715E-2</v>
      </c>
      <c r="L40" s="108">
        <f t="shared" si="21"/>
        <v>0.5</v>
      </c>
      <c r="M40" s="107">
        <f t="shared" si="21"/>
        <v>0.36170212765957449</v>
      </c>
      <c r="N40" s="108">
        <f t="shared" si="21"/>
        <v>0.65789473684210531</v>
      </c>
      <c r="O40" s="107">
        <f t="shared" si="21"/>
        <v>0.15</v>
      </c>
      <c r="P40" s="108">
        <f t="shared" si="21"/>
        <v>6.25E-2</v>
      </c>
      <c r="Q40" s="107">
        <f t="shared" si="21"/>
        <v>0.30158730158730157</v>
      </c>
      <c r="R40" s="108">
        <f t="shared" si="21"/>
        <v>0.15942028985507245</v>
      </c>
      <c r="S40" s="107">
        <f t="shared" si="21"/>
        <v>0.22058823529411764</v>
      </c>
      <c r="T40" s="108">
        <f t="shared" si="21"/>
        <v>6.097560975609756E-2</v>
      </c>
      <c r="U40" s="107">
        <f t="shared" si="21"/>
        <v>2.5000000000000001E-2</v>
      </c>
      <c r="V40" s="108">
        <f t="shared" si="21"/>
        <v>2.4096385542168676E-2</v>
      </c>
      <c r="W40" s="107">
        <f t="shared" si="21"/>
        <v>-6.8965517241379309E-2</v>
      </c>
      <c r="X40" s="108">
        <f t="shared" si="21"/>
        <v>2.4390243902439025E-2</v>
      </c>
      <c r="Y40" s="107">
        <f t="shared" si="21"/>
        <v>-1.1764705882352941E-2</v>
      </c>
      <c r="Z40" s="108">
        <f t="shared" si="21"/>
        <v>0</v>
      </c>
      <c r="AA40" s="107">
        <f t="shared" si="21"/>
        <v>-8.3333333333333329E-2</v>
      </c>
      <c r="AB40" s="108">
        <f t="shared" si="21"/>
        <v>0</v>
      </c>
      <c r="AC40" s="107">
        <f t="shared" si="21"/>
        <v>-1.2345679012345678E-2</v>
      </c>
      <c r="AD40" s="108">
        <f t="shared" si="21"/>
        <v>-2.5974025974025976E-2</v>
      </c>
      <c r="AE40" s="107">
        <f t="shared" si="21"/>
        <v>-4.7619047619047616E-2</v>
      </c>
      <c r="AF40" s="108">
        <f t="shared" si="21"/>
        <v>0</v>
      </c>
      <c r="AG40" s="107">
        <f t="shared" si="21"/>
        <v>0.28000000000000003</v>
      </c>
      <c r="AH40" s="108">
        <f t="shared" si="21"/>
        <v>0.23749999999999999</v>
      </c>
      <c r="AI40" s="107">
        <f t="shared" si="21"/>
        <v>-2.5000000000000001E-2</v>
      </c>
      <c r="AJ40" s="108">
        <f t="shared" si="21"/>
        <v>-0.13541666666666666</v>
      </c>
      <c r="AK40" s="107">
        <f t="shared" si="21"/>
        <v>-0.19191919191919193</v>
      </c>
      <c r="AL40" s="108">
        <f t="shared" si="21"/>
        <v>5.128205128205128E-2</v>
      </c>
      <c r="AM40" s="107">
        <f t="shared" si="21"/>
        <v>9.6385542168674704E-2</v>
      </c>
      <c r="AN40" s="108">
        <f t="shared" si="21"/>
        <v>0.1875</v>
      </c>
      <c r="AO40" s="107">
        <f t="shared" si="21"/>
        <v>0.23170731707317074</v>
      </c>
      <c r="AP40" s="108">
        <f t="shared" si="21"/>
        <v>6.5934065934065936E-2</v>
      </c>
      <c r="AQ40" s="107">
        <f t="shared" si="21"/>
        <v>5.2631578947368418E-2</v>
      </c>
      <c r="AR40" s="108">
        <f t="shared" si="21"/>
        <v>-6.9306930693069313E-2</v>
      </c>
      <c r="AS40" s="107">
        <f t="shared" si="21"/>
        <v>5.1546391752577317E-2</v>
      </c>
      <c r="AT40" s="108">
        <f t="shared" si="21"/>
        <v>0</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40.026315789473685</v>
      </c>
      <c r="G43" s="109">
        <f t="shared" ref="G43:BD43" si="22">G30+(G30*G40)</f>
        <v>42.10526315789474</v>
      </c>
      <c r="H43" s="110">
        <f t="shared" si="22"/>
        <v>34.027777777777779</v>
      </c>
      <c r="I43" s="109">
        <f t="shared" si="22"/>
        <v>41.025641025641022</v>
      </c>
      <c r="J43" s="110">
        <f t="shared" si="22"/>
        <v>55.225000000000001</v>
      </c>
      <c r="K43" s="109">
        <f t="shared" si="22"/>
        <v>41.25714285714286</v>
      </c>
      <c r="L43" s="110">
        <f t="shared" si="22"/>
        <v>90</v>
      </c>
      <c r="M43" s="109">
        <f t="shared" si="22"/>
        <v>87.148936170212764</v>
      </c>
      <c r="N43" s="110">
        <f t="shared" si="22"/>
        <v>104.44736842105263</v>
      </c>
      <c r="O43" s="109">
        <f t="shared" si="22"/>
        <v>79.349999999999994</v>
      </c>
      <c r="P43" s="110">
        <f t="shared" si="22"/>
        <v>72.25</v>
      </c>
      <c r="Q43" s="109">
        <f t="shared" si="22"/>
        <v>106.73015873015873</v>
      </c>
      <c r="R43" s="110">
        <f t="shared" si="22"/>
        <v>92.753623188405797</v>
      </c>
      <c r="S43" s="109">
        <f t="shared" si="22"/>
        <v>101.30882352941177</v>
      </c>
      <c r="T43" s="110">
        <f t="shared" si="22"/>
        <v>92.304878048780495</v>
      </c>
      <c r="U43" s="109">
        <f t="shared" si="22"/>
        <v>84.05</v>
      </c>
      <c r="V43" s="110">
        <f t="shared" si="22"/>
        <v>87.048192771084331</v>
      </c>
      <c r="W43" s="109">
        <f t="shared" si="22"/>
        <v>75.41379310344827</v>
      </c>
      <c r="X43" s="110">
        <f t="shared" si="22"/>
        <v>86.048780487804876</v>
      </c>
      <c r="Y43" s="109">
        <f t="shared" si="22"/>
        <v>83.011764705882356</v>
      </c>
      <c r="Z43" s="110">
        <f t="shared" si="22"/>
        <v>81</v>
      </c>
      <c r="AA43" s="109">
        <f t="shared" si="22"/>
        <v>70.583333333333329</v>
      </c>
      <c r="AB43" s="110">
        <f t="shared" si="22"/>
        <v>84</v>
      </c>
      <c r="AC43" s="109">
        <f t="shared" si="22"/>
        <v>79.012345679012341</v>
      </c>
      <c r="AD43" s="110">
        <f t="shared" si="22"/>
        <v>73.051948051948045</v>
      </c>
      <c r="AE43" s="109">
        <f t="shared" si="22"/>
        <v>76.19047619047619</v>
      </c>
      <c r="AF43" s="110">
        <f t="shared" si="22"/>
        <v>80</v>
      </c>
      <c r="AG43" s="109">
        <f t="shared" si="22"/>
        <v>122.88</v>
      </c>
      <c r="AH43" s="110">
        <f t="shared" si="22"/>
        <v>122.5125</v>
      </c>
      <c r="AI43" s="109">
        <f t="shared" si="22"/>
        <v>76.05</v>
      </c>
      <c r="AJ43" s="110">
        <f t="shared" si="22"/>
        <v>71.760416666666671</v>
      </c>
      <c r="AK43" s="109">
        <f t="shared" si="22"/>
        <v>64.646464646464651</v>
      </c>
      <c r="AL43" s="110">
        <f t="shared" si="22"/>
        <v>86.205128205128204</v>
      </c>
      <c r="AM43" s="109">
        <f t="shared" si="22"/>
        <v>99.771084337349393</v>
      </c>
      <c r="AN43" s="110">
        <f t="shared" si="22"/>
        <v>112.8125</v>
      </c>
      <c r="AO43" s="109">
        <f t="shared" si="22"/>
        <v>124.40243902439025</v>
      </c>
      <c r="AP43" s="110">
        <f t="shared" si="22"/>
        <v>103.39560439560439</v>
      </c>
      <c r="AQ43" s="109">
        <f t="shared" si="22"/>
        <v>105.26315789473684</v>
      </c>
      <c r="AR43" s="110">
        <f t="shared" si="22"/>
        <v>87.485148514851488</v>
      </c>
      <c r="AS43" s="109">
        <f t="shared" si="22"/>
        <v>107.25773195876289</v>
      </c>
      <c r="AT43" s="110">
        <f t="shared" si="22"/>
        <v>100</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12.995557074504443</v>
      </c>
      <c r="G45" s="69">
        <f t="shared" ref="G45:AZ45" si="23">G43/$F$1</f>
        <v>13.670539986329461</v>
      </c>
      <c r="H45" s="61">
        <f t="shared" si="23"/>
        <v>11.047979797979798</v>
      </c>
      <c r="I45" s="69">
        <f t="shared" si="23"/>
        <v>13.320013320013318</v>
      </c>
      <c r="J45" s="61">
        <f t="shared" si="23"/>
        <v>17.930194805194805</v>
      </c>
      <c r="K45" s="69">
        <f t="shared" si="23"/>
        <v>13.395176252319111</v>
      </c>
      <c r="L45" s="61">
        <f t="shared" si="23"/>
        <v>29.220779220779221</v>
      </c>
      <c r="M45" s="69">
        <f t="shared" si="23"/>
        <v>28.295109146172976</v>
      </c>
      <c r="N45" s="61">
        <f t="shared" si="23"/>
        <v>33.911483253588514</v>
      </c>
      <c r="O45" s="69">
        <f t="shared" si="23"/>
        <v>25.762987012987011</v>
      </c>
      <c r="P45" s="61">
        <f t="shared" si="23"/>
        <v>23.457792207792206</v>
      </c>
      <c r="Q45" s="69">
        <f t="shared" si="23"/>
        <v>34.652648938363228</v>
      </c>
      <c r="R45" s="61">
        <f t="shared" si="23"/>
        <v>30.114812723508376</v>
      </c>
      <c r="S45" s="69">
        <f t="shared" si="23"/>
        <v>32.892475171886936</v>
      </c>
      <c r="T45" s="61">
        <f t="shared" si="23"/>
        <v>29.969116249604056</v>
      </c>
      <c r="U45" s="69">
        <f t="shared" si="23"/>
        <v>27.288961038961038</v>
      </c>
      <c r="V45" s="61">
        <f t="shared" si="23"/>
        <v>28.262400250352055</v>
      </c>
      <c r="W45" s="69">
        <f t="shared" si="23"/>
        <v>24.484997760859827</v>
      </c>
      <c r="X45" s="61">
        <f t="shared" si="23"/>
        <v>27.937915742793791</v>
      </c>
      <c r="Y45" s="69">
        <f t="shared" si="23"/>
        <v>26.951871657754012</v>
      </c>
      <c r="Z45" s="61">
        <f t="shared" si="23"/>
        <v>26.2987012987013</v>
      </c>
      <c r="AA45" s="69">
        <f t="shared" si="23"/>
        <v>22.916666666666664</v>
      </c>
      <c r="AB45" s="61">
        <f t="shared" si="23"/>
        <v>27.272727272727273</v>
      </c>
      <c r="AC45" s="69">
        <f t="shared" si="23"/>
        <v>25.653358986692318</v>
      </c>
      <c r="AD45" s="61">
        <f t="shared" si="23"/>
        <v>23.718164951931183</v>
      </c>
      <c r="AE45" s="69">
        <f t="shared" si="23"/>
        <v>24.737167594310449</v>
      </c>
      <c r="AF45" s="61">
        <f t="shared" si="23"/>
        <v>25.974025974025974</v>
      </c>
      <c r="AG45" s="69">
        <f t="shared" si="23"/>
        <v>39.896103896103895</v>
      </c>
      <c r="AH45" s="61">
        <f t="shared" si="23"/>
        <v>39.776785714285715</v>
      </c>
      <c r="AI45" s="69">
        <f t="shared" si="23"/>
        <v>24.691558441558438</v>
      </c>
      <c r="AJ45" s="61">
        <f t="shared" si="23"/>
        <v>23.298836580086579</v>
      </c>
      <c r="AK45" s="69">
        <f t="shared" si="23"/>
        <v>20.989111898202808</v>
      </c>
      <c r="AL45" s="61">
        <f t="shared" si="23"/>
        <v>27.988677988677988</v>
      </c>
      <c r="AM45" s="69">
        <f t="shared" si="23"/>
        <v>32.393209200438115</v>
      </c>
      <c r="AN45" s="61">
        <f t="shared" si="23"/>
        <v>36.627435064935064</v>
      </c>
      <c r="AO45" s="69">
        <f t="shared" si="23"/>
        <v>40.390402280646185</v>
      </c>
      <c r="AP45" s="61">
        <f t="shared" si="23"/>
        <v>33.570001427144284</v>
      </c>
      <c r="AQ45" s="69">
        <f t="shared" si="23"/>
        <v>34.176349965823647</v>
      </c>
      <c r="AR45" s="61">
        <f t="shared" si="23"/>
        <v>28.404268998328405</v>
      </c>
      <c r="AS45" s="69">
        <f t="shared" si="23"/>
        <v>34.823938947650291</v>
      </c>
      <c r="AT45" s="61">
        <f t="shared" si="23"/>
        <v>32.467532467532465</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10</v>
      </c>
      <c r="G47" s="172">
        <f>G45-G26</f>
        <v>3.6705399863294605</v>
      </c>
      <c r="H47" s="118">
        <f>H45-H26</f>
        <v>1.0479797979797976</v>
      </c>
      <c r="I47" s="119">
        <f t="shared" ref="I47:AZ47" si="24">I45-I26</f>
        <v>3.3200133200133184</v>
      </c>
      <c r="J47" s="118">
        <f t="shared" si="24"/>
        <v>7.9301948051948052</v>
      </c>
      <c r="K47" s="119">
        <f t="shared" si="24"/>
        <v>2.3471964543393131</v>
      </c>
      <c r="L47" s="118">
        <f t="shared" si="24"/>
        <v>14.852786102786105</v>
      </c>
      <c r="M47" s="119">
        <f t="shared" si="24"/>
        <v>5.9969212229850548</v>
      </c>
      <c r="N47" s="118">
        <f t="shared" si="24"/>
        <v>9.2660988760612781</v>
      </c>
      <c r="O47" s="119">
        <f t="shared" si="24"/>
        <v>-4.2370129870129887</v>
      </c>
      <c r="P47" s="118">
        <f t="shared" si="24"/>
        <v>-6.5422077922077939</v>
      </c>
      <c r="Q47" s="119">
        <f t="shared" si="24"/>
        <v>4.6526489383632281</v>
      </c>
      <c r="R47" s="118">
        <f t="shared" si="24"/>
        <v>0.11481272350837557</v>
      </c>
      <c r="S47" s="119">
        <f t="shared" si="24"/>
        <v>2.8924751718869359</v>
      </c>
      <c r="T47" s="118">
        <f t="shared" si="24"/>
        <v>-3.0883750395943821E-2</v>
      </c>
      <c r="U47" s="119">
        <f t="shared" si="24"/>
        <v>-2.7110389610389625</v>
      </c>
      <c r="V47" s="118">
        <f t="shared" si="24"/>
        <v>-1.7375997496479449</v>
      </c>
      <c r="W47" s="119">
        <f t="shared" si="24"/>
        <v>-5.5150022391401734</v>
      </c>
      <c r="X47" s="118">
        <f t="shared" si="24"/>
        <v>-2.0620842572062088</v>
      </c>
      <c r="Y47" s="119">
        <f t="shared" si="24"/>
        <v>-3.0481283422459882</v>
      </c>
      <c r="Z47" s="118">
        <f t="shared" si="24"/>
        <v>-3.7012987012987004</v>
      </c>
      <c r="AA47" s="119">
        <f t="shared" si="24"/>
        <v>-7.0833333333333357</v>
      </c>
      <c r="AB47" s="118">
        <f t="shared" si="24"/>
        <v>-0.72727272727272663</v>
      </c>
      <c r="AC47" s="119">
        <f t="shared" si="24"/>
        <v>-2.346641013307682</v>
      </c>
      <c r="AD47" s="118">
        <f t="shared" si="24"/>
        <v>-4.2818350480688174</v>
      </c>
      <c r="AE47" s="119">
        <f t="shared" si="24"/>
        <v>-3.2628324056895508</v>
      </c>
      <c r="AF47" s="118">
        <f t="shared" si="24"/>
        <v>0.9740259740259738</v>
      </c>
      <c r="AG47" s="119">
        <f t="shared" si="24"/>
        <v>14.896103896103895</v>
      </c>
      <c r="AH47" s="118">
        <f t="shared" si="24"/>
        <v>14.776785714285715</v>
      </c>
      <c r="AI47" s="119">
        <f t="shared" si="24"/>
        <v>-1.2824675324675354</v>
      </c>
      <c r="AJ47" s="118">
        <f t="shared" si="24"/>
        <v>-6.7011634199134207</v>
      </c>
      <c r="AK47" s="119">
        <f t="shared" si="24"/>
        <v>-9.0108881017971925</v>
      </c>
      <c r="AL47" s="118">
        <f t="shared" si="24"/>
        <v>-2.0113220113220116</v>
      </c>
      <c r="AM47" s="119">
        <f t="shared" si="24"/>
        <v>2.3932092004381147</v>
      </c>
      <c r="AN47" s="118">
        <f t="shared" si="24"/>
        <v>6.6274350649350637</v>
      </c>
      <c r="AO47" s="119">
        <f t="shared" si="24"/>
        <v>10.390402280646185</v>
      </c>
      <c r="AP47" s="118">
        <f t="shared" si="24"/>
        <v>3.5700014271442839</v>
      </c>
      <c r="AQ47" s="119">
        <f t="shared" si="24"/>
        <v>4.1763499658236469</v>
      </c>
      <c r="AR47" s="118">
        <f t="shared" si="24"/>
        <v>-1.5957310016715951</v>
      </c>
      <c r="AS47" s="119">
        <f t="shared" si="24"/>
        <v>4.8239389476502907</v>
      </c>
      <c r="AT47" s="118">
        <f t="shared" si="24"/>
        <v>2.4675324675324646</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3.6705399863294605</v>
      </c>
      <c r="H49" s="63">
        <f>IF((((IF(AND(H24&gt;($F$1-0.00001),((H45-H26)&gt;0)),(H45-H26),0)))&gt;=10),10,(IF(AND(H24&gt;($F$1-0.00001),((H45-H26)&gt;0)),(H45-H26),0)))</f>
        <v>1.0479797979797976</v>
      </c>
      <c r="I49" s="71">
        <f t="shared" ref="I49:AZ49" si="25">IF((((IF(AND(I24&gt;($F$1-0.00001),((I45-I26)&gt;0)),(I45-I26),0)))&gt;=10),10,(IF(AND(I24&gt;($F$1-0.00001),((I45-I26)&gt;0)),(I45-I26),0)))</f>
        <v>3.3200133200133184</v>
      </c>
      <c r="J49" s="63">
        <f t="shared" si="25"/>
        <v>7.9301948051948052</v>
      </c>
      <c r="K49" s="71">
        <f t="shared" si="25"/>
        <v>2.3471964543393131</v>
      </c>
      <c r="L49" s="63">
        <f t="shared" si="25"/>
        <v>10</v>
      </c>
      <c r="M49" s="71">
        <f t="shared" si="25"/>
        <v>0</v>
      </c>
      <c r="N49" s="63">
        <f t="shared" si="25"/>
        <v>0</v>
      </c>
      <c r="O49" s="71">
        <f t="shared" si="25"/>
        <v>0</v>
      </c>
      <c r="P49" s="63">
        <f t="shared" si="25"/>
        <v>0</v>
      </c>
      <c r="Q49" s="71">
        <f t="shared" si="25"/>
        <v>0</v>
      </c>
      <c r="R49" s="63">
        <f t="shared" si="25"/>
        <v>0</v>
      </c>
      <c r="S49" s="71">
        <f t="shared" si="25"/>
        <v>0</v>
      </c>
      <c r="T49" s="63">
        <f t="shared" si="25"/>
        <v>0</v>
      </c>
      <c r="U49" s="71">
        <f t="shared" si="25"/>
        <v>0</v>
      </c>
      <c r="V49" s="63">
        <f t="shared" si="25"/>
        <v>0</v>
      </c>
      <c r="W49" s="71">
        <f t="shared" si="25"/>
        <v>0</v>
      </c>
      <c r="X49" s="63">
        <f t="shared" si="25"/>
        <v>0</v>
      </c>
      <c r="Y49" s="71">
        <f t="shared" si="25"/>
        <v>0</v>
      </c>
      <c r="Z49" s="63">
        <f t="shared" si="25"/>
        <v>0</v>
      </c>
      <c r="AA49" s="71">
        <f t="shared" si="25"/>
        <v>0</v>
      </c>
      <c r="AB49" s="63">
        <f t="shared" si="25"/>
        <v>0</v>
      </c>
      <c r="AC49" s="71">
        <f t="shared" si="25"/>
        <v>0</v>
      </c>
      <c r="AD49" s="63">
        <f t="shared" si="25"/>
        <v>0</v>
      </c>
      <c r="AE49" s="71">
        <f t="shared" si="25"/>
        <v>0</v>
      </c>
      <c r="AF49" s="63">
        <f t="shared" si="25"/>
        <v>0.9740259740259738</v>
      </c>
      <c r="AG49" s="71">
        <f t="shared" si="25"/>
        <v>10</v>
      </c>
      <c r="AH49" s="63">
        <f t="shared" si="25"/>
        <v>10</v>
      </c>
      <c r="AI49" s="71">
        <f t="shared" si="25"/>
        <v>0</v>
      </c>
      <c r="AJ49" s="63">
        <f t="shared" si="25"/>
        <v>0</v>
      </c>
      <c r="AK49" s="71">
        <f t="shared" si="25"/>
        <v>0</v>
      </c>
      <c r="AL49" s="63">
        <f t="shared" si="25"/>
        <v>0</v>
      </c>
      <c r="AM49" s="71">
        <f t="shared" si="25"/>
        <v>0</v>
      </c>
      <c r="AN49" s="63">
        <f t="shared" si="25"/>
        <v>6.6274350649350637</v>
      </c>
      <c r="AO49" s="71">
        <f t="shared" si="25"/>
        <v>10</v>
      </c>
      <c r="AP49" s="63">
        <f t="shared" si="25"/>
        <v>3.5700014271442839</v>
      </c>
      <c r="AQ49" s="71">
        <f t="shared" si="25"/>
        <v>4.1763499658236469</v>
      </c>
      <c r="AR49" s="63">
        <f t="shared" si="25"/>
        <v>0</v>
      </c>
      <c r="AS49" s="71">
        <f t="shared" si="25"/>
        <v>4.8239389476502907</v>
      </c>
      <c r="AT49" s="63">
        <f t="shared" si="25"/>
        <v>2.4675324675324646</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39" priority="5" stopIfTrue="1">
      <formula>ISERROR</formula>
    </cfRule>
  </conditionalFormatting>
  <conditionalFormatting sqref="BB36:BD36 BB38:BD38 BB40:BD40 BB43:BD43 BB45:BD45 BB49:BD49">
    <cfRule type="expression" dxfId="38" priority="4" stopIfTrue="1">
      <formula>ISERROR</formula>
    </cfRule>
  </conditionalFormatting>
  <conditionalFormatting sqref="K36 K38 K40 K43 K45 K49">
    <cfRule type="expression" dxfId="37"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36"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35"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topLeftCell="A19"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0.76</v>
      </c>
      <c r="D1" s="1"/>
      <c r="E1" s="1" t="s">
        <v>31</v>
      </c>
      <c r="F1" s="29">
        <v>3.04</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0.95</v>
      </c>
      <c r="E13" s="55">
        <f>'SDR Patient and Stations'!D12</f>
        <v>0.9</v>
      </c>
      <c r="F13" s="54">
        <f>'SDR Patient and Stations'!E12</f>
        <v>0.97499999999999998</v>
      </c>
      <c r="G13" s="55">
        <f>'SDR Patient and Stations'!F12</f>
        <v>1</v>
      </c>
      <c r="H13" s="54">
        <f>'SDR Patient and Stations'!G12</f>
        <v>0.875</v>
      </c>
      <c r="I13" s="55">
        <f>'SDR Patient and Stations'!H12</f>
        <v>1</v>
      </c>
      <c r="J13" s="54">
        <f>'SDR Patient and Stations'!I12</f>
        <v>1.175</v>
      </c>
      <c r="K13" s="55">
        <f>'SDR Patient and Stations'!J12</f>
        <v>0.95</v>
      </c>
      <c r="L13" s="54">
        <f>'SDR Patient and Stations'!K12</f>
        <v>0.83333333333333337</v>
      </c>
      <c r="M13" s="55">
        <f>'SDR Patient and Stations'!L12</f>
        <v>0.84210526315789469</v>
      </c>
      <c r="N13" s="54">
        <f>'SDR Patient and Stations'!M12</f>
        <v>0.82894736842105265</v>
      </c>
      <c r="O13" s="55">
        <f>'SDR Patient and Stations'!N12</f>
        <v>0.90789473684210531</v>
      </c>
      <c r="P13" s="54">
        <f>'SDR Patient and Stations'!O12</f>
        <v>0.89473684210526316</v>
      </c>
      <c r="Q13" s="55">
        <f>'SDR Patient and Stations'!P12</f>
        <v>0.7068965517241379</v>
      </c>
      <c r="R13" s="54">
        <f>'SDR Patient and Stations'!Q12</f>
        <v>0.68965517241379315</v>
      </c>
      <c r="S13" s="55">
        <f>'SDR Patient and Stations'!R12</f>
        <v>0.71551724137931039</v>
      </c>
      <c r="T13" s="54">
        <f>'SDR Patient and Stations'!S12</f>
        <v>0.75</v>
      </c>
      <c r="U13" s="55">
        <f>'SDR Patient and Stations'!T12</f>
        <v>0.7068965517241379</v>
      </c>
      <c r="V13" s="54">
        <f>'SDR Patient and Stations'!U12</f>
        <v>0.73275862068965514</v>
      </c>
      <c r="W13" s="55">
        <f>'SDR Patient and Stations'!V12</f>
        <v>0.69827586206896552</v>
      </c>
      <c r="X13" s="54">
        <f>'SDR Patient and Stations'!W12</f>
        <v>0.72413793103448276</v>
      </c>
      <c r="Y13" s="55">
        <f>'SDR Patient and Stations'!X12</f>
        <v>0.72413793103448276</v>
      </c>
      <c r="Z13" s="54">
        <f>'SDR Patient and Stations'!Y12</f>
        <v>0.69827586206896552</v>
      </c>
      <c r="AA13" s="55">
        <f>'SDR Patient and Stations'!Z12</f>
        <v>0.66379310344827591</v>
      </c>
      <c r="AB13" s="54">
        <f>'SDR Patient and Stations'!AA12</f>
        <v>0.72413793103448276</v>
      </c>
      <c r="AC13" s="55">
        <f>'SDR Patient and Stations'!AB12</f>
        <v>0.68965517241379315</v>
      </c>
      <c r="AD13" s="54">
        <f>'SDR Patient and Stations'!AC12</f>
        <v>0.64655172413793105</v>
      </c>
      <c r="AE13" s="55">
        <f>'SDR Patient and Stations'!AD12</f>
        <v>0.68965517241379315</v>
      </c>
      <c r="AF13" s="54">
        <f>'SDR Patient and Stations'!AE12</f>
        <v>0.7407407407407407</v>
      </c>
      <c r="AG13" s="55">
        <f>'SDR Patient and Stations'!AF12</f>
        <v>0.88888888888888884</v>
      </c>
      <c r="AH13" s="54">
        <f>'SDR Patient and Stations'!AG12</f>
        <v>0.91666666666666663</v>
      </c>
      <c r="AI13" s="55">
        <f>'SDR Patient and Stations'!AH12</f>
        <v>0.72222222222222221</v>
      </c>
      <c r="AJ13" s="54">
        <f>'SDR Patient and Stations'!AI12</f>
        <v>0.71551724137931039</v>
      </c>
      <c r="AK13" s="55">
        <f>'SDR Patient and Stations'!AJ12</f>
        <v>0.68965517241379315</v>
      </c>
      <c r="AL13" s="54">
        <f>'SDR Patient and Stations'!AK12</f>
        <v>0.7068965517241379</v>
      </c>
      <c r="AM13" s="55">
        <f>'SDR Patient and Stations'!AL12</f>
        <v>0.78448275862068961</v>
      </c>
      <c r="AN13" s="54">
        <f>'SDR Patient and Stations'!AM12</f>
        <v>0.81896551724137934</v>
      </c>
      <c r="AO13" s="55">
        <f>'SDR Patient and Stations'!AN12</f>
        <v>0.87068965517241381</v>
      </c>
      <c r="AP13" s="54">
        <f>'SDR Patient and Stations'!AO12</f>
        <v>0.83620689655172409</v>
      </c>
      <c r="AQ13" s="55">
        <f>'SDR Patient and Stations'!AP12</f>
        <v>0.86206896551724133</v>
      </c>
      <c r="AR13" s="54">
        <f>'SDR Patient and Stations'!AQ12</f>
        <v>0.81034482758620685</v>
      </c>
      <c r="AS13" s="55">
        <f>'SDR Patient and Stations'!AR12</f>
        <v>0.87931034482758619</v>
      </c>
      <c r="AT13" s="54">
        <f>'SDR Patient and Stations'!AS12</f>
        <v>0.86206896551724133</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3" t="s">
        <v>74</v>
      </c>
      <c r="C14" s="45">
        <f>'SDR Patient and Stations'!B14</f>
        <v>0</v>
      </c>
      <c r="D14" s="166">
        <f>'SDR Patient and Stations'!C14</f>
        <v>0</v>
      </c>
      <c r="E14" s="167">
        <f>'SDR Patient and Stations'!D14</f>
        <v>0</v>
      </c>
      <c r="F14" s="166">
        <f>'SDR Patient and Stations'!E14</f>
        <v>0</v>
      </c>
      <c r="G14" s="167">
        <f>'SDR Patient and Stations'!F14</f>
        <v>3</v>
      </c>
      <c r="H14" s="166">
        <f>'SDR Patient and Stations'!G14</f>
        <v>0</v>
      </c>
      <c r="I14" s="167">
        <f>'SDR Patient and Stations'!H14</f>
        <v>6</v>
      </c>
      <c r="J14" s="166">
        <f>'SDR Patient and Stations'!I14</f>
        <v>0</v>
      </c>
      <c r="K14" s="167">
        <f>'SDR Patient and Stations'!J14</f>
        <v>0</v>
      </c>
      <c r="L14" s="166">
        <f>'SDR Patient and Stations'!K14</f>
        <v>0</v>
      </c>
      <c r="M14" s="167">
        <f>'SDR Patient and Stations'!L14</f>
        <v>10</v>
      </c>
      <c r="N14" s="166">
        <f>'SDR Patient and Stations'!M14</f>
        <v>0</v>
      </c>
      <c r="O14" s="167">
        <f>'SDR Patient and Stations'!N14</f>
        <v>0</v>
      </c>
      <c r="P14" s="166">
        <f>'SDR Patient and Stations'!O14</f>
        <v>0</v>
      </c>
      <c r="Q14" s="167">
        <f>'SDR Patient and Stations'!P14</f>
        <v>0</v>
      </c>
      <c r="R14" s="166">
        <f>'SDR Patient and Stations'!Q14</f>
        <v>0</v>
      </c>
      <c r="S14" s="167">
        <f>'SDR Patient and Stations'!R14</f>
        <v>0</v>
      </c>
      <c r="T14" s="166">
        <f>'SDR Patient and Stations'!S14</f>
        <v>0</v>
      </c>
      <c r="U14" s="167">
        <f>'SDR Patient and Stations'!T14</f>
        <v>0</v>
      </c>
      <c r="V14" s="166">
        <f>'SDR Patient and Stations'!U14</f>
        <v>0</v>
      </c>
      <c r="W14" s="167">
        <f>'SDR Patient and Stations'!V14</f>
        <v>-2</v>
      </c>
      <c r="X14" s="166">
        <f>'SDR Patient and Stations'!W14</f>
        <v>0</v>
      </c>
      <c r="Y14" s="167">
        <f>'SDR Patient and Stations'!X14</f>
        <v>0</v>
      </c>
      <c r="Z14" s="166">
        <f>'SDR Patient and Stations'!Y14</f>
        <v>0</v>
      </c>
      <c r="AA14" s="167">
        <f>'SDR Patient and Stations'!Z14</f>
        <v>-3</v>
      </c>
      <c r="AB14" s="166">
        <f>'SDR Patient and Stations'!AA14</f>
        <v>0</v>
      </c>
      <c r="AC14" s="167">
        <f>'SDR Patient and Stations'!AB14</f>
        <v>0</v>
      </c>
      <c r="AD14" s="166">
        <f>'SDR Patient and Stations'!AC14</f>
        <v>3</v>
      </c>
      <c r="AE14" s="167">
        <f>'SDR Patient and Stations'!AD14</f>
        <v>0</v>
      </c>
      <c r="AF14" s="166">
        <f>'SDR Patient and Stations'!AE14</f>
        <v>0</v>
      </c>
      <c r="AG14" s="167">
        <f>'SDR Patient and Stations'!AF14</f>
        <v>0</v>
      </c>
      <c r="AH14" s="166">
        <f>'SDR Patient and Stations'!AG14</f>
        <v>2</v>
      </c>
      <c r="AI14" s="167">
        <f>'SDR Patient and Stations'!AH14</f>
        <v>0</v>
      </c>
      <c r="AJ14" s="166">
        <f>'SDR Patient and Stations'!AI14</f>
        <v>0</v>
      </c>
      <c r="AK14" s="167">
        <f>'SDR Patient and Stations'!AJ14</f>
        <v>0</v>
      </c>
      <c r="AL14" s="166">
        <f>'SDR Patient and Stations'!AK14</f>
        <v>0</v>
      </c>
      <c r="AM14" s="167">
        <f>'SDR Patient and Stations'!AL14</f>
        <v>0</v>
      </c>
      <c r="AN14" s="166">
        <f>'SDR Patient and Stations'!AM14</f>
        <v>0</v>
      </c>
      <c r="AO14" s="167">
        <f>'SDR Patient and Stations'!AN14</f>
        <v>-2</v>
      </c>
      <c r="AP14" s="166">
        <f>'SDR Patient and Stations'!AO14</f>
        <v>0</v>
      </c>
      <c r="AQ14" s="167">
        <f>'SDR Patient and Stations'!AP14</f>
        <v>0</v>
      </c>
      <c r="AR14" s="166">
        <f>'SDR Patient and Stations'!AQ14</f>
        <v>2</v>
      </c>
      <c r="AS14" s="167">
        <f>'SDR Patient and Stations'!AR14</f>
        <v>0</v>
      </c>
      <c r="AT14" s="166">
        <f>'SDR Patient and Stations'!AS14</f>
        <v>0</v>
      </c>
      <c r="AU14" s="167">
        <f>'SDR Patient and Stations'!AT14</f>
        <v>0</v>
      </c>
      <c r="AV14" s="166">
        <f>'SDR Patient and Stations'!AU14</f>
        <v>0</v>
      </c>
      <c r="AW14" s="167">
        <f>'SDR Patient and Stations'!AV14</f>
        <v>0</v>
      </c>
      <c r="AX14" s="166">
        <f>'SDR Patient and Stations'!AW14</f>
        <v>0</v>
      </c>
      <c r="AY14" s="167">
        <f>'SDR Patient and Stations'!AX14</f>
        <v>0</v>
      </c>
      <c r="AZ14" s="166">
        <f>'SDR Patient and Stations'!AY14</f>
        <v>0</v>
      </c>
      <c r="BA14" s="167">
        <f>'SDR Patient and Stations'!AZ14</f>
        <v>0</v>
      </c>
      <c r="BB14" s="51"/>
      <c r="BC14" s="48"/>
      <c r="BD14" s="51"/>
    </row>
    <row r="15" spans="1:56" s="44" customFormat="1" ht="25.5" x14ac:dyDescent="0.6">
      <c r="B15" s="43" t="s">
        <v>72</v>
      </c>
      <c r="C15" s="43"/>
      <c r="D15" s="168">
        <f>'SDR Patient and Stations'!C15</f>
        <v>0</v>
      </c>
      <c r="E15" s="166">
        <f>'SDR Patient and Stations'!D15</f>
        <v>0</v>
      </c>
      <c r="F15" s="167">
        <f>'SDR Patient and Stations'!E15</f>
        <v>0</v>
      </c>
      <c r="G15" s="166">
        <f>'SDR Patient and Stations'!F15</f>
        <v>0</v>
      </c>
      <c r="H15" s="167">
        <f>'SDR Patient and Stations'!G15</f>
        <v>0</v>
      </c>
      <c r="I15" s="166">
        <f>'SDR Patient and Stations'!H15</f>
        <v>0</v>
      </c>
      <c r="J15" s="167">
        <f>'SDR Patient and Stations'!I15</f>
        <v>3</v>
      </c>
      <c r="K15" s="166">
        <f>'SDR Patient and Stations'!J15</f>
        <v>0</v>
      </c>
      <c r="L15" s="167">
        <f>'SDR Patient and Stations'!K15</f>
        <v>6</v>
      </c>
      <c r="M15" s="166">
        <f>'SDR Patient and Stations'!L15</f>
        <v>0</v>
      </c>
      <c r="N15" s="167">
        <f>'SDR Patient and Stations'!M15</f>
        <v>0</v>
      </c>
      <c r="O15" s="166">
        <f>'SDR Patient and Stations'!N15</f>
        <v>0</v>
      </c>
      <c r="P15" s="167">
        <f>'SDR Patient and Stations'!O15</f>
        <v>10</v>
      </c>
      <c r="Q15" s="166">
        <f>'SDR Patient and Stations'!P15</f>
        <v>0</v>
      </c>
      <c r="R15" s="167">
        <f>'SDR Patient and Stations'!Q15</f>
        <v>0</v>
      </c>
      <c r="S15" s="166">
        <f>'SDR Patient and Stations'!R15</f>
        <v>0</v>
      </c>
      <c r="T15" s="167">
        <f>'SDR Patient and Stations'!S15</f>
        <v>0</v>
      </c>
      <c r="U15" s="166">
        <f>'SDR Patient and Stations'!T15</f>
        <v>0</v>
      </c>
      <c r="V15" s="167">
        <f>'SDR Patient and Stations'!U15</f>
        <v>0</v>
      </c>
      <c r="W15" s="166">
        <f>'SDR Patient and Stations'!V15</f>
        <v>0</v>
      </c>
      <c r="X15" s="167">
        <f>'SDR Patient and Stations'!W15</f>
        <v>0</v>
      </c>
      <c r="Y15" s="166">
        <f>'SDR Patient and Stations'!X15</f>
        <v>0</v>
      </c>
      <c r="Z15" s="167">
        <f>'SDR Patient and Stations'!Y15</f>
        <v>-2</v>
      </c>
      <c r="AA15" s="166">
        <f>'SDR Patient and Stations'!Z15</f>
        <v>0</v>
      </c>
      <c r="AB15" s="167">
        <f>'SDR Patient and Stations'!AA15</f>
        <v>0</v>
      </c>
      <c r="AC15" s="166">
        <f>'SDR Patient and Stations'!AB15</f>
        <v>0</v>
      </c>
      <c r="AD15" s="167">
        <f>'SDR Patient and Stations'!AC15</f>
        <v>-3</v>
      </c>
      <c r="AE15" s="166">
        <f>'SDR Patient and Stations'!AD15</f>
        <v>0</v>
      </c>
      <c r="AF15" s="167">
        <f>'SDR Patient and Stations'!AE15</f>
        <v>0</v>
      </c>
      <c r="AG15" s="166">
        <f>'SDR Patient and Stations'!AF15</f>
        <v>3</v>
      </c>
      <c r="AH15" s="167">
        <f>'SDR Patient and Stations'!AG15</f>
        <v>0</v>
      </c>
      <c r="AI15" s="166">
        <f>'SDR Patient and Stations'!AH15</f>
        <v>0</v>
      </c>
      <c r="AJ15" s="167">
        <f>'SDR Patient and Stations'!AI15</f>
        <v>0</v>
      </c>
      <c r="AK15" s="166">
        <f>'SDR Patient and Stations'!AJ15</f>
        <v>2</v>
      </c>
      <c r="AL15" s="167">
        <f>'SDR Patient and Stations'!AK15</f>
        <v>0</v>
      </c>
      <c r="AM15" s="166">
        <f>'SDR Patient and Stations'!AL15</f>
        <v>0</v>
      </c>
      <c r="AN15" s="167">
        <f>'SDR Patient and Stations'!AM15</f>
        <v>0</v>
      </c>
      <c r="AO15" s="166">
        <f>'SDR Patient and Stations'!AN15</f>
        <v>0</v>
      </c>
      <c r="AP15" s="167">
        <f>'SDR Patient and Stations'!AO15</f>
        <v>0</v>
      </c>
      <c r="AQ15" s="166">
        <f>'SDR Patient and Stations'!AP15</f>
        <v>0</v>
      </c>
      <c r="AR15" s="167">
        <f>'SDR Patient and Stations'!AQ15</f>
        <v>-2</v>
      </c>
      <c r="AS15" s="166">
        <f>'SDR Patient and Stations'!AR15</f>
        <v>0</v>
      </c>
      <c r="AT15" s="167">
        <f>'SDR Patient and Stations'!AS15</f>
        <v>0</v>
      </c>
      <c r="AU15" s="166">
        <f>'SDR Patient and Stations'!AT15</f>
        <v>2</v>
      </c>
      <c r="AV15" s="167">
        <f>'SDR Patient and Stations'!AU15</f>
        <v>0</v>
      </c>
      <c r="AW15" s="166">
        <f>'SDR Patient and Stations'!AV15</f>
        <v>0</v>
      </c>
      <c r="AX15" s="167">
        <f>'SDR Patient and Stations'!AW15</f>
        <v>0</v>
      </c>
      <c r="AY15" s="166">
        <f>'SDR Patient and Stations'!AX15</f>
        <v>0</v>
      </c>
      <c r="AZ15" s="167">
        <f>'SDR Patient and Stations'!AY15</f>
        <v>0</v>
      </c>
      <c r="BA15" s="166">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0</v>
      </c>
      <c r="I16" s="52">
        <f>'SDR Patient and Stations'!H16</f>
        <v>0</v>
      </c>
      <c r="J16" s="49">
        <f>'SDR Patient and Stations'!I16</f>
        <v>0</v>
      </c>
      <c r="K16" s="52">
        <f>'SDR Patient and Stations'!J16</f>
        <v>3</v>
      </c>
      <c r="L16" s="49">
        <f>'SDR Patient and Stations'!K16</f>
        <v>0</v>
      </c>
      <c r="M16" s="52">
        <f>'SDR Patient and Stations'!L16</f>
        <v>6</v>
      </c>
      <c r="N16" s="49">
        <f>'SDR Patient and Stations'!M16</f>
        <v>0</v>
      </c>
      <c r="O16" s="52">
        <f>'SDR Patient and Stations'!N16</f>
        <v>0</v>
      </c>
      <c r="P16" s="49">
        <f>'SDR Patient and Stations'!O16</f>
        <v>0</v>
      </c>
      <c r="Q16" s="52">
        <f>'SDR Patient and Stations'!P16</f>
        <v>10</v>
      </c>
      <c r="R16" s="49">
        <f>'SDR Patient and Stations'!Q16</f>
        <v>0</v>
      </c>
      <c r="S16" s="52">
        <f>'SDR Patient and Stations'!R16</f>
        <v>0</v>
      </c>
      <c r="T16" s="49">
        <f>'SDR Patient and Stations'!S16</f>
        <v>0</v>
      </c>
      <c r="U16" s="52">
        <f>'SDR Patient and Stations'!T16</f>
        <v>0</v>
      </c>
      <c r="V16" s="49">
        <f>'SDR Patient and Stations'!U16</f>
        <v>0</v>
      </c>
      <c r="W16" s="52">
        <f>'SDR Patient and Stations'!V16</f>
        <v>0</v>
      </c>
      <c r="X16" s="49">
        <f>'SDR Patient and Stations'!W16</f>
        <v>0</v>
      </c>
      <c r="Y16" s="52">
        <f>'SDR Patient and Stations'!X16</f>
        <v>0</v>
      </c>
      <c r="Z16" s="49">
        <f>'SDR Patient and Stations'!Y16</f>
        <v>0</v>
      </c>
      <c r="AA16" s="52">
        <f>'SDR Patient and Stations'!Z16</f>
        <v>-2</v>
      </c>
      <c r="AB16" s="49">
        <f>'SDR Patient and Stations'!AA16</f>
        <v>0</v>
      </c>
      <c r="AC16" s="52">
        <f>'SDR Patient and Stations'!AB16</f>
        <v>0</v>
      </c>
      <c r="AD16" s="49">
        <f>'SDR Patient and Stations'!AC16</f>
        <v>0</v>
      </c>
      <c r="AE16" s="52">
        <f>'SDR Patient and Stations'!AD16</f>
        <v>-3</v>
      </c>
      <c r="AF16" s="49">
        <f>'SDR Patient and Stations'!AE16</f>
        <v>0</v>
      </c>
      <c r="AG16" s="52">
        <f>'SDR Patient and Stations'!AF16</f>
        <v>0</v>
      </c>
      <c r="AH16" s="49">
        <f>'SDR Patient and Stations'!AG16</f>
        <v>3</v>
      </c>
      <c r="AI16" s="52">
        <f>'SDR Patient and Stations'!AH16</f>
        <v>0</v>
      </c>
      <c r="AJ16" s="49">
        <f>'SDR Patient and Stations'!AI16</f>
        <v>0</v>
      </c>
      <c r="AK16" s="52">
        <f>'SDR Patient and Stations'!AJ16</f>
        <v>0</v>
      </c>
      <c r="AL16" s="49">
        <f>'SDR Patient and Stations'!AK16</f>
        <v>2</v>
      </c>
      <c r="AM16" s="52">
        <f>'SDR Patient and Stations'!AL16</f>
        <v>0</v>
      </c>
      <c r="AN16" s="49">
        <f>'SDR Patient and Stations'!AM16</f>
        <v>0</v>
      </c>
      <c r="AO16" s="52">
        <f>'SDR Patient and Stations'!AN16</f>
        <v>0</v>
      </c>
      <c r="AP16" s="49">
        <f>'SDR Patient and Stations'!AO16</f>
        <v>0</v>
      </c>
      <c r="AQ16" s="52">
        <f>'SDR Patient and Stations'!AP16</f>
        <v>0</v>
      </c>
      <c r="AR16" s="49">
        <f>'SDR Patient and Stations'!AQ16</f>
        <v>0</v>
      </c>
      <c r="AS16" s="52">
        <f>'SDR Patient and Stations'!AR16</f>
        <v>-2</v>
      </c>
      <c r="AT16" s="49">
        <f>'SDR Patient and Stations'!AS16</f>
        <v>0</v>
      </c>
      <c r="AU16" s="52">
        <f>'SDR Patient and Stations'!AT16</f>
        <v>0</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81" t="s">
        <v>37</v>
      </c>
      <c r="F20" s="182">
        <v>35430</v>
      </c>
      <c r="G20" s="183">
        <v>35611</v>
      </c>
      <c r="H20" s="184">
        <f>F20+365.25</f>
        <v>35795.25</v>
      </c>
      <c r="I20" s="183">
        <f>G20+365.25</f>
        <v>35976.25</v>
      </c>
      <c r="J20" s="184">
        <f>H20+365.25</f>
        <v>36160.5</v>
      </c>
      <c r="K20" s="183">
        <f>I20+365.5</f>
        <v>36341.75</v>
      </c>
      <c r="L20" s="184">
        <f t="shared" ref="L20:AZ20" si="7">J20+365.25</f>
        <v>36525.75</v>
      </c>
      <c r="M20" s="183">
        <f t="shared" si="7"/>
        <v>36707</v>
      </c>
      <c r="N20" s="184">
        <f t="shared" si="7"/>
        <v>36891</v>
      </c>
      <c r="O20" s="183">
        <f t="shared" si="7"/>
        <v>37072.25</v>
      </c>
      <c r="P20" s="184">
        <f t="shared" si="7"/>
        <v>37256.25</v>
      </c>
      <c r="Q20" s="183">
        <f t="shared" si="7"/>
        <v>37437.5</v>
      </c>
      <c r="R20" s="184">
        <f t="shared" si="7"/>
        <v>37621.5</v>
      </c>
      <c r="S20" s="183">
        <f t="shared" si="7"/>
        <v>37802.75</v>
      </c>
      <c r="T20" s="184">
        <f t="shared" si="7"/>
        <v>37986.75</v>
      </c>
      <c r="U20" s="183">
        <f t="shared" si="7"/>
        <v>38168</v>
      </c>
      <c r="V20" s="184">
        <f t="shared" si="7"/>
        <v>38352</v>
      </c>
      <c r="W20" s="183">
        <f t="shared" si="7"/>
        <v>38533.25</v>
      </c>
      <c r="X20" s="184">
        <f t="shared" si="7"/>
        <v>38717.25</v>
      </c>
      <c r="Y20" s="183">
        <f t="shared" si="7"/>
        <v>38898.5</v>
      </c>
      <c r="Z20" s="184">
        <f t="shared" si="7"/>
        <v>39082.5</v>
      </c>
      <c r="AA20" s="183">
        <f t="shared" si="7"/>
        <v>39263.75</v>
      </c>
      <c r="AB20" s="184">
        <f t="shared" si="7"/>
        <v>39447.75</v>
      </c>
      <c r="AC20" s="183">
        <f t="shared" si="7"/>
        <v>39629</v>
      </c>
      <c r="AD20" s="184">
        <f t="shared" si="7"/>
        <v>39813</v>
      </c>
      <c r="AE20" s="183">
        <f t="shared" si="7"/>
        <v>39994.25</v>
      </c>
      <c r="AF20" s="184">
        <f t="shared" si="7"/>
        <v>40178.25</v>
      </c>
      <c r="AG20" s="183">
        <f t="shared" si="7"/>
        <v>40359.5</v>
      </c>
      <c r="AH20" s="184">
        <f t="shared" si="7"/>
        <v>40543.5</v>
      </c>
      <c r="AI20" s="183">
        <f t="shared" si="7"/>
        <v>40724.75</v>
      </c>
      <c r="AJ20" s="184">
        <f t="shared" si="7"/>
        <v>40908.75</v>
      </c>
      <c r="AK20" s="183">
        <f t="shared" si="7"/>
        <v>41090</v>
      </c>
      <c r="AL20" s="184">
        <f t="shared" si="7"/>
        <v>41274</v>
      </c>
      <c r="AM20" s="183">
        <f t="shared" si="7"/>
        <v>41455.25</v>
      </c>
      <c r="AN20" s="184">
        <f t="shared" si="7"/>
        <v>41639.25</v>
      </c>
      <c r="AO20" s="183">
        <f t="shared" si="7"/>
        <v>41820.5</v>
      </c>
      <c r="AP20" s="184">
        <f t="shared" si="7"/>
        <v>42004.5</v>
      </c>
      <c r="AQ20" s="183">
        <f t="shared" si="7"/>
        <v>42185.75</v>
      </c>
      <c r="AR20" s="184">
        <f t="shared" si="7"/>
        <v>42369.75</v>
      </c>
      <c r="AS20" s="183">
        <f t="shared" si="7"/>
        <v>42551</v>
      </c>
      <c r="AT20" s="184">
        <f t="shared" si="7"/>
        <v>42735</v>
      </c>
      <c r="AU20" s="183">
        <f t="shared" si="7"/>
        <v>42916.25</v>
      </c>
      <c r="AV20" s="184">
        <f t="shared" si="7"/>
        <v>43100.25</v>
      </c>
      <c r="AW20" s="183">
        <f t="shared" si="7"/>
        <v>43281.5</v>
      </c>
      <c r="AX20" s="184">
        <f t="shared" si="7"/>
        <v>43465.5</v>
      </c>
      <c r="AY20" s="183">
        <f t="shared" si="7"/>
        <v>43646.75</v>
      </c>
      <c r="AZ20" s="184">
        <f t="shared" si="7"/>
        <v>43830.75</v>
      </c>
      <c r="BB20" s="183">
        <f>AY20+365.25</f>
        <v>44012</v>
      </c>
      <c r="BC20" s="184">
        <f>AZ20+365.25</f>
        <v>44196</v>
      </c>
      <c r="BD20" s="183">
        <f t="shared" ref="BD20" si="8">BB20+365.25</f>
        <v>44377.25</v>
      </c>
    </row>
    <row r="21" spans="1:58" x14ac:dyDescent="0.55000000000000004">
      <c r="B21" s="3" t="s">
        <v>2</v>
      </c>
      <c r="F21" s="5">
        <f>$C$1</f>
        <v>0.76</v>
      </c>
      <c r="G21" s="66">
        <f t="shared" ref="G21:BD21" si="9">$C$1</f>
        <v>0.76</v>
      </c>
      <c r="H21" s="58">
        <f t="shared" si="9"/>
        <v>0.76</v>
      </c>
      <c r="I21" s="66">
        <f t="shared" si="9"/>
        <v>0.76</v>
      </c>
      <c r="J21" s="58">
        <f t="shared" si="9"/>
        <v>0.76</v>
      </c>
      <c r="K21" s="66">
        <f t="shared" si="9"/>
        <v>0.76</v>
      </c>
      <c r="L21" s="58">
        <f t="shared" si="9"/>
        <v>0.76</v>
      </c>
      <c r="M21" s="66">
        <f t="shared" si="9"/>
        <v>0.76</v>
      </c>
      <c r="N21" s="58">
        <f t="shared" si="9"/>
        <v>0.76</v>
      </c>
      <c r="O21" s="66">
        <f t="shared" si="9"/>
        <v>0.76</v>
      </c>
      <c r="P21" s="58">
        <f t="shared" si="9"/>
        <v>0.76</v>
      </c>
      <c r="Q21" s="66">
        <f t="shared" si="9"/>
        <v>0.76</v>
      </c>
      <c r="R21" s="58">
        <f t="shared" si="9"/>
        <v>0.76</v>
      </c>
      <c r="S21" s="66">
        <f t="shared" si="9"/>
        <v>0.76</v>
      </c>
      <c r="T21" s="58">
        <f t="shared" si="9"/>
        <v>0.76</v>
      </c>
      <c r="U21" s="66">
        <f t="shared" si="9"/>
        <v>0.76</v>
      </c>
      <c r="V21" s="58">
        <f t="shared" si="9"/>
        <v>0.76</v>
      </c>
      <c r="W21" s="66">
        <f t="shared" si="9"/>
        <v>0.76</v>
      </c>
      <c r="X21" s="58">
        <f t="shared" si="9"/>
        <v>0.76</v>
      </c>
      <c r="Y21" s="66">
        <f t="shared" si="9"/>
        <v>0.76</v>
      </c>
      <c r="Z21" s="58">
        <f t="shared" si="9"/>
        <v>0.76</v>
      </c>
      <c r="AA21" s="66">
        <f t="shared" si="9"/>
        <v>0.76</v>
      </c>
      <c r="AB21" s="58">
        <f t="shared" si="9"/>
        <v>0.76</v>
      </c>
      <c r="AC21" s="66">
        <f t="shared" si="9"/>
        <v>0.76</v>
      </c>
      <c r="AD21" s="58">
        <f t="shared" si="9"/>
        <v>0.76</v>
      </c>
      <c r="AE21" s="66">
        <f t="shared" si="9"/>
        <v>0.76</v>
      </c>
      <c r="AF21" s="58">
        <f t="shared" si="9"/>
        <v>0.76</v>
      </c>
      <c r="AG21" s="66">
        <f t="shared" si="9"/>
        <v>0.76</v>
      </c>
      <c r="AH21" s="58">
        <f t="shared" si="9"/>
        <v>0.76</v>
      </c>
      <c r="AI21" s="66">
        <f t="shared" si="9"/>
        <v>0.76</v>
      </c>
      <c r="AJ21" s="58">
        <f t="shared" si="9"/>
        <v>0.76</v>
      </c>
      <c r="AK21" s="66">
        <f t="shared" si="9"/>
        <v>0.76</v>
      </c>
      <c r="AL21" s="58">
        <f t="shared" si="9"/>
        <v>0.76</v>
      </c>
      <c r="AM21" s="66">
        <f t="shared" si="9"/>
        <v>0.76</v>
      </c>
      <c r="AN21" s="58">
        <f t="shared" si="9"/>
        <v>0.76</v>
      </c>
      <c r="AO21" s="66">
        <f t="shared" si="9"/>
        <v>0.76</v>
      </c>
      <c r="AP21" s="58">
        <f t="shared" si="9"/>
        <v>0.76</v>
      </c>
      <c r="AQ21" s="66">
        <f t="shared" si="9"/>
        <v>0.76</v>
      </c>
      <c r="AR21" s="58">
        <f t="shared" si="9"/>
        <v>0.76</v>
      </c>
      <c r="AS21" s="66">
        <f t="shared" si="9"/>
        <v>0.76</v>
      </c>
      <c r="AT21" s="58">
        <f t="shared" si="9"/>
        <v>0.76</v>
      </c>
      <c r="AU21" s="66">
        <f t="shared" si="9"/>
        <v>0.76</v>
      </c>
      <c r="AV21" s="58">
        <f t="shared" si="9"/>
        <v>0.76</v>
      </c>
      <c r="AW21" s="66">
        <f t="shared" si="9"/>
        <v>0.76</v>
      </c>
      <c r="AX21" s="58">
        <f t="shared" si="9"/>
        <v>0.76</v>
      </c>
      <c r="AY21" s="66">
        <f t="shared" si="9"/>
        <v>0.76</v>
      </c>
      <c r="AZ21" s="58">
        <f t="shared" si="9"/>
        <v>0.76</v>
      </c>
      <c r="BB21" s="66">
        <f t="shared" si="9"/>
        <v>0.76</v>
      </c>
      <c r="BC21" s="58">
        <f t="shared" si="9"/>
        <v>0.76</v>
      </c>
      <c r="BD21" s="66">
        <f t="shared" si="9"/>
        <v>0.76</v>
      </c>
    </row>
    <row r="22" spans="1:58" x14ac:dyDescent="0.55000000000000004">
      <c r="B22" s="3" t="s">
        <v>56</v>
      </c>
      <c r="C22">
        <f>'SDR Patient and Stations'!B12</f>
        <v>0.95</v>
      </c>
      <c r="D22">
        <f>'SDR Patient and Stations'!C12</f>
        <v>0.95</v>
      </c>
      <c r="E22">
        <f>'SDR Patient and Stations'!D12</f>
        <v>0.9</v>
      </c>
      <c r="F22" s="5">
        <f>'SDR Patient and Stations'!E12</f>
        <v>0.97499999999999998</v>
      </c>
      <c r="G22" s="66">
        <f>'SDR Patient and Stations'!F12</f>
        <v>1</v>
      </c>
      <c r="H22" s="58">
        <f>'SDR Patient and Stations'!G12</f>
        <v>0.875</v>
      </c>
      <c r="I22" s="66">
        <f>'SDR Patient and Stations'!H12</f>
        <v>1</v>
      </c>
      <c r="J22" s="58">
        <f>'SDR Patient and Stations'!I12</f>
        <v>1.175</v>
      </c>
      <c r="K22" s="66">
        <f>'SDR Patient and Stations'!J12</f>
        <v>0.95</v>
      </c>
      <c r="L22" s="58">
        <f>'SDR Patient and Stations'!K12</f>
        <v>0.83333333333333337</v>
      </c>
      <c r="M22" s="66">
        <f>'SDR Patient and Stations'!M12</f>
        <v>0.82894736842105265</v>
      </c>
      <c r="N22" s="58">
        <f>'SDR Patient and Stations'!N12</f>
        <v>0.90789473684210531</v>
      </c>
      <c r="O22" s="66">
        <f>'SDR Patient and Stations'!O12</f>
        <v>0.89473684210526316</v>
      </c>
      <c r="P22" s="58">
        <f>'SDR Patient and Stations'!P12</f>
        <v>0.7068965517241379</v>
      </c>
      <c r="Q22" s="66">
        <f>'SDR Patient and Stations'!Q12</f>
        <v>0.68965517241379315</v>
      </c>
      <c r="R22" s="58">
        <f>'SDR Patient and Stations'!R12</f>
        <v>0.71551724137931039</v>
      </c>
      <c r="S22" s="66">
        <f>'SDR Patient and Stations'!S12</f>
        <v>0.75</v>
      </c>
      <c r="T22" s="58">
        <f>'SDR Patient and Stations'!T12</f>
        <v>0.7068965517241379</v>
      </c>
      <c r="U22" s="66">
        <f>'SDR Patient and Stations'!U12</f>
        <v>0.73275862068965514</v>
      </c>
      <c r="V22" s="58">
        <f>'SDR Patient and Stations'!V12</f>
        <v>0.69827586206896552</v>
      </c>
      <c r="W22" s="66">
        <f>'SDR Patient and Stations'!W12</f>
        <v>0.72413793103448276</v>
      </c>
      <c r="X22" s="58">
        <f>'SDR Patient and Stations'!X12</f>
        <v>0.72413793103448276</v>
      </c>
      <c r="Y22" s="66">
        <f>'SDR Patient and Stations'!Y12</f>
        <v>0.69827586206896552</v>
      </c>
      <c r="Z22" s="58">
        <f>'SDR Patient and Stations'!Z12</f>
        <v>0.66379310344827591</v>
      </c>
      <c r="AA22" s="66">
        <f>'SDR Patient and Stations'!AA12</f>
        <v>0.72413793103448276</v>
      </c>
      <c r="AB22" s="58">
        <f>'SDR Patient and Stations'!AB12</f>
        <v>0.68965517241379315</v>
      </c>
      <c r="AC22" s="66">
        <f>'SDR Patient and Stations'!AC12</f>
        <v>0.64655172413793105</v>
      </c>
      <c r="AD22" s="58">
        <f>'SDR Patient and Stations'!AD12</f>
        <v>0.68965517241379315</v>
      </c>
      <c r="AE22" s="66">
        <f>'SDR Patient and Stations'!AE12</f>
        <v>0.7407407407407407</v>
      </c>
      <c r="AF22" s="58">
        <f>'SDR Patient and Stations'!AF12</f>
        <v>0.88888888888888884</v>
      </c>
      <c r="AG22" s="66">
        <f>'SDR Patient and Stations'!AG12</f>
        <v>0.91666666666666663</v>
      </c>
      <c r="AH22" s="58">
        <f>'SDR Patient and Stations'!AH12</f>
        <v>0.72222222222222221</v>
      </c>
      <c r="AI22" s="66">
        <f>'SDR Patient and Stations'!AI12</f>
        <v>0.71551724137931039</v>
      </c>
      <c r="AJ22" s="58">
        <f>'SDR Patient and Stations'!AJ12</f>
        <v>0.68965517241379315</v>
      </c>
      <c r="AK22" s="66">
        <f>'SDR Patient and Stations'!AK12</f>
        <v>0.7068965517241379</v>
      </c>
      <c r="AL22" s="58">
        <f>'SDR Patient and Stations'!AL12</f>
        <v>0.78448275862068961</v>
      </c>
      <c r="AM22" s="66">
        <f>'SDR Patient and Stations'!AM12</f>
        <v>0.81896551724137934</v>
      </c>
      <c r="AN22" s="58">
        <f>'SDR Patient and Stations'!AN12</f>
        <v>0.87068965517241381</v>
      </c>
      <c r="AO22" s="66">
        <f>'SDR Patient and Stations'!AO12</f>
        <v>0.83620689655172409</v>
      </c>
      <c r="AP22" s="58">
        <f>'SDR Patient and Stations'!AP12</f>
        <v>0.86206896551724133</v>
      </c>
      <c r="AQ22" s="66">
        <f>'SDR Patient and Stations'!AQ12</f>
        <v>0.81034482758620685</v>
      </c>
      <c r="AR22" s="58">
        <f>'SDR Patient and Stations'!AR12</f>
        <v>0.87931034482758619</v>
      </c>
      <c r="AS22" s="66">
        <f>'SDR Patient and Stations'!AS12</f>
        <v>0.86206896551724133</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3.04</v>
      </c>
      <c r="D23" s="31">
        <f t="shared" si="10"/>
        <v>3.04</v>
      </c>
      <c r="E23" s="31">
        <f t="shared" si="10"/>
        <v>3.04</v>
      </c>
      <c r="F23" s="31">
        <f>$F$1</f>
        <v>3.04</v>
      </c>
      <c r="G23" s="67">
        <f t="shared" ref="G23:BD23" si="11">$F$1</f>
        <v>3.04</v>
      </c>
      <c r="H23" s="59">
        <f t="shared" si="11"/>
        <v>3.04</v>
      </c>
      <c r="I23" s="67">
        <f t="shared" si="11"/>
        <v>3.04</v>
      </c>
      <c r="J23" s="59">
        <f t="shared" si="11"/>
        <v>3.04</v>
      </c>
      <c r="K23" s="67">
        <f t="shared" si="11"/>
        <v>3.04</v>
      </c>
      <c r="L23" s="59">
        <f t="shared" si="11"/>
        <v>3.04</v>
      </c>
      <c r="M23" s="67">
        <f t="shared" si="11"/>
        <v>3.04</v>
      </c>
      <c r="N23" s="59">
        <f t="shared" si="11"/>
        <v>3.04</v>
      </c>
      <c r="O23" s="67">
        <f t="shared" si="11"/>
        <v>3.04</v>
      </c>
      <c r="P23" s="59">
        <f t="shared" si="11"/>
        <v>3.04</v>
      </c>
      <c r="Q23" s="67">
        <f t="shared" si="11"/>
        <v>3.04</v>
      </c>
      <c r="R23" s="59">
        <f t="shared" si="11"/>
        <v>3.04</v>
      </c>
      <c r="S23" s="67">
        <f t="shared" si="11"/>
        <v>3.04</v>
      </c>
      <c r="T23" s="59">
        <f t="shared" si="11"/>
        <v>3.04</v>
      </c>
      <c r="U23" s="67">
        <f t="shared" si="11"/>
        <v>3.04</v>
      </c>
      <c r="V23" s="59">
        <f t="shared" si="11"/>
        <v>3.04</v>
      </c>
      <c r="W23" s="67">
        <f t="shared" si="11"/>
        <v>3.04</v>
      </c>
      <c r="X23" s="59">
        <f t="shared" si="11"/>
        <v>3.04</v>
      </c>
      <c r="Y23" s="67">
        <f t="shared" si="11"/>
        <v>3.04</v>
      </c>
      <c r="Z23" s="59">
        <f t="shared" si="11"/>
        <v>3.04</v>
      </c>
      <c r="AA23" s="67">
        <f t="shared" si="11"/>
        <v>3.04</v>
      </c>
      <c r="AB23" s="59">
        <f t="shared" si="11"/>
        <v>3.04</v>
      </c>
      <c r="AC23" s="67">
        <f t="shared" si="11"/>
        <v>3.04</v>
      </c>
      <c r="AD23" s="59">
        <f t="shared" si="11"/>
        <v>3.04</v>
      </c>
      <c r="AE23" s="67">
        <f t="shared" si="11"/>
        <v>3.04</v>
      </c>
      <c r="AF23" s="59">
        <f t="shared" si="11"/>
        <v>3.04</v>
      </c>
      <c r="AG23" s="67">
        <f t="shared" si="11"/>
        <v>3.04</v>
      </c>
      <c r="AH23" s="59">
        <f t="shared" si="11"/>
        <v>3.04</v>
      </c>
      <c r="AI23" s="67">
        <f t="shared" si="11"/>
        <v>3.04</v>
      </c>
      <c r="AJ23" s="59">
        <f t="shared" si="11"/>
        <v>3.04</v>
      </c>
      <c r="AK23" s="67">
        <f t="shared" si="11"/>
        <v>3.04</v>
      </c>
      <c r="AL23" s="59">
        <f t="shared" si="11"/>
        <v>3.04</v>
      </c>
      <c r="AM23" s="67">
        <f t="shared" si="11"/>
        <v>3.04</v>
      </c>
      <c r="AN23" s="59">
        <f t="shared" si="11"/>
        <v>3.04</v>
      </c>
      <c r="AO23" s="67">
        <f t="shared" si="11"/>
        <v>3.04</v>
      </c>
      <c r="AP23" s="59">
        <f t="shared" si="11"/>
        <v>3.04</v>
      </c>
      <c r="AQ23" s="67">
        <f t="shared" si="11"/>
        <v>3.04</v>
      </c>
      <c r="AR23" s="59">
        <f t="shared" si="11"/>
        <v>3.04</v>
      </c>
      <c r="AS23" s="67">
        <f t="shared" si="11"/>
        <v>3.04</v>
      </c>
      <c r="AT23" s="59">
        <f t="shared" si="11"/>
        <v>3.04</v>
      </c>
      <c r="AU23" s="67">
        <f t="shared" si="11"/>
        <v>3.04</v>
      </c>
      <c r="AV23" s="59">
        <f t="shared" si="11"/>
        <v>3.04</v>
      </c>
      <c r="AW23" s="67">
        <f t="shared" si="11"/>
        <v>3.04</v>
      </c>
      <c r="AX23" s="59">
        <f t="shared" si="11"/>
        <v>3.04</v>
      </c>
      <c r="AY23" s="67">
        <f t="shared" si="11"/>
        <v>3.04</v>
      </c>
      <c r="AZ23" s="59">
        <f t="shared" si="11"/>
        <v>3.04</v>
      </c>
      <c r="BB23" s="67">
        <f t="shared" si="11"/>
        <v>3.04</v>
      </c>
      <c r="BC23" s="59">
        <f t="shared" si="11"/>
        <v>3.04</v>
      </c>
      <c r="BD23" s="67">
        <f t="shared" si="11"/>
        <v>3.04</v>
      </c>
    </row>
    <row r="24" spans="1:58" x14ac:dyDescent="0.55000000000000004">
      <c r="B24" s="3" t="s">
        <v>57</v>
      </c>
      <c r="C24" s="105">
        <f>'SDR Patient and Stations'!B11</f>
        <v>3.8</v>
      </c>
      <c r="D24" s="105">
        <f>'SDR Patient and Stations'!C11</f>
        <v>3.8</v>
      </c>
      <c r="E24" s="105">
        <f>'SDR Patient and Stations'!D11</f>
        <v>3.6</v>
      </c>
      <c r="F24" s="115">
        <f>'SDR Patient and Stations'!E11</f>
        <v>3.9</v>
      </c>
      <c r="G24" s="114">
        <f t="shared" ref="G24:AZ24" si="12">J32/G26</f>
        <v>4</v>
      </c>
      <c r="H24" s="113">
        <f t="shared" si="12"/>
        <v>3.5</v>
      </c>
      <c r="I24" s="114">
        <f t="shared" si="12"/>
        <v>4</v>
      </c>
      <c r="J24" s="113">
        <f t="shared" si="12"/>
        <v>4.7</v>
      </c>
      <c r="K24" s="114">
        <f t="shared" si="12"/>
        <v>3.3948734693877549</v>
      </c>
      <c r="L24" s="113">
        <f t="shared" si="12"/>
        <v>4.0847936146388619</v>
      </c>
      <c r="M24" s="114">
        <f t="shared" si="12"/>
        <v>2.8002940100074123</v>
      </c>
      <c r="N24" s="113">
        <f t="shared" si="12"/>
        <v>2.4967479218622599</v>
      </c>
      <c r="O24" s="114">
        <f t="shared" si="12"/>
        <v>2.2999999999999998</v>
      </c>
      <c r="P24" s="113">
        <f t="shared" si="12"/>
        <v>2.2666666666666666</v>
      </c>
      <c r="Q24" s="114">
        <f t="shared" si="12"/>
        <v>2.7333333333333334</v>
      </c>
      <c r="R24" s="113">
        <f t="shared" si="12"/>
        <v>2.6666666666666665</v>
      </c>
      <c r="S24" s="114">
        <f t="shared" si="12"/>
        <v>2.7666666666666666</v>
      </c>
      <c r="T24" s="113">
        <f t="shared" si="12"/>
        <v>2.9</v>
      </c>
      <c r="U24" s="114">
        <f t="shared" si="12"/>
        <v>2.7333333333333334</v>
      </c>
      <c r="V24" s="113">
        <f t="shared" si="12"/>
        <v>2.8333333333333335</v>
      </c>
      <c r="W24" s="114">
        <f t="shared" si="12"/>
        <v>2.7</v>
      </c>
      <c r="X24" s="113">
        <f t="shared" si="12"/>
        <v>2.8</v>
      </c>
      <c r="Y24" s="114">
        <f t="shared" si="12"/>
        <v>2.8</v>
      </c>
      <c r="Z24" s="113">
        <f t="shared" si="12"/>
        <v>2.7</v>
      </c>
      <c r="AA24" s="114">
        <f t="shared" si="12"/>
        <v>2.5666666666666669</v>
      </c>
      <c r="AB24" s="113">
        <f t="shared" si="12"/>
        <v>3</v>
      </c>
      <c r="AC24" s="114">
        <f t="shared" si="12"/>
        <v>2.8571428571428572</v>
      </c>
      <c r="AD24" s="113">
        <f t="shared" si="12"/>
        <v>2.6785714285714284</v>
      </c>
      <c r="AE24" s="114">
        <f t="shared" si="12"/>
        <v>2.8571428571428572</v>
      </c>
      <c r="AF24" s="113">
        <f t="shared" si="12"/>
        <v>3.2</v>
      </c>
      <c r="AG24" s="114">
        <f t="shared" si="12"/>
        <v>3.84</v>
      </c>
      <c r="AH24" s="113">
        <f t="shared" si="12"/>
        <v>3.96</v>
      </c>
      <c r="AI24" s="114">
        <f t="shared" si="12"/>
        <v>2.964</v>
      </c>
      <c r="AJ24" s="113">
        <f t="shared" si="12"/>
        <v>2.7666666666666666</v>
      </c>
      <c r="AK24" s="114">
        <f t="shared" si="12"/>
        <v>2.6666666666666665</v>
      </c>
      <c r="AL24" s="113">
        <f t="shared" si="12"/>
        <v>2.7333333333333334</v>
      </c>
      <c r="AM24" s="114">
        <f t="shared" si="12"/>
        <v>3.0333333333333332</v>
      </c>
      <c r="AN24" s="113">
        <f t="shared" si="12"/>
        <v>3.1666666666666665</v>
      </c>
      <c r="AO24" s="114">
        <f t="shared" si="12"/>
        <v>3.3666666666666667</v>
      </c>
      <c r="AP24" s="113">
        <f t="shared" si="12"/>
        <v>3.2333333333333334</v>
      </c>
      <c r="AQ24" s="114">
        <f t="shared" si="12"/>
        <v>3.3333333333333335</v>
      </c>
      <c r="AR24" s="113">
        <f t="shared" si="12"/>
        <v>3.1333333333333333</v>
      </c>
      <c r="AS24" s="114">
        <f t="shared" si="12"/>
        <v>3.4</v>
      </c>
      <c r="AT24" s="113">
        <f t="shared" si="12"/>
        <v>3.3333333333333335</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5" t="s">
        <v>62</v>
      </c>
      <c r="C25" s="175"/>
      <c r="D25" s="176">
        <f>AVERAGE(C24:D24)</f>
        <v>3.8</v>
      </c>
      <c r="E25" s="176">
        <f t="shared" ref="E25:G25" si="13">AVERAGE(D24:E24)</f>
        <v>3.7</v>
      </c>
      <c r="F25" s="176">
        <f t="shared" si="13"/>
        <v>3.75</v>
      </c>
      <c r="G25" s="176">
        <f t="shared" si="13"/>
        <v>3.95</v>
      </c>
      <c r="H25" s="122">
        <f>AVERAGE(G24:H24)</f>
        <v>3.75</v>
      </c>
      <c r="I25" s="123">
        <f t="shared" ref="I25:AZ25" si="14">AVERAGE(H24:I24)</f>
        <v>3.75</v>
      </c>
      <c r="J25" s="122">
        <f t="shared" si="14"/>
        <v>4.3499999999999996</v>
      </c>
      <c r="K25" s="123">
        <f t="shared" si="14"/>
        <v>4.0474367346938775</v>
      </c>
      <c r="L25" s="122">
        <f t="shared" si="14"/>
        <v>3.7398335420133084</v>
      </c>
      <c r="M25" s="123">
        <f t="shared" si="14"/>
        <v>3.4425438123231373</v>
      </c>
      <c r="N25" s="122">
        <f t="shared" si="14"/>
        <v>2.6485209659348361</v>
      </c>
      <c r="O25" s="123">
        <f t="shared" si="14"/>
        <v>2.3983739609311296</v>
      </c>
      <c r="P25" s="122">
        <f t="shared" si="14"/>
        <v>2.2833333333333332</v>
      </c>
      <c r="Q25" s="123">
        <f t="shared" si="14"/>
        <v>2.5</v>
      </c>
      <c r="R25" s="122">
        <f t="shared" si="14"/>
        <v>2.7</v>
      </c>
      <c r="S25" s="123">
        <f t="shared" si="14"/>
        <v>2.7166666666666668</v>
      </c>
      <c r="T25" s="122">
        <f t="shared" si="14"/>
        <v>2.833333333333333</v>
      </c>
      <c r="U25" s="123">
        <f t="shared" si="14"/>
        <v>2.8166666666666664</v>
      </c>
      <c r="V25" s="122">
        <f t="shared" si="14"/>
        <v>2.7833333333333332</v>
      </c>
      <c r="W25" s="123">
        <f t="shared" si="14"/>
        <v>2.7666666666666666</v>
      </c>
      <c r="X25" s="122">
        <f t="shared" si="14"/>
        <v>2.75</v>
      </c>
      <c r="Y25" s="123">
        <f t="shared" si="14"/>
        <v>2.8</v>
      </c>
      <c r="Z25" s="122">
        <f t="shared" si="14"/>
        <v>2.75</v>
      </c>
      <c r="AA25" s="123">
        <f t="shared" si="14"/>
        <v>2.6333333333333337</v>
      </c>
      <c r="AB25" s="122">
        <f t="shared" si="14"/>
        <v>2.7833333333333332</v>
      </c>
      <c r="AC25" s="123">
        <f t="shared" si="14"/>
        <v>2.9285714285714288</v>
      </c>
      <c r="AD25" s="122">
        <f t="shared" si="14"/>
        <v>2.7678571428571428</v>
      </c>
      <c r="AE25" s="123">
        <f t="shared" si="14"/>
        <v>2.7678571428571428</v>
      </c>
      <c r="AF25" s="122">
        <f t="shared" si="14"/>
        <v>3.0285714285714285</v>
      </c>
      <c r="AG25" s="123">
        <f t="shared" si="14"/>
        <v>3.52</v>
      </c>
      <c r="AH25" s="122">
        <f t="shared" si="14"/>
        <v>3.9</v>
      </c>
      <c r="AI25" s="123">
        <f t="shared" si="14"/>
        <v>3.4619999999999997</v>
      </c>
      <c r="AJ25" s="122">
        <f t="shared" si="14"/>
        <v>2.8653333333333331</v>
      </c>
      <c r="AK25" s="123">
        <f t="shared" si="14"/>
        <v>2.7166666666666668</v>
      </c>
      <c r="AL25" s="122">
        <f t="shared" si="14"/>
        <v>2.7</v>
      </c>
      <c r="AM25" s="123">
        <f t="shared" si="14"/>
        <v>2.8833333333333333</v>
      </c>
      <c r="AN25" s="122">
        <f t="shared" si="14"/>
        <v>3.0999999999999996</v>
      </c>
      <c r="AO25" s="123">
        <f t="shared" si="14"/>
        <v>3.2666666666666666</v>
      </c>
      <c r="AP25" s="122">
        <f t="shared" si="14"/>
        <v>3.3</v>
      </c>
      <c r="AQ25" s="123">
        <f t="shared" si="14"/>
        <v>3.2833333333333332</v>
      </c>
      <c r="AR25" s="122">
        <f t="shared" si="14"/>
        <v>3.2333333333333334</v>
      </c>
      <c r="AS25" s="123">
        <f t="shared" si="14"/>
        <v>3.2666666666666666</v>
      </c>
      <c r="AT25" s="122">
        <f t="shared" si="14"/>
        <v>3.3666666666666667</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4" t="s">
        <v>39</v>
      </c>
      <c r="B26" s="194"/>
      <c r="C26" s="194"/>
      <c r="D26" s="194"/>
      <c r="E26" s="194"/>
      <c r="F26" s="25">
        <f>HLOOKUP(F19,'SDR Patient and Stations'!$B$6:$AT$14,5,FALSE)</f>
        <v>10</v>
      </c>
      <c r="G26" s="49">
        <f>IF((F26+E28+(IF(F16&gt;0,0,F16))&gt;'SDR Patient and Stations'!G8),'SDR Patient and Stations'!G8,(F26+E28+(IF(F16&gt;0,0,F16))))</f>
        <v>10</v>
      </c>
      <c r="H26" s="52">
        <f>IF((G26+F28+(IF(G16&gt;0,0,G16))&gt;'SDR Patient and Stations'!H8),'SDR Patient and Stations'!H8,(G26+F28+(IF(G16&gt;0,0,G16))))</f>
        <v>10</v>
      </c>
      <c r="I26" s="116">
        <f>IF((H26+G28+(IF(H16&gt;0,0,H16))&gt;'SDR Patient and Stations'!I8),'SDR Patient and Stations'!I8,(H26+G28+(IF(H16&gt;0,0,H16))))</f>
        <v>10</v>
      </c>
      <c r="J26" s="117">
        <f>IF((I26+H28+(IF(I16&gt;0,0,I16))&gt;'SDR Patient and Stations'!J8),'SDR Patient and Stations'!J8,(I26+H28+(IF(I16&gt;0,0,I16))))</f>
        <v>10</v>
      </c>
      <c r="K26" s="116">
        <f>IF((J26+I28+(IF(J16&gt;0,0,J16))&gt;'SDR Patient and Stations'!K8),'SDR Patient and Stations'!K8,(J26+I28+(IF(J16&gt;0,0,J16))))</f>
        <v>11.193347953216374</v>
      </c>
      <c r="L26" s="117">
        <f>IF((K26+J28+(IF(K16&gt;0,0,K16))&gt;'SDR Patient and Stations'!L8),'SDR Patient and Stations'!L8,(K26+J28+(IF(K16&gt;0,0,K16))))</f>
        <v>14.688624606387764</v>
      </c>
      <c r="M26" s="116">
        <f>IF((L26+K28+(IF(L16&gt;0,0,L16))&gt;'SDR Patient and Stations'!M8),'SDR Patient and Stations'!M8,(L26+K28+(IF(L16&gt;0,0,L16))))</f>
        <v>22.854743027440392</v>
      </c>
      <c r="N26" s="117">
        <f>IF((M26+L28+(IF(M16&gt;0,0,M16))&gt;'SDR Patient and Stations'!N8),'SDR Patient and Stations'!N8,(M26+L28+(IF(M16&gt;0,0,M16))))</f>
        <v>25.232823645652591</v>
      </c>
      <c r="O26" s="116">
        <f>IF((N26+M28+(IF(N16&gt;0,0,N16))&gt;'SDR Patient and Stations'!O8),'SDR Patient and Stations'!O8,(N26+M28+(IF(N16&gt;0,0,N16))))</f>
        <v>30</v>
      </c>
      <c r="P26" s="117">
        <f>IF((O26+N28+(IF(O16&gt;0,0,O16))&gt;'SDR Patient and Stations'!P8),'SDR Patient and Stations'!P8,(O26+N28+(IF(O16&gt;0,0,O16))))</f>
        <v>30</v>
      </c>
      <c r="Q26" s="116">
        <f>IF((P26+O28+(IF(P16&gt;0,0,P16))&gt;'SDR Patient and Stations'!Q8),'SDR Patient and Stations'!Q8,(P26+O28+(IF(P16&gt;0,0,P16))))</f>
        <v>30</v>
      </c>
      <c r="R26" s="117">
        <f>IF((Q26+P28+(IF(Q16&gt;0,0,Q16))&gt;'SDR Patient and Stations'!R8),'SDR Patient and Stations'!R8,(Q26+P28+(IF(Q16&gt;0,0,Q16))))</f>
        <v>30</v>
      </c>
      <c r="S26" s="116">
        <f>IF((R26+Q28+(IF(R16&gt;0,0,R16))&gt;'SDR Patient and Stations'!S8),'SDR Patient and Stations'!S8,(R26+Q28+(IF(R16&gt;0,0,R16))))</f>
        <v>30</v>
      </c>
      <c r="T26" s="117">
        <f>IF((S26+R28+(IF(S16&gt;0,0,S16))&gt;'SDR Patient and Stations'!T8),'SDR Patient and Stations'!T8,(S26+R28+(IF(S16&gt;0,0,S16))))</f>
        <v>30</v>
      </c>
      <c r="U26" s="116">
        <f>IF((T26+S28+(IF(T16&gt;0,0,T16))&gt;'SDR Patient and Stations'!U8),'SDR Patient and Stations'!U8,(T26+S28+(IF(T16&gt;0,0,T16))))</f>
        <v>30</v>
      </c>
      <c r="V26" s="117">
        <f>IF((U26+T28+(IF(U16&gt;0,0,U16))&gt;'SDR Patient and Stations'!V8),'SDR Patient and Stations'!V8,(U26+T28+(IF(U16&gt;0,0,U16))))</f>
        <v>30</v>
      </c>
      <c r="W26" s="116">
        <f>IF((V26+U28+(IF(V16&gt;0,0,V16))&gt;'SDR Patient and Stations'!W8),'SDR Patient and Stations'!W8,(V26+U28+(IF(V16&gt;0,0,V16))))</f>
        <v>30</v>
      </c>
      <c r="X26" s="117">
        <f>IF((W26+V28+(IF(W16&gt;0,0,W16))&gt;'SDR Patient and Stations'!X8),'SDR Patient and Stations'!X8,(W26+V28+(IF(W16&gt;0,0,W16))))</f>
        <v>30</v>
      </c>
      <c r="Y26" s="116">
        <f>IF((X26+W28+(IF(X16&gt;0,0,X16))&gt;'SDR Patient and Stations'!Y8),'SDR Patient and Stations'!Y8,(X26+W28+(IF(X16&gt;0,0,X16))))</f>
        <v>30</v>
      </c>
      <c r="Z26" s="117">
        <f>IF((Y26+X28+(IF(Y16&gt;0,0,Y16))&gt;'SDR Patient and Stations'!Z8),'SDR Patient and Stations'!Z8,(Y26+X28+(IF(Y16&gt;0,0,Y16))))</f>
        <v>30</v>
      </c>
      <c r="AA26" s="116">
        <f>IF((Z26+Y28+(IF(Z16&gt;0,0,Z16))&gt;'SDR Patient and Stations'!AA8),'SDR Patient and Stations'!AA8,(Z26+Y28+(IF(Z16&gt;0,0,Z16))))</f>
        <v>30</v>
      </c>
      <c r="AB26" s="117">
        <f>IF((AA26+Z28+(IF(AA16&gt;0,0,AA16))&gt;'SDR Patient and Stations'!AB8),'SDR Patient and Stations'!AB8,(AA26+Z28+(IF(AA16&gt;0,0,AA16))))</f>
        <v>28</v>
      </c>
      <c r="AC26" s="116">
        <f>IF((AB26+AA28+(IF(AB16&gt;0,0,AB16))&gt;'SDR Patient and Stations'!AC8),'SDR Patient and Stations'!AC8,(AB26+AA28+(IF(AB16&gt;0,0,AB16))))</f>
        <v>28</v>
      </c>
      <c r="AD26" s="117">
        <f>IF((AC26+AB28+(IF(AC16&gt;0,0,AC16))&gt;'SDR Patient and Stations'!AD8),'SDR Patient and Stations'!AD8,(AC26+AB28+(IF(AC16&gt;0,0,AC16))))</f>
        <v>28</v>
      </c>
      <c r="AE26" s="116">
        <f>IF((AD26+AC28+(IF(AD16&gt;0,0,AD16))&gt;'SDR Patient and Stations'!AE8),'SDR Patient and Stations'!AE8,(AD26+AC28+(IF(AD16&gt;0,0,AD16))))</f>
        <v>28</v>
      </c>
      <c r="AF26" s="117">
        <f>IF((AE26+AD28+(IF(AE16&gt;0,0,AE16))&gt;'SDR Patient and Stations'!AF8),'SDR Patient and Stations'!AF8,(AE26+AD28+(IF(AE16&gt;0,0,AE16))))</f>
        <v>25</v>
      </c>
      <c r="AG26" s="116">
        <f>IF((AF26+AE28+(IF(AF16&gt;0,0,AF16))&gt;'SDR Patient and Stations'!AG8),'SDR Patient and Stations'!AG8,(AF26+AE28+(IF(AF16&gt;0,0,AF16))))</f>
        <v>25</v>
      </c>
      <c r="AH26" s="117">
        <f>IF((AG26+AF28+(IF(AG16&gt;0,0,AG16))&gt;'SDR Patient and Stations'!AH8),'SDR Patient and Stations'!AH8,(AG26+AF28+(IF(AG16&gt;0,0,AG16))))</f>
        <v>25</v>
      </c>
      <c r="AI26" s="116">
        <f>IF((AH26+AG28+(IF(AH16&gt;0,0,AH16))&gt;'SDR Patient and Stations'!AI8),'SDR Patient and Stations'!AI8,(AH26+AG28+(IF(AH16&gt;0,0,AH16))))</f>
        <v>26.315789473684209</v>
      </c>
      <c r="AJ26" s="117">
        <f>IF((AI26+AH28+(IF(AI16&gt;0,0,AI16))&gt;'SDR Patient and Stations'!AJ8),'SDR Patient and Stations'!AJ8,(AI26+AH28+(IF(AI16&gt;0,0,AI16))))</f>
        <v>30</v>
      </c>
      <c r="AK26" s="116">
        <f>IF((AJ26+AI28+(IF(AJ16&gt;0,0,AJ16))&gt;'SDR Patient and Stations'!AK8),'SDR Patient and Stations'!AK8,(AJ26+AI28+(IF(AJ16&gt;0,0,AJ16))))</f>
        <v>30</v>
      </c>
      <c r="AL26" s="117">
        <f>IF((AK26+AJ28+(IF(AK16&gt;0,0,AK16))&gt;'SDR Patient and Stations'!AL8),'SDR Patient and Stations'!AL8,(AK26+AJ28+(IF(AK16&gt;0,0,AK16))))</f>
        <v>30</v>
      </c>
      <c r="AM26" s="116">
        <f>IF((AL26+AK28+(IF(AL16&gt;0,0,AL16))&gt;'SDR Patient and Stations'!AM8),'SDR Patient and Stations'!AM8,(AL26+AK28+(IF(AL16&gt;0,0,AL16))))</f>
        <v>30</v>
      </c>
      <c r="AN26" s="117">
        <f>IF((AM26+AL28+(IF(AM16&gt;0,0,AM16))&gt;'SDR Patient and Stations'!AN8),'SDR Patient and Stations'!AN8,(AM26+AL28+(IF(AM16&gt;0,0,AM16))))</f>
        <v>30</v>
      </c>
      <c r="AO26" s="116">
        <f>IF((AN26+AM28+(IF(AN16&gt;0,0,AN16))&gt;'SDR Patient and Stations'!AO8),'SDR Patient and Stations'!AO8,(AN26+AM28+(IF(AN16&gt;0,0,AN16))))</f>
        <v>30</v>
      </c>
      <c r="AP26" s="117">
        <f>IF((AO26+AN28+(IF(AO16&gt;0,0,AO16))&gt;'SDR Patient and Stations'!AP8),'SDR Patient and Stations'!AP8,(AO26+AN28+(IF(AO16&gt;0,0,AO16))))</f>
        <v>30</v>
      </c>
      <c r="AQ26" s="116">
        <f>IF((AP26+AO28+(IF(AP16&gt;0,0,AP16))&gt;'SDR Patient and Stations'!AQ8),'SDR Patient and Stations'!AQ8,(AP26+AO28+(IF(AP16&gt;0,0,AP16))))</f>
        <v>30</v>
      </c>
      <c r="AR26" s="117">
        <f>IF((AQ26+AP28+(IF(AQ16&gt;0,0,AQ16))&gt;'SDR Patient and Stations'!AR8),'SDR Patient and Stations'!AR8,(AQ26+AP28+(IF(AQ16&gt;0,0,AQ16))))</f>
        <v>30</v>
      </c>
      <c r="AS26" s="116">
        <f>IF((AR26+AQ28+(IF(AR16&gt;0,0,AR16))&gt;'SDR Patient and Stations'!AS8),'SDR Patient and Stations'!AS8,(AR26+AQ28+(IF(AR16&gt;0,0,AR16))))</f>
        <v>30</v>
      </c>
      <c r="AT26" s="117">
        <f>IF((AS26+AR28+(IF(AS16&gt;0,0,AS16))&gt;'SDR Patient and Stations'!AT8),'SDR Patient and Stations'!AT8,(AS26+AR28+(IF(AS16&gt;0,0,AS16))))</f>
        <v>30</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5" t="s">
        <v>59</v>
      </c>
      <c r="B27" s="195"/>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4" t="s">
        <v>58</v>
      </c>
      <c r="B28" s="194"/>
      <c r="F28" s="25"/>
      <c r="G28" s="116">
        <f>IF(F49&lt;0,0,F49)</f>
        <v>0</v>
      </c>
      <c r="H28" s="117">
        <f t="shared" ref="H28:AZ28" si="15">IF(G49&lt;0,0,G49)</f>
        <v>3.8504155124653749</v>
      </c>
      <c r="I28" s="116">
        <f t="shared" si="15"/>
        <v>1.1933479532163744</v>
      </c>
      <c r="J28" s="117">
        <f t="shared" si="15"/>
        <v>3.4952766531713895</v>
      </c>
      <c r="K28" s="116">
        <f t="shared" si="15"/>
        <v>8.1661184210526301</v>
      </c>
      <c r="L28" s="117">
        <f t="shared" si="15"/>
        <v>2.3780806182121985</v>
      </c>
      <c r="M28" s="116">
        <f t="shared" si="15"/>
        <v>10</v>
      </c>
      <c r="N28" s="117">
        <f t="shared" si="15"/>
        <v>0</v>
      </c>
      <c r="O28" s="116">
        <f t="shared" si="15"/>
        <v>0</v>
      </c>
      <c r="P28" s="117">
        <f t="shared" si="15"/>
        <v>0</v>
      </c>
      <c r="Q28" s="116">
        <f t="shared" si="15"/>
        <v>0</v>
      </c>
      <c r="R28" s="117">
        <f t="shared" si="15"/>
        <v>0</v>
      </c>
      <c r="S28" s="116">
        <f t="shared" si="15"/>
        <v>0</v>
      </c>
      <c r="T28" s="117">
        <f t="shared" si="15"/>
        <v>0</v>
      </c>
      <c r="U28" s="116">
        <f t="shared" si="15"/>
        <v>0</v>
      </c>
      <c r="V28" s="117">
        <f t="shared" si="15"/>
        <v>0</v>
      </c>
      <c r="W28" s="116">
        <f t="shared" si="15"/>
        <v>0</v>
      </c>
      <c r="X28" s="117">
        <f t="shared" si="15"/>
        <v>0</v>
      </c>
      <c r="Y28" s="116">
        <f t="shared" si="15"/>
        <v>0</v>
      </c>
      <c r="Z28" s="117">
        <f t="shared" si="15"/>
        <v>0</v>
      </c>
      <c r="AA28" s="116">
        <f t="shared" si="15"/>
        <v>0</v>
      </c>
      <c r="AB28" s="117">
        <f t="shared" si="15"/>
        <v>0</v>
      </c>
      <c r="AC28" s="116">
        <f t="shared" si="15"/>
        <v>0</v>
      </c>
      <c r="AD28" s="117">
        <f t="shared" si="15"/>
        <v>0</v>
      </c>
      <c r="AE28" s="116">
        <f t="shared" si="15"/>
        <v>0</v>
      </c>
      <c r="AF28" s="117">
        <f t="shared" si="15"/>
        <v>0</v>
      </c>
      <c r="AG28" s="116">
        <f t="shared" si="15"/>
        <v>1.3157894736842088</v>
      </c>
      <c r="AH28" s="117">
        <f t="shared" si="15"/>
        <v>10</v>
      </c>
      <c r="AI28" s="116">
        <f t="shared" si="15"/>
        <v>10</v>
      </c>
      <c r="AJ28" s="117">
        <f t="shared" si="15"/>
        <v>0</v>
      </c>
      <c r="AK28" s="116">
        <f t="shared" si="15"/>
        <v>0</v>
      </c>
      <c r="AL28" s="117">
        <f t="shared" si="15"/>
        <v>0</v>
      </c>
      <c r="AM28" s="116">
        <f t="shared" si="15"/>
        <v>0</v>
      </c>
      <c r="AN28" s="117">
        <f t="shared" si="15"/>
        <v>0</v>
      </c>
      <c r="AO28" s="116">
        <f t="shared" si="15"/>
        <v>7.109375</v>
      </c>
      <c r="AP28" s="117">
        <f t="shared" si="15"/>
        <v>10</v>
      </c>
      <c r="AQ28" s="116">
        <f t="shared" si="15"/>
        <v>4.0117119722382881</v>
      </c>
      <c r="AR28" s="117">
        <f t="shared" si="15"/>
        <v>4.6260387811634303</v>
      </c>
      <c r="AS28" s="116">
        <f t="shared" si="15"/>
        <v>0</v>
      </c>
      <c r="AT28" s="117">
        <f t="shared" si="15"/>
        <v>5.2821486706456895</v>
      </c>
      <c r="AU28" s="116">
        <f t="shared" si="15"/>
        <v>2.8947368421052602</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6" t="s">
        <v>60</v>
      </c>
      <c r="B29" s="197"/>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39</v>
      </c>
      <c r="G30" s="68">
        <f>HLOOKUP(G19,'SDR Patient and Stations'!$B$6:$AT$14,4,FALSE)</f>
        <v>40</v>
      </c>
      <c r="H30" s="60">
        <f>HLOOKUP(H19,'SDR Patient and Stations'!$B$6:$AT$14,4,FALSE)</f>
        <v>35</v>
      </c>
      <c r="I30" s="68">
        <f>HLOOKUP(I19,'SDR Patient and Stations'!$B$6:$AT$14,4,FALSE)</f>
        <v>40</v>
      </c>
      <c r="J30" s="60">
        <f>HLOOKUP(J19,'SDR Patient and Stations'!$B$6:$AT$14,4,FALSE)</f>
        <v>47</v>
      </c>
      <c r="K30" s="68">
        <f>HLOOKUP(K19,'SDR Patient and Stations'!$B$6:$AT$14,4,FALSE)</f>
        <v>38</v>
      </c>
      <c r="L30" s="60">
        <f>HLOOKUP(L19,'SDR Patient and Stations'!$B$6:$AT$14,4,FALSE)</f>
        <v>60</v>
      </c>
      <c r="M30" s="68">
        <f>HLOOKUP(M19,'SDR Patient and Stations'!$B$6:$AT$14,4,FALSE)</f>
        <v>64</v>
      </c>
      <c r="N30" s="60">
        <f>HLOOKUP(N19,'SDR Patient and Stations'!$B$6:$AT$14,4,FALSE)</f>
        <v>63</v>
      </c>
      <c r="O30" s="68">
        <f>HLOOKUP(O19,'SDR Patient and Stations'!$B$6:$AT$14,4,FALSE)</f>
        <v>69</v>
      </c>
      <c r="P30" s="60">
        <f>HLOOKUP(P19,'SDR Patient and Stations'!$B$6:$AT$14,4,FALSE)</f>
        <v>68</v>
      </c>
      <c r="Q30" s="68">
        <f>HLOOKUP(Q19,'SDR Patient and Stations'!$B$6:$AT$14,4,FALSE)</f>
        <v>82</v>
      </c>
      <c r="R30" s="60">
        <f>HLOOKUP(R19,'SDR Patient and Stations'!$B$6:$AT$14,4,FALSE)</f>
        <v>80</v>
      </c>
      <c r="S30" s="68">
        <f>HLOOKUP(S19,'SDR Patient and Stations'!$B$6:$AT$14,4,FALSE)</f>
        <v>83</v>
      </c>
      <c r="T30" s="60">
        <f>HLOOKUP(T19,'SDR Patient and Stations'!$B$6:$AT$14,4,FALSE)</f>
        <v>87</v>
      </c>
      <c r="U30" s="68">
        <f>HLOOKUP(U19,'SDR Patient and Stations'!$B$6:$AT$14,4,FALSE)</f>
        <v>82</v>
      </c>
      <c r="V30" s="60">
        <f>HLOOKUP(V19,'SDR Patient and Stations'!$B$6:$AT$14,4,FALSE)</f>
        <v>85</v>
      </c>
      <c r="W30" s="68">
        <f>HLOOKUP(W19,'SDR Patient and Stations'!$B$6:$AT$14,4,FALSE)</f>
        <v>81</v>
      </c>
      <c r="X30" s="60">
        <f>HLOOKUP(X19,'SDR Patient and Stations'!$B$6:$AT$14,4,FALSE)</f>
        <v>84</v>
      </c>
      <c r="Y30" s="68">
        <f>HLOOKUP(Y19,'SDR Patient and Stations'!$B$6:$AT$14,4,FALSE)</f>
        <v>84</v>
      </c>
      <c r="Z30" s="60">
        <f>HLOOKUP(Z19,'SDR Patient and Stations'!$B$6:$AT$14,4,FALSE)</f>
        <v>81</v>
      </c>
      <c r="AA30" s="68">
        <f>HLOOKUP(AA19,'SDR Patient and Stations'!$B$6:$AT$14,4,FALSE)</f>
        <v>77</v>
      </c>
      <c r="AB30" s="60">
        <f>HLOOKUP(AB19,'SDR Patient and Stations'!$B$6:$AT$14,4,FALSE)</f>
        <v>84</v>
      </c>
      <c r="AC30" s="68">
        <f>HLOOKUP(AC19,'SDR Patient and Stations'!$B$6:$AT$14,4,FALSE)</f>
        <v>80</v>
      </c>
      <c r="AD30" s="60">
        <f>HLOOKUP(AD19,'SDR Patient and Stations'!$B$6:$AT$14,4,FALSE)</f>
        <v>75</v>
      </c>
      <c r="AE30" s="68">
        <f>HLOOKUP(AE19,'SDR Patient and Stations'!$B$6:$AT$14,4,FALSE)</f>
        <v>80</v>
      </c>
      <c r="AF30" s="60">
        <f>HLOOKUP(AF19,'SDR Patient and Stations'!$B$6:$AT$14,4,FALSE)</f>
        <v>80</v>
      </c>
      <c r="AG30" s="68">
        <f>HLOOKUP(AG19,'SDR Patient and Stations'!$B$6:$AT$14,4,FALSE)</f>
        <v>96</v>
      </c>
      <c r="AH30" s="60">
        <f>HLOOKUP(AH19,'SDR Patient and Stations'!$B$6:$AT$14,4,FALSE)</f>
        <v>99</v>
      </c>
      <c r="AI30" s="68">
        <f>HLOOKUP(AI19,'SDR Patient and Stations'!$B$6:$AT$14,4,FALSE)</f>
        <v>78</v>
      </c>
      <c r="AJ30" s="60">
        <f>HLOOKUP(AJ19,'SDR Patient and Stations'!$B$6:$AT$14,4,FALSE)</f>
        <v>83</v>
      </c>
      <c r="AK30" s="68">
        <f>HLOOKUP(AK19,'SDR Patient and Stations'!$B$6:$AT$14,4,FALSE)</f>
        <v>80</v>
      </c>
      <c r="AL30" s="60">
        <f>HLOOKUP(AL19,'SDR Patient and Stations'!$B$6:$AT$14,4,FALSE)</f>
        <v>82</v>
      </c>
      <c r="AM30" s="68">
        <f>HLOOKUP(AM19,'SDR Patient and Stations'!$B$6:$AT$14,4,FALSE)</f>
        <v>91</v>
      </c>
      <c r="AN30" s="60">
        <f>HLOOKUP(AN19,'SDR Patient and Stations'!$B$6:$AT$14,4,FALSE)</f>
        <v>95</v>
      </c>
      <c r="AO30" s="68">
        <f>HLOOKUP(AO19,'SDR Patient and Stations'!$B$6:$AT$14,4,FALSE)</f>
        <v>101</v>
      </c>
      <c r="AP30" s="60">
        <f>HLOOKUP(AP19,'SDR Patient and Stations'!$B$6:$AT$14,4,FALSE)</f>
        <v>97</v>
      </c>
      <c r="AQ30" s="68">
        <f>HLOOKUP(AQ19,'SDR Patient and Stations'!$B$6:$AT$14,4,FALSE)</f>
        <v>100</v>
      </c>
      <c r="AR30" s="60">
        <f>HLOOKUP(AR19,'SDR Patient and Stations'!$B$6:$AT$14,4,FALSE)</f>
        <v>94</v>
      </c>
      <c r="AS30" s="68">
        <f>HLOOKUP(AS19,'SDR Patient and Stations'!$B$6:$AT$14,4,FALSE)</f>
        <v>102</v>
      </c>
      <c r="AT30" s="60">
        <f>HLOOKUP(AT19,'SDR Patient and Stations'!$B$6:$AT$14,4,FALSE)</f>
        <v>100</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38</v>
      </c>
      <c r="G32" s="68">
        <f>HLOOKUP(G20,'SDR Patient and Stations'!$B$6:$AT$14,4,FALSE)</f>
        <v>38</v>
      </c>
      <c r="H32" s="60">
        <f>HLOOKUP(H20,'SDR Patient and Stations'!$B$6:$AT$14,4,FALSE)</f>
        <v>36</v>
      </c>
      <c r="I32" s="68">
        <f>HLOOKUP(I20,'SDR Patient and Stations'!$B$6:$AT$14,4,FALSE)</f>
        <v>39</v>
      </c>
      <c r="J32" s="60">
        <f>HLOOKUP(J20,'SDR Patient and Stations'!$B$6:$AT$14,4,FALSE)</f>
        <v>40</v>
      </c>
      <c r="K32" s="68">
        <f>HLOOKUP(K20,'SDR Patient and Stations'!$B$6:$AT$14,4,FALSE)</f>
        <v>35</v>
      </c>
      <c r="L32" s="60">
        <f>HLOOKUP(L20,'SDR Patient and Stations'!$B$6:$AT$14,4,FALSE)</f>
        <v>40</v>
      </c>
      <c r="M32" s="68">
        <f>HLOOKUP(M20,'SDR Patient and Stations'!$B$6:$AT$14,4,FALSE)</f>
        <v>47</v>
      </c>
      <c r="N32" s="60">
        <f>HLOOKUP(N20,'SDR Patient and Stations'!$B$6:$AT$14,4,FALSE)</f>
        <v>38</v>
      </c>
      <c r="O32" s="68">
        <f>HLOOKUP(O20,'SDR Patient and Stations'!$B$6:$AT$14,4,FALSE)</f>
        <v>60</v>
      </c>
      <c r="P32" s="60">
        <f>HLOOKUP(P20,'SDR Patient and Stations'!$B$6:$AT$14,4,FALSE)</f>
        <v>64</v>
      </c>
      <c r="Q32" s="68">
        <f>HLOOKUP(Q20,'SDR Patient and Stations'!$B$6:$AT$14,4,FALSE)</f>
        <v>63</v>
      </c>
      <c r="R32" s="60">
        <f>HLOOKUP(R20,'SDR Patient and Stations'!$B$6:$AT$14,4,FALSE)</f>
        <v>69</v>
      </c>
      <c r="S32" s="68">
        <f>HLOOKUP(S20,'SDR Patient and Stations'!$B$6:$AT$14,4,FALSE)</f>
        <v>68</v>
      </c>
      <c r="T32" s="60">
        <f>HLOOKUP(T20,'SDR Patient and Stations'!$B$6:$AT$14,4,FALSE)</f>
        <v>82</v>
      </c>
      <c r="U32" s="68">
        <f>HLOOKUP(U20,'SDR Patient and Stations'!$B$6:$AT$14,4,FALSE)</f>
        <v>80</v>
      </c>
      <c r="V32" s="60">
        <f>HLOOKUP(V20,'SDR Patient and Stations'!$B$6:$AT$14,4,FALSE)</f>
        <v>83</v>
      </c>
      <c r="W32" s="68">
        <f>HLOOKUP(W20,'SDR Patient and Stations'!$B$6:$AT$14,4,FALSE)</f>
        <v>87</v>
      </c>
      <c r="X32" s="60">
        <f>HLOOKUP(X20,'SDR Patient and Stations'!$B$6:$AT$14,4,FALSE)</f>
        <v>82</v>
      </c>
      <c r="Y32" s="68">
        <f>HLOOKUP(Y20,'SDR Patient and Stations'!$B$6:$AT$14,4,FALSE)</f>
        <v>85</v>
      </c>
      <c r="Z32" s="60">
        <f>HLOOKUP(Z20,'SDR Patient and Stations'!$B$6:$AT$14,4,FALSE)</f>
        <v>81</v>
      </c>
      <c r="AA32" s="68">
        <f>HLOOKUP(AA20,'SDR Patient and Stations'!$B$6:$AT$14,4,FALSE)</f>
        <v>84</v>
      </c>
      <c r="AB32" s="60">
        <f>HLOOKUP(AB20,'SDR Patient and Stations'!$B$6:$AT$14,4,FALSE)</f>
        <v>84</v>
      </c>
      <c r="AC32" s="68">
        <f>HLOOKUP(AC20,'SDR Patient and Stations'!$B$6:$AT$14,4,FALSE)</f>
        <v>81</v>
      </c>
      <c r="AD32" s="60">
        <f>HLOOKUP(AD20,'SDR Patient and Stations'!$B$6:$AT$14,4,FALSE)</f>
        <v>77</v>
      </c>
      <c r="AE32" s="68">
        <f>HLOOKUP(AE20,'SDR Patient and Stations'!$B$6:$AT$14,4,FALSE)</f>
        <v>84</v>
      </c>
      <c r="AF32" s="60">
        <f>HLOOKUP(AF20,'SDR Patient and Stations'!$B$6:$AT$14,4,FALSE)</f>
        <v>80</v>
      </c>
      <c r="AG32" s="68">
        <f>HLOOKUP(AG20,'SDR Patient and Stations'!$B$6:$AT$14,4,FALSE)</f>
        <v>75</v>
      </c>
      <c r="AH32" s="60">
        <f>HLOOKUP(AH20,'SDR Patient and Stations'!$B$6:$AT$14,4,FALSE)</f>
        <v>80</v>
      </c>
      <c r="AI32" s="68">
        <f>HLOOKUP(AI20,'SDR Patient and Stations'!$B$6:$AT$14,4,FALSE)</f>
        <v>80</v>
      </c>
      <c r="AJ32" s="60">
        <f>HLOOKUP(AJ20,'SDR Patient and Stations'!$B$6:$AT$14,4,FALSE)</f>
        <v>96</v>
      </c>
      <c r="AK32" s="68">
        <f>HLOOKUP(AK20,'SDR Patient and Stations'!$B$6:$AT$14,4,FALSE)</f>
        <v>99</v>
      </c>
      <c r="AL32" s="60">
        <f>HLOOKUP(AL20,'SDR Patient and Stations'!$B$6:$AT$14,4,FALSE)</f>
        <v>78</v>
      </c>
      <c r="AM32" s="68">
        <f>HLOOKUP(AM20,'SDR Patient and Stations'!$B$6:$AT$14,4,FALSE)</f>
        <v>83</v>
      </c>
      <c r="AN32" s="60">
        <f>HLOOKUP(AN20,'SDR Patient and Stations'!$B$6:$AT$14,4,FALSE)</f>
        <v>80</v>
      </c>
      <c r="AO32" s="68">
        <f>HLOOKUP(AO20,'SDR Patient and Stations'!$B$6:$AT$14,4,FALSE)</f>
        <v>82</v>
      </c>
      <c r="AP32" s="60">
        <f>HLOOKUP(AP20,'SDR Patient and Stations'!$B$6:$AT$14,4,FALSE)</f>
        <v>91</v>
      </c>
      <c r="AQ32" s="68">
        <f>HLOOKUP(AQ20,'SDR Patient and Stations'!$B$6:$AT$14,4,FALSE)</f>
        <v>95</v>
      </c>
      <c r="AR32" s="60">
        <f>HLOOKUP(AR20,'SDR Patient and Stations'!$B$6:$AT$14,4,FALSE)</f>
        <v>101</v>
      </c>
      <c r="AS32" s="68">
        <f>HLOOKUP(AS20,'SDR Patient and Stations'!$B$6:$AT$14,4,FALSE)</f>
        <v>97</v>
      </c>
      <c r="AT32" s="60">
        <f>HLOOKUP(AT20,'SDR Patient and Stations'!$B$6:$AT$14,4,FALSE)</f>
        <v>100</v>
      </c>
      <c r="AU32" s="68">
        <f>HLOOKUP(AU20,'SDR Patient and Stations'!$B$6:$AT$14,4,FALSE)</f>
        <v>94</v>
      </c>
      <c r="AV32" s="60">
        <f>HLOOKUP(AV20,'SDR Patient and Stations'!$B$6:$AT$14,4,FALSE)</f>
        <v>102</v>
      </c>
      <c r="AW32" s="68">
        <f>HLOOKUP(AW20,'SDR Patient and Stations'!$B$6:$AT$14,4,FALSE)</f>
        <v>100</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1</v>
      </c>
      <c r="G34" s="69">
        <f t="shared" si="16"/>
        <v>2</v>
      </c>
      <c r="H34" s="61">
        <f t="shared" si="16"/>
        <v>-1</v>
      </c>
      <c r="I34" s="69">
        <f t="shared" si="16"/>
        <v>1</v>
      </c>
      <c r="J34" s="61">
        <f t="shared" si="16"/>
        <v>7</v>
      </c>
      <c r="K34" s="69">
        <f t="shared" si="16"/>
        <v>3</v>
      </c>
      <c r="L34" s="61">
        <f t="shared" si="16"/>
        <v>20</v>
      </c>
      <c r="M34" s="69">
        <f t="shared" si="16"/>
        <v>17</v>
      </c>
      <c r="N34" s="61">
        <f t="shared" si="16"/>
        <v>25</v>
      </c>
      <c r="O34" s="69">
        <f t="shared" si="16"/>
        <v>9</v>
      </c>
      <c r="P34" s="61">
        <f t="shared" si="16"/>
        <v>4</v>
      </c>
      <c r="Q34" s="69">
        <f t="shared" si="16"/>
        <v>19</v>
      </c>
      <c r="R34" s="61">
        <f t="shared" si="16"/>
        <v>11</v>
      </c>
      <c r="S34" s="69">
        <f t="shared" si="16"/>
        <v>15</v>
      </c>
      <c r="T34" s="61">
        <f t="shared" si="16"/>
        <v>5</v>
      </c>
      <c r="U34" s="69">
        <f t="shared" si="16"/>
        <v>2</v>
      </c>
      <c r="V34" s="61">
        <f t="shared" si="16"/>
        <v>2</v>
      </c>
      <c r="W34" s="69">
        <f t="shared" si="16"/>
        <v>-6</v>
      </c>
      <c r="X34" s="61">
        <f t="shared" si="16"/>
        <v>2</v>
      </c>
      <c r="Y34" s="69">
        <f t="shared" si="16"/>
        <v>-1</v>
      </c>
      <c r="Z34" s="61">
        <f t="shared" si="16"/>
        <v>0</v>
      </c>
      <c r="AA34" s="69">
        <f t="shared" si="16"/>
        <v>-7</v>
      </c>
      <c r="AB34" s="61">
        <f t="shared" si="16"/>
        <v>0</v>
      </c>
      <c r="AC34" s="69">
        <f t="shared" si="16"/>
        <v>-1</v>
      </c>
      <c r="AD34" s="61">
        <f t="shared" si="16"/>
        <v>-2</v>
      </c>
      <c r="AE34" s="69">
        <f t="shared" si="16"/>
        <v>-4</v>
      </c>
      <c r="AF34" s="61">
        <f t="shared" si="16"/>
        <v>0</v>
      </c>
      <c r="AG34" s="69">
        <f t="shared" si="16"/>
        <v>21</v>
      </c>
      <c r="AH34" s="61">
        <f t="shared" si="16"/>
        <v>19</v>
      </c>
      <c r="AI34" s="69">
        <f t="shared" si="16"/>
        <v>-2</v>
      </c>
      <c r="AJ34" s="61">
        <f t="shared" si="16"/>
        <v>-13</v>
      </c>
      <c r="AK34" s="69">
        <f t="shared" si="16"/>
        <v>-19</v>
      </c>
      <c r="AL34" s="61">
        <f t="shared" si="16"/>
        <v>4</v>
      </c>
      <c r="AM34" s="69">
        <f t="shared" si="16"/>
        <v>8</v>
      </c>
      <c r="AN34" s="61">
        <f t="shared" si="16"/>
        <v>15</v>
      </c>
      <c r="AO34" s="69">
        <f t="shared" si="16"/>
        <v>19</v>
      </c>
      <c r="AP34" s="61">
        <f t="shared" si="16"/>
        <v>6</v>
      </c>
      <c r="AQ34" s="69">
        <f t="shared" si="16"/>
        <v>5</v>
      </c>
      <c r="AR34" s="61">
        <f t="shared" si="16"/>
        <v>-7</v>
      </c>
      <c r="AS34" s="69">
        <f t="shared" si="16"/>
        <v>5</v>
      </c>
      <c r="AT34" s="61">
        <f t="shared" si="16"/>
        <v>0</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2.6315789473684209E-2</v>
      </c>
      <c r="G36" s="107">
        <f t="shared" ref="G36:AZ36" si="18">IFERROR(G34/G32,0)</f>
        <v>5.2631578947368418E-2</v>
      </c>
      <c r="H36" s="108">
        <f t="shared" si="18"/>
        <v>-2.7777777777777776E-2</v>
      </c>
      <c r="I36" s="107">
        <f t="shared" si="18"/>
        <v>2.564102564102564E-2</v>
      </c>
      <c r="J36" s="108">
        <f t="shared" si="18"/>
        <v>0.17499999999999999</v>
      </c>
      <c r="K36" s="107">
        <f t="shared" si="18"/>
        <v>8.5714285714285715E-2</v>
      </c>
      <c r="L36" s="108">
        <f t="shared" si="18"/>
        <v>0.5</v>
      </c>
      <c r="M36" s="107">
        <f t="shared" si="18"/>
        <v>0.36170212765957449</v>
      </c>
      <c r="N36" s="108">
        <f t="shared" si="18"/>
        <v>0.65789473684210531</v>
      </c>
      <c r="O36" s="107">
        <f t="shared" si="18"/>
        <v>0.15</v>
      </c>
      <c r="P36" s="108">
        <f t="shared" si="18"/>
        <v>6.25E-2</v>
      </c>
      <c r="Q36" s="107">
        <f t="shared" si="18"/>
        <v>0.30158730158730157</v>
      </c>
      <c r="R36" s="108">
        <f t="shared" si="18"/>
        <v>0.15942028985507245</v>
      </c>
      <c r="S36" s="107">
        <f t="shared" si="18"/>
        <v>0.22058823529411764</v>
      </c>
      <c r="T36" s="108">
        <f t="shared" si="18"/>
        <v>6.097560975609756E-2</v>
      </c>
      <c r="U36" s="107">
        <f t="shared" si="18"/>
        <v>2.5000000000000001E-2</v>
      </c>
      <c r="V36" s="108">
        <f t="shared" si="18"/>
        <v>2.4096385542168676E-2</v>
      </c>
      <c r="W36" s="107">
        <f t="shared" si="18"/>
        <v>-6.8965517241379309E-2</v>
      </c>
      <c r="X36" s="108">
        <f t="shared" si="18"/>
        <v>2.4390243902439025E-2</v>
      </c>
      <c r="Y36" s="107">
        <f t="shared" si="18"/>
        <v>-1.1764705882352941E-2</v>
      </c>
      <c r="Z36" s="108">
        <f t="shared" si="18"/>
        <v>0</v>
      </c>
      <c r="AA36" s="107">
        <f t="shared" si="18"/>
        <v>-8.3333333333333329E-2</v>
      </c>
      <c r="AB36" s="108">
        <f t="shared" si="18"/>
        <v>0</v>
      </c>
      <c r="AC36" s="107">
        <f t="shared" si="18"/>
        <v>-1.2345679012345678E-2</v>
      </c>
      <c r="AD36" s="108">
        <f t="shared" si="18"/>
        <v>-2.5974025974025976E-2</v>
      </c>
      <c r="AE36" s="107">
        <f t="shared" si="18"/>
        <v>-4.7619047619047616E-2</v>
      </c>
      <c r="AF36" s="108">
        <f t="shared" si="18"/>
        <v>0</v>
      </c>
      <c r="AG36" s="107">
        <f t="shared" si="18"/>
        <v>0.28000000000000003</v>
      </c>
      <c r="AH36" s="108">
        <f t="shared" si="18"/>
        <v>0.23749999999999999</v>
      </c>
      <c r="AI36" s="107">
        <f t="shared" si="18"/>
        <v>-2.5000000000000001E-2</v>
      </c>
      <c r="AJ36" s="108">
        <f t="shared" si="18"/>
        <v>-0.13541666666666666</v>
      </c>
      <c r="AK36" s="107">
        <f t="shared" si="18"/>
        <v>-0.19191919191919191</v>
      </c>
      <c r="AL36" s="108">
        <f t="shared" si="18"/>
        <v>5.128205128205128E-2</v>
      </c>
      <c r="AM36" s="107">
        <f t="shared" si="18"/>
        <v>9.6385542168674704E-2</v>
      </c>
      <c r="AN36" s="108">
        <f t="shared" si="18"/>
        <v>0.1875</v>
      </c>
      <c r="AO36" s="107">
        <f t="shared" si="18"/>
        <v>0.23170731707317074</v>
      </c>
      <c r="AP36" s="108">
        <f t="shared" si="18"/>
        <v>6.5934065934065936E-2</v>
      </c>
      <c r="AQ36" s="107">
        <f t="shared" si="18"/>
        <v>5.2631578947368418E-2</v>
      </c>
      <c r="AR36" s="108">
        <f t="shared" si="18"/>
        <v>-6.9306930693069313E-2</v>
      </c>
      <c r="AS36" s="107">
        <f t="shared" si="18"/>
        <v>5.1546391752577317E-2</v>
      </c>
      <c r="AT36" s="108">
        <f t="shared" si="18"/>
        <v>0</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1.4619883040935672E-3</v>
      </c>
      <c r="G38" s="107">
        <f t="shared" ref="G38:BD38" si="20">G36/18</f>
        <v>2.9239766081871343E-3</v>
      </c>
      <c r="H38" s="108">
        <f t="shared" si="20"/>
        <v>-1.5432098765432098E-3</v>
      </c>
      <c r="I38" s="107">
        <f t="shared" si="20"/>
        <v>1.4245014245014244E-3</v>
      </c>
      <c r="J38" s="108">
        <f t="shared" si="20"/>
        <v>9.7222222222222224E-3</v>
      </c>
      <c r="K38" s="107">
        <f t="shared" si="20"/>
        <v>4.7619047619047623E-3</v>
      </c>
      <c r="L38" s="108">
        <f t="shared" si="20"/>
        <v>2.7777777777777776E-2</v>
      </c>
      <c r="M38" s="107">
        <f t="shared" si="20"/>
        <v>2.0094562647754138E-2</v>
      </c>
      <c r="N38" s="108">
        <f t="shared" si="20"/>
        <v>3.6549707602339186E-2</v>
      </c>
      <c r="O38" s="107">
        <f t="shared" si="20"/>
        <v>8.3333333333333332E-3</v>
      </c>
      <c r="P38" s="108">
        <f t="shared" si="20"/>
        <v>3.472222222222222E-3</v>
      </c>
      <c r="Q38" s="107">
        <f t="shared" si="20"/>
        <v>1.6754850088183421E-2</v>
      </c>
      <c r="R38" s="108">
        <f t="shared" si="20"/>
        <v>8.8566827697262474E-3</v>
      </c>
      <c r="S38" s="107">
        <f t="shared" si="20"/>
        <v>1.2254901960784314E-2</v>
      </c>
      <c r="T38" s="108">
        <f t="shared" si="20"/>
        <v>3.3875338753387532E-3</v>
      </c>
      <c r="U38" s="107">
        <f t="shared" si="20"/>
        <v>1.3888888888888889E-3</v>
      </c>
      <c r="V38" s="108">
        <f t="shared" si="20"/>
        <v>1.3386880856760376E-3</v>
      </c>
      <c r="W38" s="107">
        <f t="shared" si="20"/>
        <v>-3.8314176245210726E-3</v>
      </c>
      <c r="X38" s="108">
        <f t="shared" si="20"/>
        <v>1.3550135501355014E-3</v>
      </c>
      <c r="Y38" s="107">
        <f t="shared" si="20"/>
        <v>-6.5359477124183002E-4</v>
      </c>
      <c r="Z38" s="108">
        <f t="shared" si="20"/>
        <v>0</v>
      </c>
      <c r="AA38" s="107">
        <f t="shared" si="20"/>
        <v>-4.6296296296296294E-3</v>
      </c>
      <c r="AB38" s="108">
        <f t="shared" si="20"/>
        <v>0</v>
      </c>
      <c r="AC38" s="107">
        <f t="shared" si="20"/>
        <v>-6.8587105624142656E-4</v>
      </c>
      <c r="AD38" s="108">
        <f t="shared" si="20"/>
        <v>-1.443001443001443E-3</v>
      </c>
      <c r="AE38" s="107">
        <f t="shared" si="20"/>
        <v>-2.6455026455026454E-3</v>
      </c>
      <c r="AF38" s="108">
        <f t="shared" si="20"/>
        <v>0</v>
      </c>
      <c r="AG38" s="107">
        <f t="shared" si="20"/>
        <v>1.5555555555555557E-2</v>
      </c>
      <c r="AH38" s="108">
        <f t="shared" si="20"/>
        <v>1.3194444444444444E-2</v>
      </c>
      <c r="AI38" s="107">
        <f t="shared" si="20"/>
        <v>-1.3888888888888889E-3</v>
      </c>
      <c r="AJ38" s="108">
        <f t="shared" si="20"/>
        <v>-7.5231481481481477E-3</v>
      </c>
      <c r="AK38" s="107">
        <f t="shared" si="20"/>
        <v>-1.0662177328843996E-2</v>
      </c>
      <c r="AL38" s="108">
        <f t="shared" si="20"/>
        <v>2.8490028490028487E-3</v>
      </c>
      <c r="AM38" s="107">
        <f t="shared" si="20"/>
        <v>5.3547523427041506E-3</v>
      </c>
      <c r="AN38" s="108">
        <f t="shared" si="20"/>
        <v>1.0416666666666666E-2</v>
      </c>
      <c r="AO38" s="107">
        <f t="shared" si="20"/>
        <v>1.2872628726287264E-2</v>
      </c>
      <c r="AP38" s="108">
        <f t="shared" si="20"/>
        <v>3.663003663003663E-3</v>
      </c>
      <c r="AQ38" s="107">
        <f t="shared" si="20"/>
        <v>2.9239766081871343E-3</v>
      </c>
      <c r="AR38" s="108">
        <f t="shared" si="20"/>
        <v>-3.8503850385038507E-3</v>
      </c>
      <c r="AS38" s="107">
        <f t="shared" si="20"/>
        <v>2.8636884306987398E-3</v>
      </c>
      <c r="AT38" s="108">
        <f t="shared" si="20"/>
        <v>0</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2.6315789473684209E-2</v>
      </c>
      <c r="G40" s="120">
        <f t="shared" ref="G40:BD40" si="21">G38*G41</f>
        <v>5.2631578947368418E-2</v>
      </c>
      <c r="H40" s="108">
        <f t="shared" si="21"/>
        <v>-2.7777777777777776E-2</v>
      </c>
      <c r="I40" s="107">
        <f t="shared" si="21"/>
        <v>2.564102564102564E-2</v>
      </c>
      <c r="J40" s="108">
        <f t="shared" si="21"/>
        <v>0.17499999999999999</v>
      </c>
      <c r="K40" s="107">
        <f t="shared" si="21"/>
        <v>8.5714285714285715E-2</v>
      </c>
      <c r="L40" s="108">
        <f t="shared" si="21"/>
        <v>0.5</v>
      </c>
      <c r="M40" s="107">
        <f t="shared" si="21"/>
        <v>0.36170212765957449</v>
      </c>
      <c r="N40" s="108">
        <f t="shared" si="21"/>
        <v>0.65789473684210531</v>
      </c>
      <c r="O40" s="107">
        <f t="shared" si="21"/>
        <v>0.15</v>
      </c>
      <c r="P40" s="108">
        <f t="shared" si="21"/>
        <v>6.25E-2</v>
      </c>
      <c r="Q40" s="107">
        <f t="shared" si="21"/>
        <v>0.30158730158730157</v>
      </c>
      <c r="R40" s="108">
        <f t="shared" si="21"/>
        <v>0.15942028985507245</v>
      </c>
      <c r="S40" s="107">
        <f t="shared" si="21"/>
        <v>0.22058823529411764</v>
      </c>
      <c r="T40" s="108">
        <f t="shared" si="21"/>
        <v>6.097560975609756E-2</v>
      </c>
      <c r="U40" s="107">
        <f t="shared" si="21"/>
        <v>2.5000000000000001E-2</v>
      </c>
      <c r="V40" s="108">
        <f t="shared" si="21"/>
        <v>2.4096385542168676E-2</v>
      </c>
      <c r="W40" s="107">
        <f t="shared" si="21"/>
        <v>-6.8965517241379309E-2</v>
      </c>
      <c r="X40" s="108">
        <f t="shared" si="21"/>
        <v>2.4390243902439025E-2</v>
      </c>
      <c r="Y40" s="107">
        <f t="shared" si="21"/>
        <v>-1.1764705882352941E-2</v>
      </c>
      <c r="Z40" s="108">
        <f t="shared" si="21"/>
        <v>0</v>
      </c>
      <c r="AA40" s="107">
        <f t="shared" si="21"/>
        <v>-8.3333333333333329E-2</v>
      </c>
      <c r="AB40" s="108">
        <f t="shared" si="21"/>
        <v>0</v>
      </c>
      <c r="AC40" s="107">
        <f t="shared" si="21"/>
        <v>-1.2345679012345678E-2</v>
      </c>
      <c r="AD40" s="108">
        <f t="shared" si="21"/>
        <v>-2.5974025974025976E-2</v>
      </c>
      <c r="AE40" s="107">
        <f t="shared" si="21"/>
        <v>-4.7619047619047616E-2</v>
      </c>
      <c r="AF40" s="108">
        <f t="shared" si="21"/>
        <v>0</v>
      </c>
      <c r="AG40" s="107">
        <f t="shared" si="21"/>
        <v>0.28000000000000003</v>
      </c>
      <c r="AH40" s="108">
        <f t="shared" si="21"/>
        <v>0.23749999999999999</v>
      </c>
      <c r="AI40" s="107">
        <f t="shared" si="21"/>
        <v>-2.5000000000000001E-2</v>
      </c>
      <c r="AJ40" s="108">
        <f t="shared" si="21"/>
        <v>-0.13541666666666666</v>
      </c>
      <c r="AK40" s="107">
        <f t="shared" si="21"/>
        <v>-0.19191919191919193</v>
      </c>
      <c r="AL40" s="108">
        <f t="shared" si="21"/>
        <v>5.128205128205128E-2</v>
      </c>
      <c r="AM40" s="107">
        <f t="shared" si="21"/>
        <v>9.6385542168674704E-2</v>
      </c>
      <c r="AN40" s="108">
        <f t="shared" si="21"/>
        <v>0.1875</v>
      </c>
      <c r="AO40" s="107">
        <f t="shared" si="21"/>
        <v>0.23170731707317074</v>
      </c>
      <c r="AP40" s="108">
        <f t="shared" si="21"/>
        <v>6.5934065934065936E-2</v>
      </c>
      <c r="AQ40" s="107">
        <f t="shared" si="21"/>
        <v>5.2631578947368418E-2</v>
      </c>
      <c r="AR40" s="108">
        <f t="shared" si="21"/>
        <v>-6.9306930693069313E-2</v>
      </c>
      <c r="AS40" s="107">
        <f t="shared" si="21"/>
        <v>5.1546391752577317E-2</v>
      </c>
      <c r="AT40" s="108">
        <f t="shared" si="21"/>
        <v>0</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40.026315789473685</v>
      </c>
      <c r="G43" s="109">
        <f t="shared" ref="G43:BD43" si="22">G30+(G30*G40)</f>
        <v>42.10526315789474</v>
      </c>
      <c r="H43" s="110">
        <f t="shared" si="22"/>
        <v>34.027777777777779</v>
      </c>
      <c r="I43" s="109">
        <f t="shared" si="22"/>
        <v>41.025641025641022</v>
      </c>
      <c r="J43" s="110">
        <f t="shared" si="22"/>
        <v>55.225000000000001</v>
      </c>
      <c r="K43" s="109">
        <f t="shared" si="22"/>
        <v>41.25714285714286</v>
      </c>
      <c r="L43" s="110">
        <f t="shared" si="22"/>
        <v>90</v>
      </c>
      <c r="M43" s="109">
        <f t="shared" si="22"/>
        <v>87.148936170212764</v>
      </c>
      <c r="N43" s="110">
        <f t="shared" si="22"/>
        <v>104.44736842105263</v>
      </c>
      <c r="O43" s="109">
        <f t="shared" si="22"/>
        <v>79.349999999999994</v>
      </c>
      <c r="P43" s="110">
        <f t="shared" si="22"/>
        <v>72.25</v>
      </c>
      <c r="Q43" s="109">
        <f t="shared" si="22"/>
        <v>106.73015873015873</v>
      </c>
      <c r="R43" s="110">
        <f t="shared" si="22"/>
        <v>92.753623188405797</v>
      </c>
      <c r="S43" s="109">
        <f t="shared" si="22"/>
        <v>101.30882352941177</v>
      </c>
      <c r="T43" s="110">
        <f t="shared" si="22"/>
        <v>92.304878048780495</v>
      </c>
      <c r="U43" s="109">
        <f t="shared" si="22"/>
        <v>84.05</v>
      </c>
      <c r="V43" s="110">
        <f t="shared" si="22"/>
        <v>87.048192771084331</v>
      </c>
      <c r="W43" s="109">
        <f t="shared" si="22"/>
        <v>75.41379310344827</v>
      </c>
      <c r="X43" s="110">
        <f t="shared" si="22"/>
        <v>86.048780487804876</v>
      </c>
      <c r="Y43" s="109">
        <f t="shared" si="22"/>
        <v>83.011764705882356</v>
      </c>
      <c r="Z43" s="110">
        <f t="shared" si="22"/>
        <v>81</v>
      </c>
      <c r="AA43" s="109">
        <f t="shared" si="22"/>
        <v>70.583333333333329</v>
      </c>
      <c r="AB43" s="110">
        <f t="shared" si="22"/>
        <v>84</v>
      </c>
      <c r="AC43" s="109">
        <f t="shared" si="22"/>
        <v>79.012345679012341</v>
      </c>
      <c r="AD43" s="110">
        <f t="shared" si="22"/>
        <v>73.051948051948045</v>
      </c>
      <c r="AE43" s="109">
        <f t="shared" si="22"/>
        <v>76.19047619047619</v>
      </c>
      <c r="AF43" s="110">
        <f t="shared" si="22"/>
        <v>80</v>
      </c>
      <c r="AG43" s="109">
        <f t="shared" si="22"/>
        <v>122.88</v>
      </c>
      <c r="AH43" s="110">
        <f t="shared" si="22"/>
        <v>122.5125</v>
      </c>
      <c r="AI43" s="109">
        <f t="shared" si="22"/>
        <v>76.05</v>
      </c>
      <c r="AJ43" s="110">
        <f t="shared" si="22"/>
        <v>71.760416666666671</v>
      </c>
      <c r="AK43" s="109">
        <f t="shared" si="22"/>
        <v>64.646464646464651</v>
      </c>
      <c r="AL43" s="110">
        <f t="shared" si="22"/>
        <v>86.205128205128204</v>
      </c>
      <c r="AM43" s="109">
        <f t="shared" si="22"/>
        <v>99.771084337349393</v>
      </c>
      <c r="AN43" s="110">
        <f t="shared" si="22"/>
        <v>112.8125</v>
      </c>
      <c r="AO43" s="109">
        <f t="shared" si="22"/>
        <v>124.40243902439025</v>
      </c>
      <c r="AP43" s="110">
        <f t="shared" si="22"/>
        <v>103.39560439560439</v>
      </c>
      <c r="AQ43" s="109">
        <f t="shared" si="22"/>
        <v>105.26315789473684</v>
      </c>
      <c r="AR43" s="110">
        <f t="shared" si="22"/>
        <v>87.485148514851488</v>
      </c>
      <c r="AS43" s="109">
        <f t="shared" si="22"/>
        <v>107.25773195876289</v>
      </c>
      <c r="AT43" s="110">
        <f t="shared" si="22"/>
        <v>100</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13.166551246537397</v>
      </c>
      <c r="G45" s="69">
        <f t="shared" ref="G45:AZ45" si="23">G43/$F$1</f>
        <v>13.850415512465375</v>
      </c>
      <c r="H45" s="61">
        <f t="shared" si="23"/>
        <v>11.193347953216374</v>
      </c>
      <c r="I45" s="69">
        <f t="shared" si="23"/>
        <v>13.495276653171389</v>
      </c>
      <c r="J45" s="61">
        <f t="shared" si="23"/>
        <v>18.16611842105263</v>
      </c>
      <c r="K45" s="69">
        <f t="shared" si="23"/>
        <v>13.571428571428573</v>
      </c>
      <c r="L45" s="61">
        <f t="shared" si="23"/>
        <v>29.605263157894736</v>
      </c>
      <c r="M45" s="69">
        <f t="shared" si="23"/>
        <v>28.667413213885776</v>
      </c>
      <c r="N45" s="61">
        <f t="shared" si="23"/>
        <v>34.357686980609415</v>
      </c>
      <c r="O45" s="69">
        <f t="shared" si="23"/>
        <v>26.101973684210524</v>
      </c>
      <c r="P45" s="61">
        <f t="shared" si="23"/>
        <v>23.766447368421051</v>
      </c>
      <c r="Q45" s="69">
        <f t="shared" si="23"/>
        <v>35.108604845446955</v>
      </c>
      <c r="R45" s="61">
        <f t="shared" si="23"/>
        <v>30.511060259344013</v>
      </c>
      <c r="S45" s="69">
        <f t="shared" si="23"/>
        <v>33.325270897832816</v>
      </c>
      <c r="T45" s="61">
        <f t="shared" si="23"/>
        <v>30.36344672657253</v>
      </c>
      <c r="U45" s="69">
        <f t="shared" si="23"/>
        <v>27.648026315789473</v>
      </c>
      <c r="V45" s="61">
        <f t="shared" si="23"/>
        <v>28.634273937856687</v>
      </c>
      <c r="W45" s="69">
        <f t="shared" si="23"/>
        <v>24.807168784029034</v>
      </c>
      <c r="X45" s="61">
        <f t="shared" si="23"/>
        <v>28.305519897304237</v>
      </c>
      <c r="Y45" s="69">
        <f t="shared" si="23"/>
        <v>27.306501547987615</v>
      </c>
      <c r="Z45" s="61">
        <f t="shared" si="23"/>
        <v>26.644736842105264</v>
      </c>
      <c r="AA45" s="69">
        <f t="shared" si="23"/>
        <v>23.218201754385962</v>
      </c>
      <c r="AB45" s="61">
        <f t="shared" si="23"/>
        <v>27.631578947368421</v>
      </c>
      <c r="AC45" s="69">
        <f t="shared" si="23"/>
        <v>25.990903183885639</v>
      </c>
      <c r="AD45" s="61">
        <f t="shared" si="23"/>
        <v>24.030246069719752</v>
      </c>
      <c r="AE45" s="69">
        <f t="shared" si="23"/>
        <v>25.062656641604008</v>
      </c>
      <c r="AF45" s="61">
        <f t="shared" si="23"/>
        <v>26.315789473684209</v>
      </c>
      <c r="AG45" s="69">
        <f t="shared" si="23"/>
        <v>40.421052631578945</v>
      </c>
      <c r="AH45" s="61">
        <f t="shared" si="23"/>
        <v>40.300164473684212</v>
      </c>
      <c r="AI45" s="69">
        <f t="shared" si="23"/>
        <v>25.016447368421051</v>
      </c>
      <c r="AJ45" s="61">
        <f t="shared" si="23"/>
        <v>23.605400219298247</v>
      </c>
      <c r="AK45" s="69">
        <f t="shared" si="23"/>
        <v>21.26528442317916</v>
      </c>
      <c r="AL45" s="61">
        <f t="shared" si="23"/>
        <v>28.356950067476383</v>
      </c>
      <c r="AM45" s="69">
        <f t="shared" si="23"/>
        <v>32.819435637285984</v>
      </c>
      <c r="AN45" s="61">
        <f t="shared" si="23"/>
        <v>37.109375</v>
      </c>
      <c r="AO45" s="69">
        <f t="shared" si="23"/>
        <v>40.921854942233637</v>
      </c>
      <c r="AP45" s="61">
        <f t="shared" si="23"/>
        <v>34.011711972238288</v>
      </c>
      <c r="AQ45" s="69">
        <f t="shared" si="23"/>
        <v>34.62603878116343</v>
      </c>
      <c r="AR45" s="61">
        <f t="shared" si="23"/>
        <v>28.778009379885358</v>
      </c>
      <c r="AS45" s="69">
        <f t="shared" si="23"/>
        <v>35.282148670645689</v>
      </c>
      <c r="AT45" s="61">
        <f t="shared" si="23"/>
        <v>32.89473684210526</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10</v>
      </c>
      <c r="G47" s="172">
        <f>G45-G26</f>
        <v>3.8504155124653749</v>
      </c>
      <c r="H47" s="118">
        <f>H45-H26</f>
        <v>1.1933479532163744</v>
      </c>
      <c r="I47" s="119">
        <f t="shared" ref="I47:AZ47" si="24">I45-I26</f>
        <v>3.4952766531713895</v>
      </c>
      <c r="J47" s="118">
        <f t="shared" si="24"/>
        <v>8.1661184210526301</v>
      </c>
      <c r="K47" s="119">
        <f t="shared" si="24"/>
        <v>2.3780806182121985</v>
      </c>
      <c r="L47" s="118">
        <f t="shared" si="24"/>
        <v>14.916638551506972</v>
      </c>
      <c r="M47" s="119">
        <f t="shared" si="24"/>
        <v>5.8126701864453842</v>
      </c>
      <c r="N47" s="118">
        <f t="shared" si="24"/>
        <v>9.1248633349568244</v>
      </c>
      <c r="O47" s="119">
        <f t="shared" si="24"/>
        <v>-3.8980263157894761</v>
      </c>
      <c r="P47" s="118">
        <f t="shared" si="24"/>
        <v>-6.2335526315789487</v>
      </c>
      <c r="Q47" s="119">
        <f t="shared" si="24"/>
        <v>5.1086048454469548</v>
      </c>
      <c r="R47" s="118">
        <f t="shared" si="24"/>
        <v>0.51106025934401345</v>
      </c>
      <c r="S47" s="119">
        <f t="shared" si="24"/>
        <v>3.3252708978328158</v>
      </c>
      <c r="T47" s="118">
        <f t="shared" si="24"/>
        <v>0.36344672657252985</v>
      </c>
      <c r="U47" s="119">
        <f t="shared" si="24"/>
        <v>-2.3519736842105274</v>
      </c>
      <c r="V47" s="118">
        <f t="shared" si="24"/>
        <v>-1.3657260621433132</v>
      </c>
      <c r="W47" s="119">
        <f t="shared" si="24"/>
        <v>-5.1928312159709655</v>
      </c>
      <c r="X47" s="118">
        <f t="shared" si="24"/>
        <v>-1.6944801026957634</v>
      </c>
      <c r="Y47" s="119">
        <f t="shared" si="24"/>
        <v>-2.6934984520123848</v>
      </c>
      <c r="Z47" s="118">
        <f t="shared" si="24"/>
        <v>-3.3552631578947363</v>
      </c>
      <c r="AA47" s="119">
        <f t="shared" si="24"/>
        <v>-6.7817982456140378</v>
      </c>
      <c r="AB47" s="118">
        <f t="shared" si="24"/>
        <v>-0.36842105263157876</v>
      </c>
      <c r="AC47" s="119">
        <f t="shared" si="24"/>
        <v>-2.0090968161143614</v>
      </c>
      <c r="AD47" s="118">
        <f t="shared" si="24"/>
        <v>-3.9697539302802483</v>
      </c>
      <c r="AE47" s="119">
        <f t="shared" si="24"/>
        <v>-2.9373433583959923</v>
      </c>
      <c r="AF47" s="118">
        <f t="shared" si="24"/>
        <v>1.3157894736842088</v>
      </c>
      <c r="AG47" s="119">
        <f t="shared" si="24"/>
        <v>15.421052631578945</v>
      </c>
      <c r="AH47" s="118">
        <f t="shared" si="24"/>
        <v>15.300164473684212</v>
      </c>
      <c r="AI47" s="119">
        <f t="shared" si="24"/>
        <v>-1.2993421052631575</v>
      </c>
      <c r="AJ47" s="118">
        <f t="shared" si="24"/>
        <v>-6.3945997807017534</v>
      </c>
      <c r="AK47" s="119">
        <f t="shared" si="24"/>
        <v>-8.7347155768208395</v>
      </c>
      <c r="AL47" s="118">
        <f t="shared" si="24"/>
        <v>-1.643049932523617</v>
      </c>
      <c r="AM47" s="119">
        <f t="shared" si="24"/>
        <v>2.8194356372859843</v>
      </c>
      <c r="AN47" s="118">
        <f t="shared" si="24"/>
        <v>7.109375</v>
      </c>
      <c r="AO47" s="119">
        <f t="shared" si="24"/>
        <v>10.921854942233637</v>
      </c>
      <c r="AP47" s="118">
        <f t="shared" si="24"/>
        <v>4.0117119722382881</v>
      </c>
      <c r="AQ47" s="119">
        <f t="shared" si="24"/>
        <v>4.6260387811634303</v>
      </c>
      <c r="AR47" s="118">
        <f t="shared" si="24"/>
        <v>-1.2219906201146422</v>
      </c>
      <c r="AS47" s="119">
        <f t="shared" si="24"/>
        <v>5.2821486706456895</v>
      </c>
      <c r="AT47" s="118">
        <f t="shared" si="24"/>
        <v>2.8947368421052602</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3.8504155124653749</v>
      </c>
      <c r="H49" s="63">
        <f>IF((((IF(AND(H24&gt;($F$1-0.00001),((H45-H26)&gt;0)),(H45-H26),0)))&gt;=10),10,(IF(AND(H24&gt;($F$1-0.00001),((H45-H26)&gt;0)),(H45-H26),0)))</f>
        <v>1.1933479532163744</v>
      </c>
      <c r="I49" s="71">
        <f t="shared" ref="I49:AZ49" si="25">IF((((IF(AND(I24&gt;($F$1-0.00001),((I45-I26)&gt;0)),(I45-I26),0)))&gt;=10),10,(IF(AND(I24&gt;($F$1-0.00001),((I45-I26)&gt;0)),(I45-I26),0)))</f>
        <v>3.4952766531713895</v>
      </c>
      <c r="J49" s="63">
        <f t="shared" si="25"/>
        <v>8.1661184210526301</v>
      </c>
      <c r="K49" s="71">
        <f t="shared" si="25"/>
        <v>2.3780806182121985</v>
      </c>
      <c r="L49" s="63">
        <f t="shared" si="25"/>
        <v>10</v>
      </c>
      <c r="M49" s="71">
        <f t="shared" si="25"/>
        <v>0</v>
      </c>
      <c r="N49" s="63">
        <f t="shared" si="25"/>
        <v>0</v>
      </c>
      <c r="O49" s="71">
        <f t="shared" si="25"/>
        <v>0</v>
      </c>
      <c r="P49" s="63">
        <f t="shared" si="25"/>
        <v>0</v>
      </c>
      <c r="Q49" s="71">
        <f t="shared" si="25"/>
        <v>0</v>
      </c>
      <c r="R49" s="63">
        <f t="shared" si="25"/>
        <v>0</v>
      </c>
      <c r="S49" s="71">
        <f t="shared" si="25"/>
        <v>0</v>
      </c>
      <c r="T49" s="63">
        <f t="shared" si="25"/>
        <v>0</v>
      </c>
      <c r="U49" s="71">
        <f t="shared" si="25"/>
        <v>0</v>
      </c>
      <c r="V49" s="63">
        <f t="shared" si="25"/>
        <v>0</v>
      </c>
      <c r="W49" s="71">
        <f t="shared" si="25"/>
        <v>0</v>
      </c>
      <c r="X49" s="63">
        <f t="shared" si="25"/>
        <v>0</v>
      </c>
      <c r="Y49" s="71">
        <f t="shared" si="25"/>
        <v>0</v>
      </c>
      <c r="Z49" s="63">
        <f t="shared" si="25"/>
        <v>0</v>
      </c>
      <c r="AA49" s="71">
        <f t="shared" si="25"/>
        <v>0</v>
      </c>
      <c r="AB49" s="63">
        <f t="shared" si="25"/>
        <v>0</v>
      </c>
      <c r="AC49" s="71">
        <f t="shared" si="25"/>
        <v>0</v>
      </c>
      <c r="AD49" s="63">
        <f t="shared" si="25"/>
        <v>0</v>
      </c>
      <c r="AE49" s="71">
        <f t="shared" si="25"/>
        <v>0</v>
      </c>
      <c r="AF49" s="63">
        <f t="shared" si="25"/>
        <v>1.3157894736842088</v>
      </c>
      <c r="AG49" s="71">
        <f t="shared" si="25"/>
        <v>10</v>
      </c>
      <c r="AH49" s="63">
        <f t="shared" si="25"/>
        <v>10</v>
      </c>
      <c r="AI49" s="71">
        <f t="shared" si="25"/>
        <v>0</v>
      </c>
      <c r="AJ49" s="63">
        <f t="shared" si="25"/>
        <v>0</v>
      </c>
      <c r="AK49" s="71">
        <f t="shared" si="25"/>
        <v>0</v>
      </c>
      <c r="AL49" s="63">
        <f t="shared" si="25"/>
        <v>0</v>
      </c>
      <c r="AM49" s="71">
        <f t="shared" si="25"/>
        <v>0</v>
      </c>
      <c r="AN49" s="63">
        <f t="shared" si="25"/>
        <v>7.109375</v>
      </c>
      <c r="AO49" s="71">
        <f t="shared" si="25"/>
        <v>10</v>
      </c>
      <c r="AP49" s="63">
        <f t="shared" si="25"/>
        <v>4.0117119722382881</v>
      </c>
      <c r="AQ49" s="71">
        <f t="shared" si="25"/>
        <v>4.6260387811634303</v>
      </c>
      <c r="AR49" s="63">
        <f t="shared" si="25"/>
        <v>0</v>
      </c>
      <c r="AS49" s="71">
        <f t="shared" si="25"/>
        <v>5.2821486706456895</v>
      </c>
      <c r="AT49" s="63">
        <f t="shared" si="25"/>
        <v>2.8947368421052602</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34" priority="5" stopIfTrue="1">
      <formula>ISERROR</formula>
    </cfRule>
  </conditionalFormatting>
  <conditionalFormatting sqref="BB36:BD36 BB38:BD38 BB40:BD40 BB43:BD43 BB45:BD45 BB49:BD49">
    <cfRule type="expression" dxfId="33" priority="4" stopIfTrue="1">
      <formula>ISERROR</formula>
    </cfRule>
  </conditionalFormatting>
  <conditionalFormatting sqref="K36 K38 K40 K43 K45 K49">
    <cfRule type="expression" dxfId="32"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31"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30"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Instructions</vt:lpstr>
      <vt:lpstr>SDR Patient and Stations</vt:lpstr>
      <vt:lpstr>Overall Comparison</vt:lpstr>
      <vt:lpstr>Historic Facility Need SDR</vt:lpstr>
      <vt:lpstr>SMFP Facility Need 3.20 PPS</vt:lpstr>
      <vt:lpstr>SMFP Facility Need 3.16 PPS</vt:lpstr>
      <vt:lpstr>SMFP Facility Need 3.12 PPS</vt:lpstr>
      <vt:lpstr>SMFP Facility Need 3.08 PPS</vt:lpstr>
      <vt:lpstr>SMFP Facility Need 3.04 PPS</vt:lpstr>
      <vt:lpstr>SMFP Facility Need 3.00 PPS</vt:lpstr>
      <vt:lpstr>SMFP Facility Need 2.96 PPS</vt:lpstr>
      <vt:lpstr>SMFP Facility Need 2.92 PPS</vt:lpstr>
      <vt:lpstr>SMFP Facility Need 2.88 PPS</vt:lpstr>
      <vt:lpstr>SMFP Facility Need 2.84 PPS</vt:lpstr>
      <vt:lpstr>SMFP Facility Need 2.80 PPS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NC DHSR SHCC: FMC Charlotte</dc:title>
  <dc:creator>N.C. State Health Coordinating Council</dc:creator>
  <cp:lastModifiedBy>Glendening, Erin</cp:lastModifiedBy>
  <dcterms:created xsi:type="dcterms:W3CDTF">2018-12-19T17:30:34Z</dcterms:created>
  <dcterms:modified xsi:type="dcterms:W3CDTF">2019-01-28T21:19:23Z</dcterms:modified>
</cp:coreProperties>
</file>