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0" i="18"/>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5"/>
  <c r="F36" i="25" s="1"/>
  <c r="F38" i="25" s="1"/>
  <c r="F40" i="25" s="1"/>
  <c r="F43" i="25" s="1"/>
  <c r="F45" i="25" s="1"/>
  <c r="F34" i="22"/>
  <c r="F36" i="22" s="1"/>
  <c r="F38" i="22" s="1"/>
  <c r="F40" i="22" s="1"/>
  <c r="F43" i="22" s="1"/>
  <c r="F45" i="22" s="1"/>
  <c r="F34" i="18"/>
  <c r="F36" i="18" s="1"/>
  <c r="F38" i="18" s="1"/>
  <c r="F40" i="18" s="1"/>
  <c r="F43" i="18" s="1"/>
  <c r="F45" i="18" s="1"/>
  <c r="F34" i="20"/>
  <c r="F36" i="20" s="1"/>
  <c r="F38" i="20" s="1"/>
  <c r="F40" i="20" s="1"/>
  <c r="F43" i="20" s="1"/>
  <c r="F45" i="20"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D24" i="20"/>
  <c r="D24" i="2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E12"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F8"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Y9" i="1"/>
  <c r="Y35" i="1" s="1"/>
  <c r="AG9" i="1"/>
  <c r="AG35" i="1" s="1"/>
  <c r="AO9" i="1"/>
  <c r="AR9" i="1"/>
  <c r="AJ9" i="1"/>
  <c r="AB9" i="1"/>
  <c r="T9" i="1"/>
  <c r="L9" i="1"/>
  <c r="AP9" i="1"/>
  <c r="AH9" i="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AH35" i="1" l="1"/>
  <c r="N35" i="1"/>
  <c r="E25" i="17"/>
  <c r="Q35" i="1"/>
  <c r="D25" i="22"/>
  <c r="E25" i="20"/>
  <c r="K32" i="18"/>
  <c r="H24" i="18" s="1"/>
  <c r="J30" i="23"/>
  <c r="K32" i="19"/>
  <c r="J32" i="17"/>
  <c r="G30" i="21"/>
  <c r="G34" i="21" s="1"/>
  <c r="G36" i="21" s="1"/>
  <c r="G38" i="21" s="1"/>
  <c r="G40" i="21" s="1"/>
  <c r="G43" i="21" s="1"/>
  <c r="G45" i="21" s="1"/>
  <c r="J32" i="21"/>
  <c r="K32" i="14"/>
  <c r="H24" i="14" s="1"/>
  <c r="J32" i="23"/>
  <c r="G24" i="23" s="1"/>
  <c r="J32" i="18"/>
  <c r="G24" i="18" s="1"/>
  <c r="L32" i="21"/>
  <c r="K32" i="17"/>
  <c r="G30" i="18"/>
  <c r="H30" i="25"/>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H47" i="17" s="1"/>
  <c r="G30" i="14"/>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J32" i="22"/>
  <c r="G24" i="22" s="1"/>
  <c r="K32" i="24"/>
  <c r="H24" i="24" s="1"/>
  <c r="G30" i="25"/>
  <c r="G34" i="25" s="1"/>
  <c r="G36" i="25" s="1"/>
  <c r="G38" i="25" s="1"/>
  <c r="G40" i="25" s="1"/>
  <c r="G43" i="25" s="1"/>
  <c r="G45" i="25" s="1"/>
  <c r="G47" i="25" s="1"/>
  <c r="J32" i="27"/>
  <c r="G24" i="27" s="1"/>
  <c r="G25" i="27" s="1"/>
  <c r="J32" i="20"/>
  <c r="G24" i="20" s="1"/>
  <c r="G49" i="20" s="1"/>
  <c r="H28" i="20" s="1"/>
  <c r="J26"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J30" i="14"/>
  <c r="M32" i="14"/>
  <c r="J32" i="25"/>
  <c r="G24" i="25" s="1"/>
  <c r="G25" i="25" s="1"/>
  <c r="K32" i="21"/>
  <c r="H24" i="21" s="1"/>
  <c r="E8" i="13"/>
  <c r="E15" i="13"/>
  <c r="D9" i="13"/>
  <c r="E25" i="19"/>
  <c r="G47" i="21"/>
  <c r="H24" i="19"/>
  <c r="F25" i="23"/>
  <c r="F25" i="20"/>
  <c r="F11" i="13"/>
  <c r="D25" i="27"/>
  <c r="D6" i="13"/>
  <c r="F25" i="21"/>
  <c r="F12" i="13"/>
  <c r="D25" i="21"/>
  <c r="D12" i="13"/>
  <c r="E25" i="23"/>
  <c r="D25" i="20"/>
  <c r="G24" i="21"/>
  <c r="G25" i="21" s="1"/>
  <c r="H24" i="22"/>
  <c r="H34" i="25"/>
  <c r="H36" i="25" s="1"/>
  <c r="H38" i="25" s="1"/>
  <c r="H40" i="25" s="1"/>
  <c r="H43" i="25" s="1"/>
  <c r="H45" i="25" s="1"/>
  <c r="H47" i="25" s="1"/>
  <c r="G34" i="18"/>
  <c r="G36" i="18" s="1"/>
  <c r="G38" i="18" s="1"/>
  <c r="G40" i="18" s="1"/>
  <c r="G43" i="18" s="1"/>
  <c r="G45" i="18" s="1"/>
  <c r="G47" i="18" s="1"/>
  <c r="H24" i="17"/>
  <c r="G24" i="17"/>
  <c r="G25" i="17" s="1"/>
  <c r="H34" i="24"/>
  <c r="H36" i="24" s="1"/>
  <c r="H38" i="24" s="1"/>
  <c r="H40" i="24" s="1"/>
  <c r="H43" i="24" s="1"/>
  <c r="H45" i="24" s="1"/>
  <c r="H47" i="24" s="1"/>
  <c r="E25" i="18"/>
  <c r="F25" i="18"/>
  <c r="G12" i="13"/>
  <c r="H34" i="27"/>
  <c r="H36" i="27" s="1"/>
  <c r="H38" i="27" s="1"/>
  <c r="H40" i="27" s="1"/>
  <c r="H43" i="27" s="1"/>
  <c r="H45" i="27" s="1"/>
  <c r="H47" i="27" s="1"/>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34" i="14"/>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L32" i="17" l="1"/>
  <c r="I24" i="17" s="1"/>
  <c r="M32" i="22"/>
  <c r="M32" i="20"/>
  <c r="J24" i="20" s="1"/>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I24" i="23" s="1"/>
  <c r="I25" i="23" s="1"/>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J34" i="18" s="1"/>
  <c r="J36" i="18" s="1"/>
  <c r="J38" i="18" s="1"/>
  <c r="J40" i="18" s="1"/>
  <c r="J43" i="18" s="1"/>
  <c r="J45" i="18" s="1"/>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I34" i="20"/>
  <c r="I36" i="20" s="1"/>
  <c r="I38" i="20" s="1"/>
  <c r="I40" i="20" s="1"/>
  <c r="I43" i="20" s="1"/>
  <c r="I45" i="20" s="1"/>
  <c r="I47" i="20" s="1"/>
  <c r="G49" i="24"/>
  <c r="H28" i="24" s="1"/>
  <c r="J26" i="24" s="1"/>
  <c r="G25" i="24"/>
  <c r="H49" i="25"/>
  <c r="I28" i="25" s="1"/>
  <c r="G25" i="18"/>
  <c r="H49" i="17"/>
  <c r="I28" i="17" s="1"/>
  <c r="I25" i="17"/>
  <c r="G49" i="25"/>
  <c r="H28" i="25" s="1"/>
  <c r="J26" i="25" s="1"/>
  <c r="H25" i="25"/>
  <c r="J34" i="20"/>
  <c r="J36" i="20" s="1"/>
  <c r="J38" i="20" s="1"/>
  <c r="J40" i="20" s="1"/>
  <c r="J43" i="20" s="1"/>
  <c r="J45" i="20" s="1"/>
  <c r="J47" i="20" s="1"/>
  <c r="I24" i="21"/>
  <c r="I25" i="21" s="1"/>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K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24" i="24" l="1"/>
  <c r="L30" i="21"/>
  <c r="K30" i="20"/>
  <c r="K34" i="20" s="1"/>
  <c r="K36" i="20" s="1"/>
  <c r="K38" i="20" s="1"/>
  <c r="K40" i="20" s="1"/>
  <c r="K43" i="20" s="1"/>
  <c r="K45" i="20" s="1"/>
  <c r="K30" i="25"/>
  <c r="K30" i="23"/>
  <c r="K34" i="23" s="1"/>
  <c r="K36" i="23" s="1"/>
  <c r="K38" i="23" s="1"/>
  <c r="K40" i="23" s="1"/>
  <c r="K43" i="23" s="1"/>
  <c r="K45" i="23" s="1"/>
  <c r="K47" i="23" s="1"/>
  <c r="N32" i="24"/>
  <c r="Q32" i="14"/>
  <c r="N32" i="20"/>
  <c r="K24" i="20" s="1"/>
  <c r="K25" i="20" s="1"/>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P32" i="18"/>
  <c r="N30" i="22"/>
  <c r="Q32" i="17"/>
  <c r="O32" i="21"/>
  <c r="P32" i="25"/>
  <c r="L30" i="20"/>
  <c r="L34" i="20" s="1"/>
  <c r="L36" i="20" s="1"/>
  <c r="L38" i="20" s="1"/>
  <c r="L40" i="20" s="1"/>
  <c r="L43" i="20" s="1"/>
  <c r="L45" i="20" s="1"/>
  <c r="M30" i="21"/>
  <c r="Q32" i="21"/>
  <c r="M30" i="25"/>
  <c r="O32" i="20"/>
  <c r="Q32" i="18"/>
  <c r="O32" i="24"/>
  <c r="N32" i="19"/>
  <c r="K24" i="19" s="1"/>
  <c r="L30" i="25"/>
  <c r="L34" i="25" s="1"/>
  <c r="L36" i="25" s="1"/>
  <c r="L38" i="25" s="1"/>
  <c r="L40" i="25" s="1"/>
  <c r="L43" i="25" s="1"/>
  <c r="L45" i="25" s="1"/>
  <c r="O32" i="19"/>
  <c r="Q32" i="19"/>
  <c r="N32" i="23"/>
  <c r="K24" i="23" s="1"/>
  <c r="K30" i="27"/>
  <c r="K34" i="27" s="1"/>
  <c r="K36" i="27" s="1"/>
  <c r="K38" i="27" s="1"/>
  <c r="K40" i="27" s="1"/>
  <c r="K43" i="27" s="1"/>
  <c r="K45" i="27" s="1"/>
  <c r="L30" i="27"/>
  <c r="L34" i="27" s="1"/>
  <c r="L36" i="27" s="1"/>
  <c r="L38" i="27" s="1"/>
  <c r="L40" i="27" s="1"/>
  <c r="L43" i="27" s="1"/>
  <c r="L45" i="27" s="1"/>
  <c r="N30" i="21"/>
  <c r="N34" i="21" s="1"/>
  <c r="N36" i="21" s="1"/>
  <c r="N38" i="21" s="1"/>
  <c r="N40" i="21" s="1"/>
  <c r="N43" i="21" s="1"/>
  <c r="N45" i="21" s="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J49" i="24"/>
  <c r="K28" i="24" s="1"/>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L34" i="21"/>
  <c r="L36" i="21" s="1"/>
  <c r="L38" i="21" s="1"/>
  <c r="L40" i="21" s="1"/>
  <c r="L43" i="21" s="1"/>
  <c r="L45" i="21" s="1"/>
  <c r="K47" i="20"/>
  <c r="I49" i="19"/>
  <c r="J28" i="19" s="1"/>
  <c r="J24" i="23"/>
  <c r="J25" i="23" s="1"/>
  <c r="J47" i="24"/>
  <c r="I49" i="20"/>
  <c r="J28" i="20" s="1"/>
  <c r="L26" i="20" s="1"/>
  <c r="J25" i="20"/>
  <c r="I49" i="18"/>
  <c r="J28" i="18" s="1"/>
  <c r="K34" i="25"/>
  <c r="K36" i="25" s="1"/>
  <c r="K38" i="25" s="1"/>
  <c r="K40" i="25" s="1"/>
  <c r="K43" i="25" s="1"/>
  <c r="K45" i="25" s="1"/>
  <c r="J49" i="20"/>
  <c r="K28" i="20" s="1"/>
  <c r="L34" i="23"/>
  <c r="L36" i="23" s="1"/>
  <c r="L38" i="23" s="1"/>
  <c r="L40" i="23" s="1"/>
  <c r="L43" i="23" s="1"/>
  <c r="L45" i="23" s="1"/>
  <c r="I49" i="23"/>
  <c r="J28" i="23" s="1"/>
  <c r="L26" i="23" s="1"/>
  <c r="J47" i="27"/>
  <c r="K34" i="21"/>
  <c r="K36" i="21" s="1"/>
  <c r="K38" i="21" s="1"/>
  <c r="K40" i="21" s="1"/>
  <c r="K43" i="21" s="1"/>
  <c r="K45" i="21" s="1"/>
  <c r="J47" i="23"/>
  <c r="I49" i="24"/>
  <c r="J28" i="24" s="1"/>
  <c r="J25" i="24"/>
  <c r="J24" i="19"/>
  <c r="J25" i="19" s="1"/>
  <c r="J47" i="19"/>
  <c r="J47" i="17"/>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N34" i="17" l="1"/>
  <c r="N36" i="17" s="1"/>
  <c r="N38" i="17" s="1"/>
  <c r="N40" i="17" s="1"/>
  <c r="N43" i="17" s="1"/>
  <c r="N45" i="17" s="1"/>
  <c r="K24" i="17"/>
  <c r="K47" i="19"/>
  <c r="L26" i="25"/>
  <c r="M26" i="25" s="1"/>
  <c r="M24" i="25" s="1"/>
  <c r="L26" i="24"/>
  <c r="M26" i="24" s="1"/>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L26" i="17"/>
  <c r="L24" i="17" s="1"/>
  <c r="K47" i="24"/>
  <c r="K47" i="27"/>
  <c r="J24" i="21"/>
  <c r="J49" i="21" s="1"/>
  <c r="K28" i="21" s="1"/>
  <c r="L26" i="27"/>
  <c r="M26" i="20"/>
  <c r="M24" i="20" s="1"/>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L47" i="25"/>
  <c r="L47" i="23"/>
  <c r="K49" i="23"/>
  <c r="L28" i="23" s="1"/>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K25" i="19"/>
  <c r="K49" i="19"/>
  <c r="L28" i="19" s="1"/>
  <c r="J49" i="23"/>
  <c r="K28" i="23" s="1"/>
  <c r="M26" i="23" s="1"/>
  <c r="K25" i="23"/>
  <c r="L24" i="20"/>
  <c r="L25" i="20" s="1"/>
  <c r="M34" i="22"/>
  <c r="M36" i="22" s="1"/>
  <c r="M38" i="22" s="1"/>
  <c r="M40" i="22" s="1"/>
  <c r="M43" i="22" s="1"/>
  <c r="M45" i="22" s="1"/>
  <c r="L47" i="24"/>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L24" i="25" l="1"/>
  <c r="L24" i="24"/>
  <c r="M24" i="24"/>
  <c r="J49" i="22"/>
  <c r="K28" i="22" s="1"/>
  <c r="M26" i="22" s="1"/>
  <c r="M47" i="22" s="1"/>
  <c r="K25" i="21"/>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P30" i="24"/>
  <c r="R32" i="14"/>
  <c r="R32" i="17"/>
  <c r="R32" i="21"/>
  <c r="S32" i="24"/>
  <c r="S32" i="25"/>
  <c r="O30" i="24"/>
  <c r="O30" i="21"/>
  <c r="O30" i="18"/>
  <c r="O34" i="18" s="1"/>
  <c r="O36" i="18" s="1"/>
  <c r="O38" i="18" s="1"/>
  <c r="O40" i="18" s="1"/>
  <c r="O43" i="18" s="1"/>
  <c r="O45" i="18" s="1"/>
  <c r="S32" i="27"/>
  <c r="R32" i="22"/>
  <c r="O30" i="22"/>
  <c r="O30" i="27"/>
  <c r="P30" i="21"/>
  <c r="R32" i="20"/>
  <c r="M26" i="17"/>
  <c r="M24" i="17" s="1"/>
  <c r="M25" i="17" s="1"/>
  <c r="R32" i="18"/>
  <c r="J25" i="21"/>
  <c r="L25" i="23"/>
  <c r="M26" i="27"/>
  <c r="M24" i="27" s="1"/>
  <c r="K49" i="24"/>
  <c r="L28" i="24" s="1"/>
  <c r="N26" i="24" s="1"/>
  <c r="N24" i="24" s="1"/>
  <c r="M47" i="25"/>
  <c r="L25" i="24"/>
  <c r="J25" i="18"/>
  <c r="J49" i="18"/>
  <c r="K28" i="18" s="1"/>
  <c r="M26" i="18" s="1"/>
  <c r="K25" i="18"/>
  <c r="N26" i="23"/>
  <c r="O26" i="23"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P34" i="27"/>
  <c r="P36" i="27" s="1"/>
  <c r="P38" i="27" s="1"/>
  <c r="P40" i="27" s="1"/>
  <c r="P43" i="27" s="1"/>
  <c r="P45" i="27" s="1"/>
  <c r="L25" i="25"/>
  <c r="L49" i="25"/>
  <c r="M28" i="25" s="1"/>
  <c r="M25" i="25"/>
  <c r="L49" i="20"/>
  <c r="M28" i="20" s="1"/>
  <c r="M25" i="20"/>
  <c r="L49" i="18"/>
  <c r="M28" i="18" s="1"/>
  <c r="M47" i="23"/>
  <c r="M49" i="25"/>
  <c r="N28" i="25" s="1"/>
  <c r="O34" i="22"/>
  <c r="O36" i="22" s="1"/>
  <c r="O38" i="22" s="1"/>
  <c r="O40" i="22" s="1"/>
  <c r="O43" i="22" s="1"/>
  <c r="O45" i="22" s="1"/>
  <c r="O34" i="24"/>
  <c r="O36" i="24" s="1"/>
  <c r="O38" i="24" s="1"/>
  <c r="O40" i="24" s="1"/>
  <c r="O43" i="24" s="1"/>
  <c r="O45" i="24" s="1"/>
  <c r="K49" i="21"/>
  <c r="L28" i="21" s="1"/>
  <c r="L49" i="24"/>
  <c r="M28" i="24" s="1"/>
  <c r="M25" i="24"/>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O34" i="14"/>
  <c r="P6" i="2"/>
  <c r="K12" i="13"/>
  <c r="K8" i="13"/>
  <c r="W20" i="14"/>
  <c r="R19" i="14"/>
  <c r="X20" i="14"/>
  <c r="S19" i="14"/>
  <c r="N26" i="27" l="1"/>
  <c r="O26" i="24"/>
  <c r="O47" i="24" s="1"/>
  <c r="M47" i="17"/>
  <c r="L25" i="22"/>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9" i="23"/>
  <c r="N28" i="23" s="1"/>
  <c r="P26" i="23" s="1"/>
  <c r="M25" i="23"/>
  <c r="N24" i="25"/>
  <c r="N25" i="25" s="1"/>
  <c r="M47" i="21"/>
  <c r="O26" i="20"/>
  <c r="P26" i="20" s="1"/>
  <c r="O26" i="17"/>
  <c r="N47" i="17"/>
  <c r="N47" i="20"/>
  <c r="M47" i="27"/>
  <c r="N24" i="23"/>
  <c r="N47" i="23"/>
  <c r="N6" i="13"/>
  <c r="M49" i="27"/>
  <c r="N28" i="27" s="1"/>
  <c r="N47" i="21"/>
  <c r="O24" i="24"/>
  <c r="N24" i="20"/>
  <c r="M6" i="13"/>
  <c r="L49" i="27"/>
  <c r="M28" i="27" s="1"/>
  <c r="O26"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N25" i="17" l="1"/>
  <c r="P26" i="27"/>
  <c r="O26" i="21"/>
  <c r="O24" i="21" s="1"/>
  <c r="O25" i="21" s="1"/>
  <c r="N25" i="21"/>
  <c r="M25" i="22"/>
  <c r="M49" i="18"/>
  <c r="N28" i="18" s="1"/>
  <c r="N25" i="19"/>
  <c r="M49" i="19"/>
  <c r="N28" i="19" s="1"/>
  <c r="P26" i="19" s="1"/>
  <c r="Q26" i="19" s="1"/>
  <c r="Q24" i="19" s="1"/>
  <c r="Q49" i="19" s="1"/>
  <c r="R28" i="19" s="1"/>
  <c r="P24" i="23"/>
  <c r="O24" i="20"/>
  <c r="O26" i="18"/>
  <c r="N24" i="18"/>
  <c r="N49" i="18" s="1"/>
  <c r="O28" i="18" s="1"/>
  <c r="N47" i="18"/>
  <c r="O26" i="22"/>
  <c r="N24" i="22"/>
  <c r="P26" i="21"/>
  <c r="Q26" i="21" s="1"/>
  <c r="P24" i="20"/>
  <c r="P49" i="20" s="1"/>
  <c r="Q28" i="20" s="1"/>
  <c r="M25" i="21"/>
  <c r="O47" i="20"/>
  <c r="N49" i="20"/>
  <c r="O28" i="20" s="1"/>
  <c r="Q26" i="20" s="1"/>
  <c r="N25" i="20"/>
  <c r="P26" i="17"/>
  <c r="Q26" i="17" s="1"/>
  <c r="O24" i="17"/>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Q47" i="19" l="1"/>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Y30" i="27"/>
  <c r="AD32" i="17"/>
  <c r="AD34" i="17" s="1"/>
  <c r="AD36" i="17" s="1"/>
  <c r="AD38" i="17" s="1"/>
  <c r="AD40" i="17" s="1"/>
  <c r="AD43" i="17" s="1"/>
  <c r="AD45" i="17" s="1"/>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G34" i="23" s="1"/>
  <c r="AG36" i="23" s="1"/>
  <c r="AG38" i="23" s="1"/>
  <c r="AG40" i="23" s="1"/>
  <c r="AG43" i="23" s="1"/>
  <c r="AG45" i="23" s="1"/>
  <c r="AM32" i="25"/>
  <c r="AV32" i="18"/>
  <c r="AX32" i="24"/>
  <c r="AH32" i="27"/>
  <c r="AU30" i="27"/>
  <c r="AL30" i="24"/>
  <c r="AZ32" i="21"/>
  <c r="AZ34" i="21" s="1"/>
  <c r="AZ36" i="21" s="1"/>
  <c r="AZ38" i="21" s="1"/>
  <c r="AZ40" i="21" s="1"/>
  <c r="AZ43" i="21" s="1"/>
  <c r="AZ45" i="21" s="1"/>
  <c r="AE30" i="14"/>
  <c r="AE30" i="22"/>
  <c r="AJ32" i="14"/>
  <c r="AJ30" i="23"/>
  <c r="Y30" i="20"/>
  <c r="AM30" i="17"/>
  <c r="AF30" i="21"/>
  <c r="AP30" i="21"/>
  <c r="S30" i="24"/>
  <c r="S34" i="24" s="1"/>
  <c r="S36" i="24" s="1"/>
  <c r="S38" i="24" s="1"/>
  <c r="S40" i="24" s="1"/>
  <c r="S43" i="24" s="1"/>
  <c r="S45" i="24" s="1"/>
  <c r="Y32" i="25"/>
  <c r="AJ30" i="22"/>
  <c r="AT32" i="22"/>
  <c r="AU32" i="17"/>
  <c r="AU34" i="17" s="1"/>
  <c r="AU36" i="17" s="1"/>
  <c r="AU38" i="17" s="1"/>
  <c r="AU40" i="17" s="1"/>
  <c r="AU43" i="17" s="1"/>
  <c r="AU45" i="17" s="1"/>
  <c r="AG32" i="17"/>
  <c r="AW30" i="22"/>
  <c r="V30" i="22"/>
  <c r="V34" i="22" s="1"/>
  <c r="V36" i="22" s="1"/>
  <c r="V38" i="22" s="1"/>
  <c r="V40" i="22" s="1"/>
  <c r="V43" i="22" s="1"/>
  <c r="V45" i="22" s="1"/>
  <c r="U32" i="24"/>
  <c r="U34" i="24" s="1"/>
  <c r="U36" i="24" s="1"/>
  <c r="U38" i="24" s="1"/>
  <c r="U40" i="24" s="1"/>
  <c r="U43" i="24" s="1"/>
  <c r="U45" i="24" s="1"/>
  <c r="AM30" i="20"/>
  <c r="AI30" i="25"/>
  <c r="Z30" i="21"/>
  <c r="AT32" i="14"/>
  <c r="S30" i="18"/>
  <c r="S34" i="18" s="1"/>
  <c r="S36" i="18" s="1"/>
  <c r="S38" i="18" s="1"/>
  <c r="S40" i="18" s="1"/>
  <c r="S43" i="18" s="1"/>
  <c r="S45" i="18" s="1"/>
  <c r="AM32" i="23"/>
  <c r="AC30" i="14"/>
  <c r="T30" i="23"/>
  <c r="T34" i="23" s="1"/>
  <c r="T36" i="23" s="1"/>
  <c r="T38" i="23" s="1"/>
  <c r="T40" i="23" s="1"/>
  <c r="T43" i="23" s="1"/>
  <c r="T45" i="23" s="1"/>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Z34" i="24" s="1"/>
  <c r="AZ36" i="24" s="1"/>
  <c r="AZ38" i="24" s="1"/>
  <c r="AZ40" i="24" s="1"/>
  <c r="AZ43" i="24" s="1"/>
  <c r="AZ45" i="24" s="1"/>
  <c r="AY30" i="14"/>
  <c r="T30" i="25"/>
  <c r="AM32" i="17"/>
  <c r="R32" i="19"/>
  <c r="O24" i="19" s="1"/>
  <c r="AX32" i="27"/>
  <c r="AX34" i="27" s="1"/>
  <c r="AX36" i="27" s="1"/>
  <c r="AX38" i="27" s="1"/>
  <c r="AX40" i="27" s="1"/>
  <c r="AX43" i="27" s="1"/>
  <c r="AX45" i="27" s="1"/>
  <c r="AJ32" i="25"/>
  <c r="W30" i="22"/>
  <c r="AX32" i="17"/>
  <c r="AX34" i="17" s="1"/>
  <c r="AX36" i="17" s="1"/>
  <c r="AX38" i="17" s="1"/>
  <c r="AX40" i="17" s="1"/>
  <c r="AX43" i="17" s="1"/>
  <c r="AX45" i="17" s="1"/>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T30" i="20"/>
  <c r="Z30" i="14"/>
  <c r="Z30" i="19"/>
  <c r="Y30" i="21"/>
  <c r="AW30" i="20"/>
  <c r="AW34" i="20" s="1"/>
  <c r="AW36" i="20" s="1"/>
  <c r="AW38" i="20" s="1"/>
  <c r="AW40" i="20" s="1"/>
  <c r="AW43" i="20" s="1"/>
  <c r="AW45" i="20" s="1"/>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P34" i="17" s="1"/>
  <c r="AP36" i="17" s="1"/>
  <c r="AP38" i="17" s="1"/>
  <c r="AP40" i="17" s="1"/>
  <c r="AP43" i="17" s="1"/>
  <c r="AP45" i="17" s="1"/>
  <c r="AA30" i="25"/>
  <c r="AU30" i="18"/>
  <c r="AN32" i="23"/>
  <c r="AN32" i="25"/>
  <c r="AZ30" i="27"/>
  <c r="AI30" i="27"/>
  <c r="AV30" i="23"/>
  <c r="AU32" i="20"/>
  <c r="Q30" i="22"/>
  <c r="Q34" i="22" s="1"/>
  <c r="Q36" i="22" s="1"/>
  <c r="Q38" i="22" s="1"/>
  <c r="Q40" i="22" s="1"/>
  <c r="Q43" i="22" s="1"/>
  <c r="Q45" i="22" s="1"/>
  <c r="Q47" i="22" s="1"/>
  <c r="S30" i="19"/>
  <c r="V30" i="24"/>
  <c r="T32" i="25"/>
  <c r="T34" i="25" s="1"/>
  <c r="T36" i="25" s="1"/>
  <c r="T38" i="25" s="1"/>
  <c r="T40" i="25" s="1"/>
  <c r="T43" i="25" s="1"/>
  <c r="T45" i="25" s="1"/>
  <c r="AJ30" i="21"/>
  <c r="AH30" i="18"/>
  <c r="Y32" i="17"/>
  <c r="AO30" i="24"/>
  <c r="AA30" i="24"/>
  <c r="AA34" i="24" s="1"/>
  <c r="AA36" i="24" s="1"/>
  <c r="AA38" i="24" s="1"/>
  <c r="AA40" i="24" s="1"/>
  <c r="AA43" i="24" s="1"/>
  <c r="AA45" i="24" s="1"/>
  <c r="T30" i="27"/>
  <c r="AK32" i="22"/>
  <c r="AW30" i="21"/>
  <c r="AB32" i="25"/>
  <c r="AK30" i="14"/>
  <c r="AB30" i="17"/>
  <c r="AM32" i="24"/>
  <c r="AZ32" i="22"/>
  <c r="AF30" i="17"/>
  <c r="AQ30" i="14"/>
  <c r="AJ30" i="20"/>
  <c r="AJ34" i="20" s="1"/>
  <c r="AJ36" i="20" s="1"/>
  <c r="AJ38" i="20" s="1"/>
  <c r="AJ40" i="20" s="1"/>
  <c r="AJ43" i="20" s="1"/>
  <c r="AJ45" i="20" s="1"/>
  <c r="Y32" i="21"/>
  <c r="AH30" i="14"/>
  <c r="AS32" i="23"/>
  <c r="AS34" i="23" s="1"/>
  <c r="AS36" i="23" s="1"/>
  <c r="AS38" i="23" s="1"/>
  <c r="AS40" i="23" s="1"/>
  <c r="AS43" i="23" s="1"/>
  <c r="AS45" i="23" s="1"/>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T34" i="21" s="1"/>
  <c r="T36" i="21" s="1"/>
  <c r="T38" i="21" s="1"/>
  <c r="T40" i="21" s="1"/>
  <c r="T43" i="21" s="1"/>
  <c r="T45" i="21" s="1"/>
  <c r="AI30" i="24"/>
  <c r="U32" i="25"/>
  <c r="X30" i="20"/>
  <c r="AS32" i="14"/>
  <c r="AS30" i="24"/>
  <c r="AN30" i="22"/>
  <c r="U30" i="14"/>
  <c r="U34" i="14" s="1"/>
  <c r="U36" i="14" s="1"/>
  <c r="U38" i="14" s="1"/>
  <c r="U40" i="14" s="1"/>
  <c r="U43" i="14" s="1"/>
  <c r="U45" i="14" s="1"/>
  <c r="AN30" i="27"/>
  <c r="AN34" i="27" s="1"/>
  <c r="AN36" i="27" s="1"/>
  <c r="AN38" i="27" s="1"/>
  <c r="AN40" i="27" s="1"/>
  <c r="AN43" i="27" s="1"/>
  <c r="AN45" i="27" s="1"/>
  <c r="AK30" i="17"/>
  <c r="AU32" i="18"/>
  <c r="Q30" i="18"/>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S34" i="25" s="1"/>
  <c r="S36" i="25" s="1"/>
  <c r="S38" i="25" s="1"/>
  <c r="S40" i="25" s="1"/>
  <c r="S43" i="25" s="1"/>
  <c r="S45" i="25" s="1"/>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AF32" i="18"/>
  <c r="AF34" i="18" s="1"/>
  <c r="AF36" i="18" s="1"/>
  <c r="AF38" i="18" s="1"/>
  <c r="AF40" i="18" s="1"/>
  <c r="AF43" i="18" s="1"/>
  <c r="AF45" i="18" s="1"/>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C32" i="14"/>
  <c r="AX32" i="23"/>
  <c r="U32" i="17"/>
  <c r="AU30" i="14"/>
  <c r="AW30" i="17"/>
  <c r="AC30" i="27"/>
  <c r="X32" i="21"/>
  <c r="AG30" i="21"/>
  <c r="AE32" i="17"/>
  <c r="AE34" i="17" s="1"/>
  <c r="AE36" i="17" s="1"/>
  <c r="AE38" i="17" s="1"/>
  <c r="AE40" i="17" s="1"/>
  <c r="AE43" i="17" s="1"/>
  <c r="AE45" i="17" s="1"/>
  <c r="X32" i="23"/>
  <c r="X34" i="23" s="1"/>
  <c r="X36" i="23" s="1"/>
  <c r="X38" i="23" s="1"/>
  <c r="X40" i="23" s="1"/>
  <c r="X43" i="23" s="1"/>
  <c r="X45" i="23" s="1"/>
  <c r="R30" i="19"/>
  <c r="AM30" i="23"/>
  <c r="AY30" i="18"/>
  <c r="X30" i="17"/>
  <c r="AG30" i="25"/>
  <c r="T30" i="22"/>
  <c r="AD32" i="23"/>
  <c r="V32" i="17"/>
  <c r="V34" i="17" s="1"/>
  <c r="V36" i="17" s="1"/>
  <c r="V38" i="17" s="1"/>
  <c r="V40" i="17" s="1"/>
  <c r="V43" i="17" s="1"/>
  <c r="V45" i="17" s="1"/>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Q34" i="27" s="1"/>
  <c r="AQ36" i="27" s="1"/>
  <c r="AQ38" i="27" s="1"/>
  <c r="AQ40" i="27" s="1"/>
  <c r="AQ43" i="27" s="1"/>
  <c r="AQ45" i="27" s="1"/>
  <c r="AM30" i="14"/>
  <c r="AS30" i="18"/>
  <c r="AN32" i="17"/>
  <c r="Q30" i="23"/>
  <c r="Q34" i="23" s="1"/>
  <c r="Q36" i="23" s="1"/>
  <c r="Q38" i="23" s="1"/>
  <c r="Q40" i="23" s="1"/>
  <c r="Q43" i="23" s="1"/>
  <c r="Q45" i="23" s="1"/>
  <c r="Q47" i="23" s="1"/>
  <c r="T30" i="17"/>
  <c r="U32" i="22"/>
  <c r="R24" i="22" s="1"/>
  <c r="AD30" i="19"/>
  <c r="AD34" i="19" s="1"/>
  <c r="AD36" i="19" s="1"/>
  <c r="AD38" i="19" s="1"/>
  <c r="AD40" i="19" s="1"/>
  <c r="AD43" i="19" s="1"/>
  <c r="AD45" i="19" s="1"/>
  <c r="U32" i="27"/>
  <c r="U34" i="27" s="1"/>
  <c r="U36" i="27" s="1"/>
  <c r="U38" i="27" s="1"/>
  <c r="U40" i="27" s="1"/>
  <c r="U43" i="27" s="1"/>
  <c r="U45" i="27" s="1"/>
  <c r="W32" i="22"/>
  <c r="AL30" i="23"/>
  <c r="AL30" i="14"/>
  <c r="AO30" i="18"/>
  <c r="Y30" i="19"/>
  <c r="U30" i="23"/>
  <c r="AO30" i="21"/>
  <c r="AW30" i="14"/>
  <c r="AK32" i="21"/>
  <c r="AL30" i="27"/>
  <c r="Y30" i="18"/>
  <c r="AC30" i="21"/>
  <c r="W32" i="17"/>
  <c r="AB30" i="24"/>
  <c r="AO32" i="23"/>
  <c r="AG32" i="18"/>
  <c r="AR32" i="21"/>
  <c r="R30" i="27"/>
  <c r="U30" i="18"/>
  <c r="T32" i="14"/>
  <c r="Q24" i="14" s="1"/>
  <c r="AN30" i="20"/>
  <c r="X30" i="19"/>
  <c r="AT32" i="17"/>
  <c r="AM32" i="20"/>
  <c r="AX32" i="25"/>
  <c r="AJ30" i="18"/>
  <c r="AB32" i="21"/>
  <c r="AL30" i="19"/>
  <c r="AP30" i="19"/>
  <c r="AL30" i="25"/>
  <c r="AL34" i="25" s="1"/>
  <c r="AL36" i="25" s="1"/>
  <c r="AL38" i="25" s="1"/>
  <c r="AL40" i="25" s="1"/>
  <c r="AL43" i="25" s="1"/>
  <c r="AL45" i="25" s="1"/>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Q24" i="22" s="1"/>
  <c r="AJ32" i="22"/>
  <c r="T32" i="23"/>
  <c r="Q24" i="23" s="1"/>
  <c r="V32" i="14"/>
  <c r="AQ32" i="14"/>
  <c r="AJ32" i="17"/>
  <c r="AJ34" i="17" s="1"/>
  <c r="AJ36" i="17" s="1"/>
  <c r="AJ38" i="17" s="1"/>
  <c r="AJ40" i="17" s="1"/>
  <c r="AJ43" i="17" s="1"/>
  <c r="AJ45" i="17" s="1"/>
  <c r="AF30" i="27"/>
  <c r="AK32" i="18"/>
  <c r="AY30" i="19"/>
  <c r="AM32" i="27"/>
  <c r="AV32" i="20"/>
  <c r="AG30" i="24"/>
  <c r="AH30" i="25"/>
  <c r="AD32" i="20"/>
  <c r="AE30" i="23"/>
  <c r="AP30" i="18"/>
  <c r="AB30" i="25"/>
  <c r="AT30" i="25"/>
  <c r="AC30" i="20"/>
  <c r="AC34" i="20" s="1"/>
  <c r="AC36" i="20" s="1"/>
  <c r="AC38" i="20" s="1"/>
  <c r="AC40" i="20" s="1"/>
  <c r="AC43" i="20" s="1"/>
  <c r="AC45" i="20" s="1"/>
  <c r="AZ30" i="25"/>
  <c r="AY32" i="18"/>
  <c r="AA30" i="20"/>
  <c r="AT32" i="19"/>
  <c r="AI32" i="23"/>
  <c r="AL30" i="18"/>
  <c r="AW30" i="18"/>
  <c r="AJ32" i="21"/>
  <c r="AH30" i="23"/>
  <c r="V32" i="23"/>
  <c r="AO30" i="25"/>
  <c r="AF32" i="19"/>
  <c r="AK32" i="23"/>
  <c r="R30" i="18"/>
  <c r="AS30" i="27"/>
  <c r="AD32" i="27"/>
  <c r="V32" i="20"/>
  <c r="S24" i="20" s="1"/>
  <c r="AD30" i="18"/>
  <c r="AD30" i="25"/>
  <c r="Q30" i="20"/>
  <c r="Q34" i="20" s="1"/>
  <c r="Q36" i="20" s="1"/>
  <c r="Q38" i="20" s="1"/>
  <c r="Q40" i="20" s="1"/>
  <c r="Q43" i="20" s="1"/>
  <c r="Q45" i="20" s="1"/>
  <c r="Q47" i="20" s="1"/>
  <c r="AO32" i="20"/>
  <c r="AZ30" i="17"/>
  <c r="V30" i="19"/>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AJ30" i="19"/>
  <c r="AE30" i="27"/>
  <c r="AE34" i="27" s="1"/>
  <c r="AE36" i="27" s="1"/>
  <c r="AE38" i="27" s="1"/>
  <c r="AE40" i="27" s="1"/>
  <c r="AE43" i="27" s="1"/>
  <c r="AE45" i="27" s="1"/>
  <c r="AV32" i="23"/>
  <c r="AO32" i="27"/>
  <c r="AJ30" i="24"/>
  <c r="AE32" i="21"/>
  <c r="AH32" i="25"/>
  <c r="V30" i="14"/>
  <c r="AP32" i="21"/>
  <c r="AB30" i="20"/>
  <c r="Z30" i="27"/>
  <c r="AG32" i="22"/>
  <c r="AG34" i="22" s="1"/>
  <c r="AG36" i="22" s="1"/>
  <c r="AG38" i="22" s="1"/>
  <c r="AG40" i="22" s="1"/>
  <c r="AG43" i="22" s="1"/>
  <c r="AG45" i="22" s="1"/>
  <c r="AG30" i="18"/>
  <c r="T32" i="21"/>
  <c r="Q24" i="21" s="1"/>
  <c r="AP32" i="19"/>
  <c r="Z30" i="17"/>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AG30" i="20"/>
  <c r="AY30" i="22"/>
  <c r="S30" i="2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X30" i="17"/>
  <c r="AN30" i="21"/>
  <c r="AC32" i="22"/>
  <c r="AT30" i="14"/>
  <c r="AA30" i="23"/>
  <c r="AA34" i="23" s="1"/>
  <c r="AA36" i="23" s="1"/>
  <c r="AA38" i="23" s="1"/>
  <c r="AA40" i="23" s="1"/>
  <c r="AA43" i="23" s="1"/>
  <c r="AA45" i="23" s="1"/>
  <c r="AV30" i="20"/>
  <c r="AV34" i="20" s="1"/>
  <c r="AV36" i="20" s="1"/>
  <c r="AV38" i="20" s="1"/>
  <c r="AV40" i="20" s="1"/>
  <c r="AV43" i="20" s="1"/>
  <c r="AV45" i="20" s="1"/>
  <c r="Z32" i="25"/>
  <c r="AR30" i="23"/>
  <c r="AK32" i="27"/>
  <c r="AF32" i="22"/>
  <c r="AI32" i="22"/>
  <c r="AE32" i="14"/>
  <c r="AU30" i="24"/>
  <c r="AK30" i="21"/>
  <c r="AW32" i="21"/>
  <c r="AY32" i="21"/>
  <c r="V30" i="27"/>
  <c r="AP30" i="20"/>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Z34" i="17"/>
  <c r="Z36" i="17" s="1"/>
  <c r="Z38" i="17" s="1"/>
  <c r="Z40" i="17" s="1"/>
  <c r="Z43" i="17" s="1"/>
  <c r="Z45" i="17" s="1"/>
  <c r="BC30" i="23"/>
  <c r="AD34" i="21"/>
  <c r="AD36" i="21" s="1"/>
  <c r="AD38" i="21" s="1"/>
  <c r="AD40" i="21" s="1"/>
  <c r="AD43" i="21" s="1"/>
  <c r="AD45" i="21" s="1"/>
  <c r="P34" i="17"/>
  <c r="P36" i="17" s="1"/>
  <c r="P38" i="17" s="1"/>
  <c r="P40" i="17" s="1"/>
  <c r="P43" i="17" s="1"/>
  <c r="P45" i="17" s="1"/>
  <c r="T34" i="19"/>
  <c r="T36" i="19" s="1"/>
  <c r="T38" i="19" s="1"/>
  <c r="T40" i="19" s="1"/>
  <c r="T43" i="19" s="1"/>
  <c r="T45" i="19" s="1"/>
  <c r="Q34" i="18"/>
  <c r="Q36" i="18" s="1"/>
  <c r="Q38" i="18" s="1"/>
  <c r="Q40" i="18" s="1"/>
  <c r="Q43" i="18" s="1"/>
  <c r="Q45" i="18" s="1"/>
  <c r="Q47" i="18" s="1"/>
  <c r="AE34" i="21"/>
  <c r="AE36" i="21" s="1"/>
  <c r="AE38" i="21" s="1"/>
  <c r="AE40" i="21" s="1"/>
  <c r="AE43" i="21" s="1"/>
  <c r="AE45" i="21" s="1"/>
  <c r="BE26" i="27"/>
  <c r="N34" i="24"/>
  <c r="N36" i="24" s="1"/>
  <c r="N38" i="24" s="1"/>
  <c r="N40" i="24" s="1"/>
  <c r="N43" i="24" s="1"/>
  <c r="N45" i="24" s="1"/>
  <c r="R34" i="18"/>
  <c r="R36" i="18" s="1"/>
  <c r="R38" i="18" s="1"/>
  <c r="R40" i="18" s="1"/>
  <c r="R43" i="18" s="1"/>
  <c r="R45" i="18"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V34" i="19"/>
  <c r="V36" i="19" s="1"/>
  <c r="V38" i="19" s="1"/>
  <c r="V40" i="19" s="1"/>
  <c r="V43" i="19" s="1"/>
  <c r="V45" i="19" s="1"/>
  <c r="BE26" i="24"/>
  <c r="BD30" i="23"/>
  <c r="BD26" i="22"/>
  <c r="O24" i="23"/>
  <c r="BD26" i="19"/>
  <c r="P34" i="24"/>
  <c r="P36" i="24" s="1"/>
  <c r="P38" i="24" s="1"/>
  <c r="P40" i="24" s="1"/>
  <c r="P43" i="24" s="1"/>
  <c r="P45" i="24" s="1"/>
  <c r="R34" i="22"/>
  <c r="R36" i="22" s="1"/>
  <c r="R38" i="22" s="1"/>
  <c r="R40" i="22" s="1"/>
  <c r="R43" i="22" s="1"/>
  <c r="R45" i="22" s="1"/>
  <c r="BE26" i="19"/>
  <c r="BC26" i="23"/>
  <c r="AK34" i="18"/>
  <c r="AK36" i="18" s="1"/>
  <c r="AK38" i="18" s="1"/>
  <c r="AK40" i="18" s="1"/>
  <c r="AK43" i="18" s="1"/>
  <c r="AK45" i="18" s="1"/>
  <c r="BD30" i="19"/>
  <c r="O34" i="25"/>
  <c r="O36" i="25" s="1"/>
  <c r="O38" i="25" s="1"/>
  <c r="O40" i="25" s="1"/>
  <c r="O43" i="25" s="1"/>
  <c r="O45" i="25" s="1"/>
  <c r="O47" i="25" s="1"/>
  <c r="U34" i="18"/>
  <c r="U36" i="18" s="1"/>
  <c r="U38" i="18" s="1"/>
  <c r="U40" i="18" s="1"/>
  <c r="U43" i="18" s="1"/>
  <c r="U45" i="18" s="1"/>
  <c r="BD26" i="27"/>
  <c r="O34" i="19"/>
  <c r="O36" i="19" s="1"/>
  <c r="O38" i="19" s="1"/>
  <c r="O40" i="19" s="1"/>
  <c r="O43" i="19" s="1"/>
  <c r="O45" i="19" s="1"/>
  <c r="O47" i="19" s="1"/>
  <c r="Y34" i="18"/>
  <c r="Y36" i="18" s="1"/>
  <c r="Y38" i="18" s="1"/>
  <c r="Y40" i="18" s="1"/>
  <c r="Y43" i="18" s="1"/>
  <c r="Y45" i="18"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V34" i="27"/>
  <c r="V36" i="27" s="1"/>
  <c r="V38" i="27" s="1"/>
  <c r="V40" i="27" s="1"/>
  <c r="V43" i="27" s="1"/>
  <c r="V45" i="27" s="1"/>
  <c r="BC30" i="17"/>
  <c r="BB30" i="27"/>
  <c r="R34" i="19"/>
  <c r="R36" i="19" s="1"/>
  <c r="R38" i="19" s="1"/>
  <c r="R40" i="19" s="1"/>
  <c r="R43" i="19" s="1"/>
  <c r="R45" i="19" s="1"/>
  <c r="BD30" i="17"/>
  <c r="Q24" i="18"/>
  <c r="Q25" i="18" s="1"/>
  <c r="BD30" i="24"/>
  <c r="AA34" i="22"/>
  <c r="AA36" i="22" s="1"/>
  <c r="AA38" i="22" s="1"/>
  <c r="AA40" i="22" s="1"/>
  <c r="AA43" i="22" s="1"/>
  <c r="AA45" i="22" s="1"/>
  <c r="AU34" i="18"/>
  <c r="AU36" i="18" s="1"/>
  <c r="AU38" i="18" s="1"/>
  <c r="AU40" i="18" s="1"/>
  <c r="AU43" i="18" s="1"/>
  <c r="AU45" i="18" s="1"/>
  <c r="Z34" i="25"/>
  <c r="Z36" i="25" s="1"/>
  <c r="Z38" i="25" s="1"/>
  <c r="Z40" i="25" s="1"/>
  <c r="Z43" i="25" s="1"/>
  <c r="Z45" i="25" s="1"/>
  <c r="BB30" i="18"/>
  <c r="BD30" i="27"/>
  <c r="BC32" i="24"/>
  <c r="BE26" i="23"/>
  <c r="BD32" i="20"/>
  <c r="BE26" i="25"/>
  <c r="BB26" i="22"/>
  <c r="P34" i="21"/>
  <c r="P36" i="21" s="1"/>
  <c r="P38" i="21" s="1"/>
  <c r="P40" i="21" s="1"/>
  <c r="P43" i="21" s="1"/>
  <c r="P45" i="21" s="1"/>
  <c r="X34" i="20"/>
  <c r="X36" i="20" s="1"/>
  <c r="X38" i="20" s="1"/>
  <c r="X40" i="20" s="1"/>
  <c r="X43" i="20" s="1"/>
  <c r="X45" i="20"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W34" i="20"/>
  <c r="W36" i="20" s="1"/>
  <c r="W38" i="20" s="1"/>
  <c r="W40" i="20" s="1"/>
  <c r="W43" i="20" s="1"/>
  <c r="W45" i="20" s="1"/>
  <c r="O24" i="25"/>
  <c r="O25" i="25" s="1"/>
  <c r="BC32" i="27"/>
  <c r="BB30" i="24"/>
  <c r="P34" i="25"/>
  <c r="P36" i="25" s="1"/>
  <c r="P38" i="25" s="1"/>
  <c r="P40" i="25" s="1"/>
  <c r="P43" i="25" s="1"/>
  <c r="P45" i="25" s="1"/>
  <c r="Q34" i="21"/>
  <c r="Q36" i="21" s="1"/>
  <c r="Q38" i="21" s="1"/>
  <c r="Q40" i="21" s="1"/>
  <c r="Q43" i="21" s="1"/>
  <c r="Q45" i="21" s="1"/>
  <c r="BC32" i="23"/>
  <c r="BB30" i="21"/>
  <c r="AL34" i="27"/>
  <c r="AL36" i="27" s="1"/>
  <c r="AL38" i="27" s="1"/>
  <c r="AL40" i="27" s="1"/>
  <c r="AL43" i="27" s="1"/>
  <c r="AL45" i="27" s="1"/>
  <c r="S34" i="19"/>
  <c r="S36" i="19" s="1"/>
  <c r="S38" i="19" s="1"/>
  <c r="S40" i="19" s="1"/>
  <c r="S43" i="19" s="1"/>
  <c r="S45" i="19" s="1"/>
  <c r="BD26" i="18"/>
  <c r="AR34" i="21"/>
  <c r="AR36" i="21" s="1"/>
  <c r="AR38" i="21" s="1"/>
  <c r="AR40" i="21" s="1"/>
  <c r="AR43" i="21" s="1"/>
  <c r="AR45" i="21" s="1"/>
  <c r="AB34" i="21"/>
  <c r="AB36" i="21" s="1"/>
  <c r="AB38" i="21" s="1"/>
  <c r="AB40" i="21" s="1"/>
  <c r="AB43" i="21" s="1"/>
  <c r="AB45" i="21" s="1"/>
  <c r="BD26" i="20"/>
  <c r="BD32" i="27"/>
  <c r="BC26" i="21"/>
  <c r="BC32" i="17"/>
  <c r="BD32" i="23"/>
  <c r="BD34" i="23" s="1"/>
  <c r="BD36" i="23" s="1"/>
  <c r="BD38" i="23" s="1"/>
  <c r="BD40" i="23" s="1"/>
  <c r="BD43" i="23" s="1"/>
  <c r="BD45" i="23" s="1"/>
  <c r="BD49" i="23" s="1"/>
  <c r="BB32" i="22"/>
  <c r="BC30" i="27"/>
  <c r="BB26" i="20"/>
  <c r="BE26" i="22"/>
  <c r="BB32" i="18"/>
  <c r="BC30" i="25"/>
  <c r="BB26" i="24"/>
  <c r="BC26" i="19"/>
  <c r="BD32" i="18"/>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BE26" i="21"/>
  <c r="BD26" i="17"/>
  <c r="BB26" i="17"/>
  <c r="AT34" i="22"/>
  <c r="AT36" i="22" s="1"/>
  <c r="AT38" i="22" s="1"/>
  <c r="AT40" i="22" s="1"/>
  <c r="AT43" i="22" s="1"/>
  <c r="AT45" i="22" s="1"/>
  <c r="BB32" i="20"/>
  <c r="BC32" i="18"/>
  <c r="BD30" i="22"/>
  <c r="AQ34" i="18"/>
  <c r="AQ36" i="18" s="1"/>
  <c r="AQ38" i="18" s="1"/>
  <c r="AQ40" i="18" s="1"/>
  <c r="AQ43" i="18" s="1"/>
  <c r="AQ45" i="18" s="1"/>
  <c r="BC26" i="18"/>
  <c r="BD30" i="20"/>
  <c r="U34" i="25"/>
  <c r="U36" i="25" s="1"/>
  <c r="U38" i="25" s="1"/>
  <c r="U40" i="25" s="1"/>
  <c r="U43" i="25" s="1"/>
  <c r="U45" i="25" s="1"/>
  <c r="BB30" i="23"/>
  <c r="BD26" i="23"/>
  <c r="BC32" i="25"/>
  <c r="BC30" i="19"/>
  <c r="BB32" i="19"/>
  <c r="BB30" i="20"/>
  <c r="BD32" i="17"/>
  <c r="BC30" i="21"/>
  <c r="BD32" i="19"/>
  <c r="BD34" i="19" s="1"/>
  <c r="BD36" i="19" s="1"/>
  <c r="BD38" i="19" s="1"/>
  <c r="BD40" i="19" s="1"/>
  <c r="BD43" i="19" s="1"/>
  <c r="BD45" i="19" s="1"/>
  <c r="BD49" i="19" s="1"/>
  <c r="BD32" i="22"/>
  <c r="BD32" i="21"/>
  <c r="BB26" i="27"/>
  <c r="BB32" i="23"/>
  <c r="BD26" i="25"/>
  <c r="BB32" i="27"/>
  <c r="BB26" i="19"/>
  <c r="BC26" i="20"/>
  <c r="BC26" i="14"/>
  <c r="BB26" i="14"/>
  <c r="BD26" i="14"/>
  <c r="BE26" i="14"/>
  <c r="P25" i="14"/>
  <c r="Q47" i="14"/>
  <c r="Q7" i="13"/>
  <c r="P28" i="14"/>
  <c r="R26" i="14" s="1"/>
  <c r="AU6" i="2"/>
  <c r="AW6" i="2" s="1"/>
  <c r="AY6" i="2" s="1"/>
  <c r="BD30" i="14"/>
  <c r="BC30" i="14"/>
  <c r="BB30" i="14"/>
  <c r="AF34" i="14"/>
  <c r="AH19" i="14"/>
  <c r="AM20" i="14"/>
  <c r="AN20" i="14"/>
  <c r="AI19" i="14"/>
  <c r="S34" i="21" l="1"/>
  <c r="S36" i="21" s="1"/>
  <c r="S38" i="21" s="1"/>
  <c r="S40" i="21" s="1"/>
  <c r="S43" i="21" s="1"/>
  <c r="S45" i="21" s="1"/>
  <c r="AG34" i="24"/>
  <c r="AG36" i="24" s="1"/>
  <c r="AG38" i="24" s="1"/>
  <c r="AG40" i="24" s="1"/>
  <c r="AG43" i="24" s="1"/>
  <c r="AG45" i="24" s="1"/>
  <c r="AP34" i="19"/>
  <c r="AP36" i="19" s="1"/>
  <c r="AP38" i="19" s="1"/>
  <c r="AP40" i="19" s="1"/>
  <c r="AP43" i="19" s="1"/>
  <c r="AP45" i="19" s="1"/>
  <c r="AG34" i="14"/>
  <c r="AI34" i="27"/>
  <c r="AI36" i="27" s="1"/>
  <c r="AI38" i="27" s="1"/>
  <c r="AI40" i="27" s="1"/>
  <c r="AI43" i="27" s="1"/>
  <c r="AI45" i="27" s="1"/>
  <c r="AN34" i="24"/>
  <c r="AN36" i="24" s="1"/>
  <c r="AN38" i="24" s="1"/>
  <c r="AN40" i="24" s="1"/>
  <c r="AN43" i="24" s="1"/>
  <c r="AN45" i="24" s="1"/>
  <c r="AJ34" i="18"/>
  <c r="AJ36" i="18" s="1"/>
  <c r="AJ38" i="18" s="1"/>
  <c r="AJ40" i="18" s="1"/>
  <c r="AJ43" i="18" s="1"/>
  <c r="AJ45" i="18" s="1"/>
  <c r="AC34" i="18"/>
  <c r="AC36" i="18" s="1"/>
  <c r="AC38" i="18" s="1"/>
  <c r="AC40" i="18" s="1"/>
  <c r="AC43" i="18" s="1"/>
  <c r="AC45" i="18" s="1"/>
  <c r="AK34" i="22"/>
  <c r="AK36" i="22" s="1"/>
  <c r="AK38" i="22" s="1"/>
  <c r="AK40" i="22" s="1"/>
  <c r="AK43" i="22" s="1"/>
  <c r="AK45" i="22" s="1"/>
  <c r="BC34" i="21"/>
  <c r="BC36" i="21" s="1"/>
  <c r="BC38" i="21" s="1"/>
  <c r="BC40" i="21" s="1"/>
  <c r="BC43" i="21" s="1"/>
  <c r="BC45" i="21" s="1"/>
  <c r="BC49" i="21" s="1"/>
  <c r="BD24" i="19"/>
  <c r="AT34" i="18"/>
  <c r="AT36" i="18" s="1"/>
  <c r="AT38" i="18" s="1"/>
  <c r="AT40" i="18" s="1"/>
  <c r="AT43" i="18" s="1"/>
  <c r="AT45" i="18" s="1"/>
  <c r="AX34" i="21"/>
  <c r="AX36" i="21" s="1"/>
  <c r="AX38" i="21" s="1"/>
  <c r="AX40" i="21" s="1"/>
  <c r="AX43" i="21" s="1"/>
  <c r="AX45" i="21" s="1"/>
  <c r="AK34" i="19"/>
  <c r="AK36" i="19" s="1"/>
  <c r="AK38" i="19" s="1"/>
  <c r="AK40" i="19" s="1"/>
  <c r="AK43" i="19" s="1"/>
  <c r="AK45" i="19" s="1"/>
  <c r="AB34" i="24"/>
  <c r="AB36" i="24" s="1"/>
  <c r="AB38" i="24" s="1"/>
  <c r="AB40" i="24" s="1"/>
  <c r="AB43" i="24" s="1"/>
  <c r="AB45" i="24" s="1"/>
  <c r="AG34" i="21"/>
  <c r="AG36" i="21" s="1"/>
  <c r="AG38" i="21" s="1"/>
  <c r="AG40" i="21" s="1"/>
  <c r="AG43" i="21" s="1"/>
  <c r="AG45" i="21" s="1"/>
  <c r="AI34" i="23"/>
  <c r="AI36" i="23" s="1"/>
  <c r="AI38" i="23" s="1"/>
  <c r="AI40" i="23" s="1"/>
  <c r="AI43" i="23" s="1"/>
  <c r="AI45" i="23" s="1"/>
  <c r="AY34" i="27"/>
  <c r="AY36" i="27" s="1"/>
  <c r="AY38" i="27" s="1"/>
  <c r="AY40" i="27" s="1"/>
  <c r="AY43" i="27" s="1"/>
  <c r="AY45" i="27" s="1"/>
  <c r="W34" i="14"/>
  <c r="W36" i="14" s="1"/>
  <c r="W38" i="14" s="1"/>
  <c r="W40" i="14" s="1"/>
  <c r="W43" i="14" s="1"/>
  <c r="W45" i="14" s="1"/>
  <c r="W34" i="22"/>
  <c r="W36" i="22" s="1"/>
  <c r="W38" i="22" s="1"/>
  <c r="W40" i="22" s="1"/>
  <c r="W43" i="22" s="1"/>
  <c r="W45" i="22" s="1"/>
  <c r="AF34" i="21"/>
  <c r="AF36" i="21" s="1"/>
  <c r="AF38" i="21" s="1"/>
  <c r="AF40" i="21" s="1"/>
  <c r="AF43" i="21" s="1"/>
  <c r="AF45" i="21" s="1"/>
  <c r="AV34" i="19"/>
  <c r="AV36" i="19" s="1"/>
  <c r="AV38" i="19" s="1"/>
  <c r="AV40" i="19" s="1"/>
  <c r="AV43" i="19" s="1"/>
  <c r="AV45" i="19" s="1"/>
  <c r="BD24" i="18"/>
  <c r="AW34" i="21"/>
  <c r="AW36" i="21" s="1"/>
  <c r="AW38" i="21" s="1"/>
  <c r="AW40" i="21" s="1"/>
  <c r="AW43" i="21" s="1"/>
  <c r="AW45" i="21" s="1"/>
  <c r="Z34" i="21"/>
  <c r="Z36" i="21" s="1"/>
  <c r="Z38" i="21" s="1"/>
  <c r="Z40" i="21" s="1"/>
  <c r="Z43" i="21" s="1"/>
  <c r="Z45" i="21" s="1"/>
  <c r="AK34" i="17"/>
  <c r="AK36" i="17" s="1"/>
  <c r="AK38" i="17" s="1"/>
  <c r="AK40" i="17" s="1"/>
  <c r="AK43" i="17" s="1"/>
  <c r="AK45" i="17" s="1"/>
  <c r="AB34" i="18"/>
  <c r="AB36" i="18" s="1"/>
  <c r="AB38" i="18" s="1"/>
  <c r="AB40" i="18" s="1"/>
  <c r="AB43" i="18" s="1"/>
  <c r="AB45" i="18" s="1"/>
  <c r="AH34" i="17"/>
  <c r="AH36" i="17" s="1"/>
  <c r="AH38" i="17" s="1"/>
  <c r="AH40" i="17" s="1"/>
  <c r="AH43" i="17" s="1"/>
  <c r="AH45" i="17" s="1"/>
  <c r="AM34" i="18"/>
  <c r="AM36" i="18" s="1"/>
  <c r="AM38" i="18" s="1"/>
  <c r="AM40" i="18" s="1"/>
  <c r="AM43" i="18" s="1"/>
  <c r="AM45" i="18" s="1"/>
  <c r="AC34" i="22"/>
  <c r="AC36" i="22" s="1"/>
  <c r="AC38" i="22" s="1"/>
  <c r="AC40" i="22" s="1"/>
  <c r="AC43" i="22" s="1"/>
  <c r="AC45" i="22" s="1"/>
  <c r="AW34" i="25"/>
  <c r="AW36" i="25" s="1"/>
  <c r="AW38" i="25" s="1"/>
  <c r="AW40" i="25" s="1"/>
  <c r="AW43" i="25" s="1"/>
  <c r="AW45" i="25" s="1"/>
  <c r="S25" i="20"/>
  <c r="AN34" i="20"/>
  <c r="AN36" i="20" s="1"/>
  <c r="AN38" i="20" s="1"/>
  <c r="AN40" i="20" s="1"/>
  <c r="AN43" i="20" s="1"/>
  <c r="AN45" i="20" s="1"/>
  <c r="Y34" i="19"/>
  <c r="Y36" i="19" s="1"/>
  <c r="Y38" i="19" s="1"/>
  <c r="Y40" i="19" s="1"/>
  <c r="Y43" i="19" s="1"/>
  <c r="Y45" i="19" s="1"/>
  <c r="T34" i="17"/>
  <c r="T36" i="17" s="1"/>
  <c r="T38" i="17" s="1"/>
  <c r="T40" i="17" s="1"/>
  <c r="T43" i="17" s="1"/>
  <c r="T45" i="17" s="1"/>
  <c r="X34" i="21"/>
  <c r="X36" i="21" s="1"/>
  <c r="X38" i="21" s="1"/>
  <c r="X40" i="21" s="1"/>
  <c r="X43" i="21" s="1"/>
  <c r="X45" i="21"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AG34" i="17"/>
  <c r="AG36" i="17" s="1"/>
  <c r="AG38" i="17" s="1"/>
  <c r="AG40" i="17" s="1"/>
  <c r="AG43" i="17" s="1"/>
  <c r="AG45" i="17" s="1"/>
  <c r="AM34" i="17"/>
  <c r="AM36" i="17" s="1"/>
  <c r="AM38" i="17" s="1"/>
  <c r="AM40" i="17" s="1"/>
  <c r="AM43" i="17" s="1"/>
  <c r="AM45" i="17" s="1"/>
  <c r="U34" i="19"/>
  <c r="U36" i="19" s="1"/>
  <c r="U38" i="19" s="1"/>
  <c r="U40" i="19" s="1"/>
  <c r="U43" i="19" s="1"/>
  <c r="U45" i="19" s="1"/>
  <c r="AY34" i="24"/>
  <c r="AY36" i="24" s="1"/>
  <c r="AY38" i="24" s="1"/>
  <c r="AY40" i="24" s="1"/>
  <c r="AY43" i="24" s="1"/>
  <c r="AY45" i="24" s="1"/>
  <c r="AL34" i="20"/>
  <c r="AL36" i="20" s="1"/>
  <c r="AL38" i="20" s="1"/>
  <c r="AL40" i="20" s="1"/>
  <c r="AL43" i="20" s="1"/>
  <c r="AL45" i="20" s="1"/>
  <c r="AM34" i="19"/>
  <c r="AM36" i="19" s="1"/>
  <c r="AM38" i="19" s="1"/>
  <c r="AM40" i="19" s="1"/>
  <c r="AM43" i="19" s="1"/>
  <c r="AM45" i="19" s="1"/>
  <c r="AE34" i="14"/>
  <c r="AE36" i="14" s="1"/>
  <c r="AE38" i="14" s="1"/>
  <c r="AE40" i="14" s="1"/>
  <c r="AE43" i="14" s="1"/>
  <c r="AE45" i="14" s="1"/>
  <c r="AW34" i="18"/>
  <c r="AW36" i="18" s="1"/>
  <c r="AW38" i="18" s="1"/>
  <c r="AW40" i="18" s="1"/>
  <c r="AW43" i="18" s="1"/>
  <c r="AW45" i="18" s="1"/>
  <c r="AF34" i="25"/>
  <c r="AF36" i="25" s="1"/>
  <c r="AF38" i="25" s="1"/>
  <c r="AF40" i="25" s="1"/>
  <c r="AF43" i="25" s="1"/>
  <c r="AF45" i="25" s="1"/>
  <c r="AP34" i="20"/>
  <c r="AP36" i="20" s="1"/>
  <c r="AP38" i="20" s="1"/>
  <c r="AP40" i="20" s="1"/>
  <c r="AP43" i="20" s="1"/>
  <c r="AP45" i="20" s="1"/>
  <c r="Q49" i="14"/>
  <c r="AH34" i="20"/>
  <c r="AH36" i="20" s="1"/>
  <c r="AH38" i="20" s="1"/>
  <c r="AH40" i="20" s="1"/>
  <c r="AH43" i="20" s="1"/>
  <c r="AH45" i="20" s="1"/>
  <c r="X34" i="17"/>
  <c r="X36" i="17" s="1"/>
  <c r="X38" i="17" s="1"/>
  <c r="X40" i="17" s="1"/>
  <c r="X43" i="17" s="1"/>
  <c r="X45" i="17" s="1"/>
  <c r="AA34" i="17"/>
  <c r="AA36" i="17" s="1"/>
  <c r="AA38" i="17" s="1"/>
  <c r="AA40" i="17" s="1"/>
  <c r="AA43" i="17" s="1"/>
  <c r="AA45" i="17" s="1"/>
  <c r="AC34" i="19"/>
  <c r="AC36" i="19" s="1"/>
  <c r="AC38" i="19" s="1"/>
  <c r="AC40" i="19" s="1"/>
  <c r="AC43" i="19" s="1"/>
  <c r="AC45" i="19" s="1"/>
  <c r="AJ34" i="21"/>
  <c r="AJ36" i="21" s="1"/>
  <c r="AJ38" i="21" s="1"/>
  <c r="AJ40" i="21" s="1"/>
  <c r="AJ43" i="21" s="1"/>
  <c r="AJ45" i="21" s="1"/>
  <c r="AZ34" i="27"/>
  <c r="AZ36" i="27" s="1"/>
  <c r="AZ38" i="27" s="1"/>
  <c r="AZ40" i="27" s="1"/>
  <c r="AZ43" i="27" s="1"/>
  <c r="AZ45" i="27" s="1"/>
  <c r="AY34" i="25"/>
  <c r="AY36" i="25" s="1"/>
  <c r="AY38" i="25" s="1"/>
  <c r="AY40" i="25" s="1"/>
  <c r="AY43" i="25" s="1"/>
  <c r="AY45" i="25" s="1"/>
  <c r="T34" i="20"/>
  <c r="T36" i="20" s="1"/>
  <c r="T38" i="20" s="1"/>
  <c r="T40" i="20" s="1"/>
  <c r="T43" i="20" s="1"/>
  <c r="T45" i="20" s="1"/>
  <c r="AX34" i="25"/>
  <c r="AX36" i="25" s="1"/>
  <c r="AX38" i="25" s="1"/>
  <c r="AX40" i="25" s="1"/>
  <c r="AX43" i="25" s="1"/>
  <c r="AX45" i="25" s="1"/>
  <c r="Y34" i="27"/>
  <c r="Y36" i="27" s="1"/>
  <c r="Y38" i="27" s="1"/>
  <c r="Y40" i="27" s="1"/>
  <c r="Y43" i="27" s="1"/>
  <c r="Y45" i="27" s="1"/>
  <c r="AK34" i="24"/>
  <c r="AK36" i="24" s="1"/>
  <c r="AK38" i="24" s="1"/>
  <c r="AK40" i="24" s="1"/>
  <c r="AK43" i="24" s="1"/>
  <c r="AK45" i="24" s="1"/>
  <c r="AD34" i="23"/>
  <c r="AD36" i="23" s="1"/>
  <c r="AD38" i="23" s="1"/>
  <c r="AD40" i="23" s="1"/>
  <c r="AD43" i="23" s="1"/>
  <c r="AD45" i="23"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U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F36" i="14"/>
  <c r="AF38" i="14" s="1"/>
  <c r="AF40" i="14" s="1"/>
  <c r="AF43" i="14" s="1"/>
  <c r="AF45" i="14" s="1"/>
  <c r="Q28" i="14"/>
  <c r="S26" i="14" s="1"/>
  <c r="BD24" i="14"/>
  <c r="AI34" i="14"/>
  <c r="AP20" i="14"/>
  <c r="AK19" i="14"/>
  <c r="AO20" i="14"/>
  <c r="AJ19" i="14"/>
  <c r="AH34" i="14"/>
  <c r="R47" i="17" l="1"/>
  <c r="T47" i="20"/>
  <c r="S26" i="18"/>
  <c r="T26" i="18" s="1"/>
  <c r="U26" i="18" s="1"/>
  <c r="P26" i="24"/>
  <c r="Q26" i="24" s="1"/>
  <c r="R26" i="24" s="1"/>
  <c r="R26" i="19"/>
  <c r="S26" i="19" s="1"/>
  <c r="T26" i="19" s="1"/>
  <c r="Q26" i="25"/>
  <c r="R26" i="25" s="1"/>
  <c r="S26" i="25" s="1"/>
  <c r="S26" i="17"/>
  <c r="T26" i="17" s="1"/>
  <c r="R26" i="21"/>
  <c r="S26" i="21" s="1"/>
  <c r="T26" i="21" s="1"/>
  <c r="S26" i="22"/>
  <c r="T26" i="22" s="1"/>
  <c r="U26" i="22" s="1"/>
  <c r="V26" i="20"/>
  <c r="T24" i="20"/>
  <c r="T25" i="20" s="1"/>
  <c r="R26" i="23"/>
  <c r="S47" i="18"/>
  <c r="U24" i="20"/>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R47" i="21" l="1"/>
  <c r="S24" i="17"/>
  <c r="S25" i="17" s="1"/>
  <c r="T47" i="18"/>
  <c r="T47" i="22"/>
  <c r="Q24" i="25"/>
  <c r="Q25" i="25" s="1"/>
  <c r="Q47" i="25"/>
  <c r="S24" i="18"/>
  <c r="R47" i="19"/>
  <c r="S24" i="22"/>
  <c r="S47" i="22"/>
  <c r="P24" i="24"/>
  <c r="U25" i="20"/>
  <c r="R24" i="21"/>
  <c r="R24" i="19"/>
  <c r="T49" i="20"/>
  <c r="U28" i="20" s="1"/>
  <c r="W26" i="20" s="1"/>
  <c r="X26" i="20" s="1"/>
  <c r="S26" i="23"/>
  <c r="T26" i="23" s="1"/>
  <c r="T47" i="23" s="1"/>
  <c r="R24" i="23"/>
  <c r="U26" i="17"/>
  <c r="P47" i="24"/>
  <c r="R47" i="23"/>
  <c r="S47" i="17"/>
  <c r="U47" i="20"/>
  <c r="R24" i="27"/>
  <c r="R25" i="27" s="1"/>
  <c r="R47" i="27"/>
  <c r="T47" i="21"/>
  <c r="T24" i="21"/>
  <c r="Q47" i="24"/>
  <c r="Q24" i="24"/>
  <c r="R24" i="25"/>
  <c r="U49" i="20"/>
  <c r="V28" i="20" s="1"/>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T25" i="17" l="1"/>
  <c r="S24" i="23"/>
  <c r="S25" i="23" s="1"/>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24" i="20"/>
  <c r="X47" i="20"/>
  <c r="T49" i="17"/>
  <c r="U28" i="17" s="1"/>
  <c r="S25" i="21"/>
  <c r="S49" i="21"/>
  <c r="T28" i="21" s="1"/>
  <c r="S24" i="25"/>
  <c r="S25" i="25" s="1"/>
  <c r="S47" i="25"/>
  <c r="U47" i="17"/>
  <c r="U24" i="17"/>
  <c r="U25" i="17" s="1"/>
  <c r="Q25" i="24"/>
  <c r="Q49" i="24"/>
  <c r="R28" i="24" s="1"/>
  <c r="T49" i="18"/>
  <c r="U28" i="18" s="1"/>
  <c r="U24" i="18"/>
  <c r="U25" i="18" s="1"/>
  <c r="U47" i="18"/>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S49" i="23" l="1"/>
  <c r="T28" i="23" s="1"/>
  <c r="T25" i="23"/>
  <c r="W26" i="17"/>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X26"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W26" i="23" l="1"/>
  <c r="W47" i="23" s="1"/>
  <c r="S49" i="24"/>
  <c r="T28" i="24" s="1"/>
  <c r="V26" i="25"/>
  <c r="V24" i="21"/>
  <c r="T47" i="24"/>
  <c r="V47" i="21"/>
  <c r="V24" i="23"/>
  <c r="V25" i="23" s="1"/>
  <c r="X26" i="18"/>
  <c r="V47" i="23"/>
  <c r="T25" i="24"/>
  <c r="U26" i="24"/>
  <c r="U24" i="24" s="1"/>
  <c r="U25" i="24" s="1"/>
  <c r="X26" i="22"/>
  <c r="U49" i="21"/>
  <c r="V28" i="21" s="1"/>
  <c r="X26" i="21" s="1"/>
  <c r="V25" i="21"/>
  <c r="U49" i="23"/>
  <c r="V28" i="23" s="1"/>
  <c r="X26" i="23" s="1"/>
  <c r="Y26" i="20"/>
  <c r="Y24" i="20" s="1"/>
  <c r="W26" i="27"/>
  <c r="W24" i="17"/>
  <c r="W25" i="17" s="1"/>
  <c r="W47" i="17"/>
  <c r="T49" i="25"/>
  <c r="U28" i="25" s="1"/>
  <c r="W26" i="25" s="1"/>
  <c r="V49" i="18"/>
  <c r="W28" i="18" s="1"/>
  <c r="W24" i="18"/>
  <c r="W25" i="18" s="1"/>
  <c r="W47" i="18"/>
  <c r="V49" i="22"/>
  <c r="W28" i="22" s="1"/>
  <c r="Y26" i="22" s="1"/>
  <c r="U49" i="27"/>
  <c r="V28" i="27" s="1"/>
  <c r="X26" i="27" s="1"/>
  <c r="V6" i="13"/>
  <c r="V24" i="27"/>
  <c r="V25" i="27" s="1"/>
  <c r="V47" i="27"/>
  <c r="U47" i="25"/>
  <c r="U24" i="25"/>
  <c r="U25" i="25" s="1"/>
  <c r="T49" i="24"/>
  <c r="U28" i="24" s="1"/>
  <c r="V49" i="21"/>
  <c r="W28" i="21" s="1"/>
  <c r="V47" i="19"/>
  <c r="V24" i="19"/>
  <c r="V25" i="19" s="1"/>
  <c r="W47" i="22"/>
  <c r="W24" i="22"/>
  <c r="W25" i="22" s="1"/>
  <c r="W24" i="21"/>
  <c r="W25" i="21" s="1"/>
  <c r="W47" i="21"/>
  <c r="U49" i="19"/>
  <c r="V28" i="19" s="1"/>
  <c r="X26" i="19" s="1"/>
  <c r="V49" i="17"/>
  <c r="W28" i="17" s="1"/>
  <c r="Y26" i="17" s="1"/>
  <c r="W24" i="23"/>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W25" i="23" l="1"/>
  <c r="V49" i="23"/>
  <c r="W28" i="23" s="1"/>
  <c r="Y26" i="21"/>
  <c r="U47" i="24"/>
  <c r="V26" i="24"/>
  <c r="V47" i="24" s="1"/>
  <c r="Y26" i="18"/>
  <c r="W26" i="24"/>
  <c r="Y26" i="23"/>
  <c r="Y25" i="20"/>
  <c r="Y49" i="20"/>
  <c r="Z28" i="20" s="1"/>
  <c r="Z26" i="20"/>
  <c r="Y47" i="20"/>
  <c r="Y24" i="21"/>
  <c r="Y47" i="21"/>
  <c r="V24" i="25"/>
  <c r="V25" i="25" s="1"/>
  <c r="V47" i="25"/>
  <c r="W49" i="17"/>
  <c r="X28" i="17" s="1"/>
  <c r="Z26" i="17" s="1"/>
  <c r="U49" i="25"/>
  <c r="V28" i="25" s="1"/>
  <c r="X26" i="25" s="1"/>
  <c r="X24" i="22"/>
  <c r="X25" i="22" s="1"/>
  <c r="X47" i="22"/>
  <c r="V49" i="19"/>
  <c r="W28" i="19" s="1"/>
  <c r="Y26" i="19" s="1"/>
  <c r="W6" i="13"/>
  <c r="V49" i="27"/>
  <c r="W28" i="27" s="1"/>
  <c r="Y26" i="27" s="1"/>
  <c r="W49" i="18"/>
  <c r="X28" i="18" s="1"/>
  <c r="Z26" i="18" s="1"/>
  <c r="X24" i="17"/>
  <c r="X25" i="17" s="1"/>
  <c r="X47" i="17"/>
  <c r="X47" i="23"/>
  <c r="X24" i="23"/>
  <c r="X25" i="23" s="1"/>
  <c r="W49" i="22"/>
  <c r="X28" i="22" s="1"/>
  <c r="Z26" i="22" s="1"/>
  <c r="W49" i="23"/>
  <c r="X28" i="23" s="1"/>
  <c r="W49" i="21"/>
  <c r="X28" i="21" s="1"/>
  <c r="Z26"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V24" i="24" l="1"/>
  <c r="V25" i="24" s="1"/>
  <c r="X26" i="24"/>
  <c r="Z26" i="23"/>
  <c r="AA26" i="20"/>
  <c r="Z47" i="20"/>
  <c r="Z24" i="20"/>
  <c r="Y47" i="23"/>
  <c r="Y24" i="23"/>
  <c r="Y25" i="23" s="1"/>
  <c r="X49" i="21"/>
  <c r="Y28" i="21" s="1"/>
  <c r="AA26" i="21" s="1"/>
  <c r="Y25" i="21"/>
  <c r="X49" i="17"/>
  <c r="Y28" i="17" s="1"/>
  <c r="AA26" i="17" s="1"/>
  <c r="X24" i="19"/>
  <c r="X25" i="19" s="1"/>
  <c r="X47" i="19"/>
  <c r="Z24" i="21"/>
  <c r="Z25" i="21" s="1"/>
  <c r="Z47" i="21"/>
  <c r="Y24" i="18"/>
  <c r="Y25" i="18" s="1"/>
  <c r="Y47" i="18"/>
  <c r="Y24" i="17"/>
  <c r="Y25" i="17" s="1"/>
  <c r="Y47" i="17"/>
  <c r="V49" i="25"/>
  <c r="W28" i="25" s="1"/>
  <c r="Y26" i="25" s="1"/>
  <c r="V49" i="24"/>
  <c r="W28" i="24" s="1"/>
  <c r="Y26" i="24" s="1"/>
  <c r="X49" i="18"/>
  <c r="Y28" i="18" s="1"/>
  <c r="AA26" i="18" s="1"/>
  <c r="Y47" i="22"/>
  <c r="Y24" i="22"/>
  <c r="Y25" i="22" s="1"/>
  <c r="W24" i="25"/>
  <c r="W25" i="25" s="1"/>
  <c r="W47" i="25"/>
  <c r="W24" i="24"/>
  <c r="W25" i="24" s="1"/>
  <c r="W47" i="24"/>
  <c r="X49" i="22"/>
  <c r="Y28" i="22" s="1"/>
  <c r="AA26"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AA26" i="23" l="1"/>
  <c r="AB26" i="21"/>
  <c r="Z25" i="20"/>
  <c r="Z49" i="20"/>
  <c r="AA28" i="20" s="1"/>
  <c r="AB26" i="20"/>
  <c r="AA47" i="20"/>
  <c r="AA24" i="20"/>
  <c r="AA25" i="20" s="1"/>
  <c r="Z24" i="22"/>
  <c r="Z25" i="22" s="1"/>
  <c r="Z47" i="22"/>
  <c r="Y49" i="18"/>
  <c r="Z28" i="18" s="1"/>
  <c r="AB26" i="18" s="1"/>
  <c r="W49" i="24"/>
  <c r="X28" i="24" s="1"/>
  <c r="Z26" i="24" s="1"/>
  <c r="Y24" i="25"/>
  <c r="Y47" i="25"/>
  <c r="X24" i="24"/>
  <c r="X25" i="24" s="1"/>
  <c r="X47" i="24"/>
  <c r="Y49" i="17"/>
  <c r="Z28" i="17" s="1"/>
  <c r="AB26" i="17" s="1"/>
  <c r="Z49" i="21"/>
  <c r="AA28" i="21" s="1"/>
  <c r="Y24" i="27"/>
  <c r="Y25" i="27" s="1"/>
  <c r="Y47" i="27"/>
  <c r="W49" i="25"/>
  <c r="X28" i="25" s="1"/>
  <c r="Z26" i="25" s="1"/>
  <c r="Z47" i="17"/>
  <c r="Z24" i="17"/>
  <c r="Z25" i="17" s="1"/>
  <c r="AA24" i="21"/>
  <c r="AA25" i="21" s="1"/>
  <c r="AA47" i="21"/>
  <c r="Y49" i="23"/>
  <c r="Z28" i="23" s="1"/>
  <c r="AB26" i="23" s="1"/>
  <c r="Y6" i="13"/>
  <c r="X49" i="27"/>
  <c r="Y28" i="27" s="1"/>
  <c r="AA26"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C26" i="21" l="1"/>
  <c r="AC26" i="20"/>
  <c r="AB24" i="20"/>
  <c r="AB47" i="20"/>
  <c r="AA49" i="20"/>
  <c r="AB28" i="20" s="1"/>
  <c r="Z47" i="25"/>
  <c r="Z24" i="25"/>
  <c r="Z25" i="25" s="1"/>
  <c r="AA24" i="18"/>
  <c r="AA25" i="18" s="1"/>
  <c r="AA47" i="18"/>
  <c r="Z24" i="24"/>
  <c r="Z47" i="24"/>
  <c r="Y49" i="19"/>
  <c r="Z28" i="19" s="1"/>
  <c r="AB26" i="19" s="1"/>
  <c r="Y49" i="27"/>
  <c r="Z28" i="27" s="1"/>
  <c r="AB26" i="27" s="1"/>
  <c r="Z6" i="13"/>
  <c r="X49" i="24"/>
  <c r="Y28" i="24" s="1"/>
  <c r="AA26"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25" i="21" s="1"/>
  <c r="AB47" i="21"/>
  <c r="AA49" i="21"/>
  <c r="AB28"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D26" i="21" l="1"/>
  <c r="AB26" i="25"/>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47" i="18"/>
  <c r="AC24" i="18"/>
  <c r="AA49" i="17"/>
  <c r="AB28" i="17" s="1"/>
  <c r="AD26" i="17" s="1"/>
  <c r="AB49" i="21"/>
  <c r="AC28"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C26" i="25" l="1"/>
  <c r="AE26" i="21"/>
  <c r="AC26" i="24"/>
  <c r="AC26" i="14"/>
  <c r="AE26" i="20"/>
  <c r="AD24" i="20"/>
  <c r="AD25" i="20" s="1"/>
  <c r="AD47" i="20"/>
  <c r="AC49" i="20"/>
  <c r="AD28" i="20" s="1"/>
  <c r="AC47" i="19"/>
  <c r="AC24" i="19"/>
  <c r="AC49" i="21"/>
  <c r="AD28" i="21" s="1"/>
  <c r="AA49" i="19"/>
  <c r="AB28" i="19" s="1"/>
  <c r="AD26" i="19" s="1"/>
  <c r="AD47" i="21"/>
  <c r="AD24" i="21"/>
  <c r="AD25" i="21" s="1"/>
  <c r="AB47" i="27"/>
  <c r="AB24" i="27"/>
  <c r="AB25" i="27" s="1"/>
  <c r="AB49" i="18"/>
  <c r="AC28" i="18" s="1"/>
  <c r="AE26" i="18" s="1"/>
  <c r="AC25" i="18"/>
  <c r="AA49" i="25"/>
  <c r="AB28" i="25" s="1"/>
  <c r="AB49" i="22"/>
  <c r="AC28" i="22" s="1"/>
  <c r="AE26" i="22" s="1"/>
  <c r="AC49" i="18"/>
  <c r="AD28" i="18" s="1"/>
  <c r="AB49" i="17"/>
  <c r="AC28" i="17" s="1"/>
  <c r="AE26" i="17" s="1"/>
  <c r="AB49" i="23"/>
  <c r="AC28" i="23" s="1"/>
  <c r="AE26" i="23" s="1"/>
  <c r="AA49" i="24"/>
  <c r="AB28" i="24" s="1"/>
  <c r="AD26" i="24" s="1"/>
  <c r="AC24" i="23"/>
  <c r="AC25" i="23" s="1"/>
  <c r="AC47" i="23"/>
  <c r="AB47" i="24"/>
  <c r="AB24" i="24"/>
  <c r="AB25" i="24" s="1"/>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D26" i="25" l="1"/>
  <c r="AF26" i="21"/>
  <c r="AF26" i="18"/>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D49" i="21"/>
  <c r="AE28" i="21" s="1"/>
  <c r="AC47" i="14"/>
  <c r="AC24" i="14"/>
  <c r="AC49" i="14" s="1"/>
  <c r="AB7" i="13"/>
  <c r="AA49" i="14"/>
  <c r="Z12" i="13"/>
  <c r="Z14" i="13"/>
  <c r="AA12" i="13"/>
  <c r="AA10" i="13"/>
  <c r="Z11" i="13"/>
  <c r="AB10" i="13"/>
  <c r="Z16" i="13"/>
  <c r="AA16" i="13"/>
  <c r="AB25" i="14"/>
  <c r="AA25" i="14"/>
  <c r="AB9" i="13"/>
  <c r="AC13" i="13"/>
  <c r="AB13" i="13"/>
  <c r="AC7" i="13"/>
  <c r="Z15" i="13"/>
  <c r="AG26" i="21" l="1"/>
  <c r="AE26" i="25"/>
  <c r="AG26" i="18"/>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C49" i="25"/>
  <c r="AD28" i="25" s="1"/>
  <c r="AF26" i="25" s="1"/>
  <c r="AF24" i="18"/>
  <c r="AF25" i="18" s="1"/>
  <c r="AF47" i="18"/>
  <c r="AA11" i="13"/>
  <c r="AB14" i="13"/>
  <c r="AD8" i="13"/>
  <c r="AA14" i="13"/>
  <c r="AC25" i="14"/>
  <c r="AB28" i="14"/>
  <c r="AD26" i="14" s="1"/>
  <c r="AE8" i="13"/>
  <c r="AC9" i="13"/>
  <c r="AB11" i="13"/>
  <c r="AD7" i="13"/>
  <c r="AA15" i="13"/>
  <c r="AB16" i="13"/>
  <c r="AH26" i="18" l="1"/>
  <c r="AG26" i="19"/>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H26" i="19" l="1"/>
  <c r="AG49" i="20"/>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47" i="17"/>
  <c r="AI47" i="25"/>
  <c r="AI24" i="25"/>
  <c r="AI25" i="25" s="1"/>
  <c r="AI24" i="24"/>
  <c r="AI25" i="24" s="1"/>
  <c r="AI47" i="24"/>
  <c r="AL24" i="18"/>
  <c r="AL25" i="18" s="1"/>
  <c r="AL47" i="18"/>
  <c r="AK25" i="17"/>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47" i="18" s="1"/>
  <c r="AJ26" i="14"/>
  <c r="AL49" i="20"/>
  <c r="AM28" i="20" s="1"/>
  <c r="AN26" i="20"/>
  <c r="AM47" i="20"/>
  <c r="AM24" i="20"/>
  <c r="AM25" i="20" s="1"/>
  <c r="AL25" i="20"/>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O26" i="23" s="1"/>
  <c r="AK24" i="25"/>
  <c r="AK25" i="25" s="1"/>
  <c r="AK47" i="25"/>
  <c r="AK49" i="19"/>
  <c r="AL28" i="19" s="1"/>
  <c r="AN26" i="19" s="1"/>
  <c r="AJ49" i="25"/>
  <c r="AK28" i="25" s="1"/>
  <c r="AM26" i="25" s="1"/>
  <c r="AL49" i="17"/>
  <c r="AM28" i="17" s="1"/>
  <c r="AO26" i="17" s="1"/>
  <c r="AM24" i="17"/>
  <c r="AM25" i="17" s="1"/>
  <c r="AM47" i="17"/>
  <c r="AH24" i="14"/>
  <c r="AH49" i="14" s="1"/>
  <c r="AI47" i="14"/>
  <c r="AL8" i="13"/>
  <c r="AK8" i="13"/>
  <c r="AH10" i="13"/>
  <c r="AH14" i="13"/>
  <c r="AI9" i="13"/>
  <c r="AH16" i="13"/>
  <c r="AH11" i="13"/>
  <c r="AF15" i="13"/>
  <c r="AP26" i="18" l="1"/>
  <c r="AO24" i="18"/>
  <c r="AO25" i="18" s="1"/>
  <c r="AM49" i="20"/>
  <c r="AN28" i="20" s="1"/>
  <c r="AO26" i="20"/>
  <c r="AN47" i="20"/>
  <c r="AN24" i="20"/>
  <c r="AP47" i="18"/>
  <c r="AP24" i="18"/>
  <c r="AP25" i="18" s="1"/>
  <c r="AL6" i="13"/>
  <c r="AK49" i="27"/>
  <c r="AL28" i="27" s="1"/>
  <c r="AN26" i="27" s="1"/>
  <c r="AN49" i="18"/>
  <c r="AO28" i="18" s="1"/>
  <c r="AQ26"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R26" i="18" l="1"/>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L24" i="14"/>
  <c r="AL49" i="14" s="1"/>
  <c r="AK24" i="14"/>
  <c r="AK49" i="14" s="1"/>
  <c r="AL12" i="13"/>
  <c r="AL47" i="14"/>
  <c r="AN8" i="13"/>
  <c r="AO8" i="13"/>
  <c r="AJ11" i="13"/>
  <c r="AJ14" i="13"/>
  <c r="AK16" i="13"/>
  <c r="AT26" i="18" l="1"/>
  <c r="AP49" i="20"/>
  <c r="AQ28" i="20" s="1"/>
  <c r="AR26" i="20"/>
  <c r="AQ24" i="20"/>
  <c r="AQ25" i="20" s="1"/>
  <c r="AQ47" i="20"/>
  <c r="AP24" i="25"/>
  <c r="AP47" i="25"/>
  <c r="AP49" i="17"/>
  <c r="AQ28" i="17" s="1"/>
  <c r="AS26" i="17" s="1"/>
  <c r="AQ47" i="21"/>
  <c r="AQ24" i="21"/>
  <c r="AQ25" i="21" s="1"/>
  <c r="AP49" i="21"/>
  <c r="AQ28" i="21" s="1"/>
  <c r="AS26" i="21" s="1"/>
  <c r="AS47" i="18"/>
  <c r="AS24" i="18"/>
  <c r="AS25" i="18" s="1"/>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U26" i="25" s="1"/>
  <c r="AN25" i="14"/>
  <c r="AO7" i="13"/>
  <c r="AP24" i="14"/>
  <c r="AP49" i="14" s="1"/>
  <c r="AO12" i="13"/>
  <c r="AO25" i="14"/>
  <c r="AP47" i="14"/>
  <c r="AO28" i="14"/>
  <c r="AQ26" i="14" s="1"/>
  <c r="AP7" i="13"/>
  <c r="AR8" i="13"/>
  <c r="AL14" i="13"/>
  <c r="AJ15" i="13"/>
  <c r="AT49" i="20" l="1"/>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47" i="19"/>
  <c r="AW47" i="18"/>
  <c r="AW24" i="18"/>
  <c r="AS47" i="27"/>
  <c r="AS24" i="27"/>
  <c r="AS25" i="27" s="1"/>
  <c r="AX24" i="18"/>
  <c r="AX47" i="18"/>
  <c r="AT49" i="21"/>
  <c r="AU28" i="21" s="1"/>
  <c r="AW26" i="21" s="1"/>
  <c r="AT47" i="25"/>
  <c r="AT24" i="25"/>
  <c r="AT25" i="25" s="1"/>
  <c r="AT24" i="22"/>
  <c r="AT25" i="22" s="1"/>
  <c r="AT47" i="22"/>
  <c r="AS49" i="19"/>
  <c r="AT28" i="19" s="1"/>
  <c r="AV26" i="19" s="1"/>
  <c r="AT25" i="19"/>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Y26" i="17" l="1"/>
  <c r="AY26" i="2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Z26"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5" i="20" l="1"/>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<sst xmlns="http://schemas.openxmlformats.org/spreadsheetml/2006/main" count="1275" uniqueCount="82">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</sst>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24942712"/>
        <c:axId val="224943888"/>
      </c:lineChart>
      <c:dateAx>
        <c:axId val="22494271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3888"/>
        <c:crosses val="autoZero"/>
        <c:auto val="0"/>
        <c:lblOffset val="100"/>
        <c:baseTimeUnit val="days"/>
        <c:majorUnit val="6"/>
        <c:majorTimeUnit val="months"/>
        <c:minorUnit val="31"/>
        <c:minorTimeUnit val="days"/>
      </c:dateAx>
      <c:valAx>
        <c:axId val="22494388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2712"/>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24944672"/>
        <c:axId val="22494506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2494467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5064"/>
        <c:crosses val="autoZero"/>
        <c:auto val="0"/>
        <c:lblOffset val="100"/>
        <c:baseTimeUnit val="days"/>
        <c:majorUnit val="6"/>
        <c:majorTimeUnit val="months"/>
        <c:minorUnit val="31"/>
        <c:minorTimeUnit val="days"/>
      </c:dateAx>
      <c:valAx>
        <c:axId val="22494506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467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24945848"/>
        <c:axId val="22494624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2494584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6240"/>
        <c:crosses val="autoZero"/>
        <c:auto val="0"/>
        <c:lblOffset val="100"/>
        <c:baseTimeUnit val="days"/>
        <c:majorUnit val="6"/>
        <c:majorTimeUnit val="months"/>
        <c:minorUnit val="31"/>
        <c:minorTimeUnit val="days"/>
      </c:dateAx>
      <c:valAx>
        <c:axId val="22494624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584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24947024"/>
        <c:axId val="22494741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249470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7416"/>
        <c:crosses val="autoZero"/>
        <c:auto val="0"/>
        <c:lblOffset val="100"/>
        <c:baseTimeUnit val="days"/>
        <c:majorUnit val="6"/>
        <c:majorTimeUnit val="months"/>
        <c:minorUnit val="31"/>
        <c:minorTimeUnit val="days"/>
      </c:dateAx>
      <c:valAx>
        <c:axId val="22494741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702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3.3356353591160226</c:v>
                </c:pt>
                <c:pt idx="25">
                  <c:v>3.2083333333333335</c:v>
                </c:pt>
                <c:pt idx="26">
                  <c:v>3.125</c:v>
                </c:pt>
                <c:pt idx="27">
                  <c:v>3.5784653069918519</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26606360"/>
        <c:axId val="22660675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2660636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6752"/>
        <c:crosses val="autoZero"/>
        <c:auto val="0"/>
        <c:lblOffset val="100"/>
        <c:baseTimeUnit val="days"/>
        <c:majorUnit val="6"/>
        <c:majorTimeUnit val="months"/>
        <c:minorUnit val="31"/>
        <c:minorTimeUnit val="days"/>
      </c:dateAx>
      <c:valAx>
        <c:axId val="22660675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636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3.2826965466568705</c:v>
                </c:pt>
                <c:pt idx="25">
                  <c:v>3.2083333333333335</c:v>
                </c:pt>
                <c:pt idx="26">
                  <c:v>3.125</c:v>
                </c:pt>
                <c:pt idx="27">
                  <c:v>3.5841937402021724</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26607536"/>
        <c:axId val="22660792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3.3356353591160226</c:v>
                      </c:pt>
                      <c:pt idx="25">
                        <c:v>3.2083333333333335</c:v>
                      </c:pt>
                      <c:pt idx="26">
                        <c:v>3.125</c:v>
                      </c:pt>
                      <c:pt idx="27">
                        <c:v>3.5784653069918519</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2660753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7928"/>
        <c:crosses val="autoZero"/>
        <c:auto val="0"/>
        <c:lblOffset val="100"/>
        <c:baseTimeUnit val="days"/>
        <c:majorUnit val="6"/>
        <c:majorTimeUnit val="months"/>
        <c:minorUnit val="31"/>
        <c:minorTimeUnit val="days"/>
      </c:dateAx>
      <c:valAx>
        <c:axId val="22660792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753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3.3515376803898</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26608712"/>
        <c:axId val="22660910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3.3356353591160226</c:v>
                      </c:pt>
                      <c:pt idx="25">
                        <c:v>3.2083333333333335</c:v>
                      </c:pt>
                      <c:pt idx="26">
                        <c:v>3.125</c:v>
                      </c:pt>
                      <c:pt idx="27">
                        <c:v>3.5784653069918519</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3.2826965466568705</c:v>
                      </c:pt>
                      <c:pt idx="25">
                        <c:v>3.2083333333333335</c:v>
                      </c:pt>
                      <c:pt idx="26">
                        <c:v>3.125</c:v>
                      </c:pt>
                      <c:pt idx="27">
                        <c:v>3.5841937402021724</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2660871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9104"/>
        <c:crosses val="autoZero"/>
        <c:auto val="0"/>
        <c:lblOffset val="100"/>
        <c:baseTimeUnit val="days"/>
        <c:majorUnit val="6"/>
        <c:majorTimeUnit val="months"/>
        <c:minorUnit val="31"/>
        <c:minorTimeUnit val="days"/>
      </c:dateAx>
      <c:valAx>
        <c:axId val="22660910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871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3.2977610067569447</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26605968"/>
        <c:axId val="22660557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3.3356353591160226</c:v>
                      </c:pt>
                      <c:pt idx="25">
                        <c:v>3.2083333333333335</c:v>
                      </c:pt>
                      <c:pt idx="26">
                        <c:v>3.125</c:v>
                      </c:pt>
                      <c:pt idx="27">
                        <c:v>3.5784653069918519</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3.2826965466568705</c:v>
                      </c:pt>
                      <c:pt idx="25">
                        <c:v>3.2083333333333335</c:v>
                      </c:pt>
                      <c:pt idx="26">
                        <c:v>3.125</c:v>
                      </c:pt>
                      <c:pt idx="27">
                        <c:v>3.5841937402021724</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3.3515376803898</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266059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5576"/>
        <c:crosses val="autoZero"/>
        <c:auto val="0"/>
        <c:lblOffset val="100"/>
        <c:baseTimeUnit val="days"/>
        <c:majorUnit val="6"/>
        <c:majorTimeUnit val="months"/>
        <c:minorUnit val="31"/>
        <c:minorTimeUnit val="days"/>
      </c:dateAx>
      <c:valAx>
        <c:axId val="2266055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596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3.2442396313364057</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26892408"/>
        <c:axId val="22689280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3.3356353591160226</c:v>
                      </c:pt>
                      <c:pt idx="25">
                        <c:v>3.2083333333333335</c:v>
                      </c:pt>
                      <c:pt idx="26">
                        <c:v>3.125</c:v>
                      </c:pt>
                      <c:pt idx="27">
                        <c:v>3.5784653069918519</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3.2826965466568705</c:v>
                      </c:pt>
                      <c:pt idx="25">
                        <c:v>3.2083333333333335</c:v>
                      </c:pt>
                      <c:pt idx="26">
                        <c:v>3.125</c:v>
                      </c:pt>
                      <c:pt idx="27">
                        <c:v>3.5841937402021724</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3.3515376803898</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3.2977610067569447</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2689240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2800"/>
        <c:crosses val="autoZero"/>
        <c:auto val="0"/>
        <c:lblOffset val="100"/>
        <c:baseTimeUnit val="days"/>
        <c:majorUnit val="6"/>
        <c:majorTimeUnit val="months"/>
        <c:minorUnit val="31"/>
        <c:minorTimeUnit val="days"/>
      </c:dateAx>
      <c:valAx>
        <c:axId val="22689280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240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3.2083333333333335</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26893584"/>
        <c:axId val="22689397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3.3356353591160226</c:v>
                      </c:pt>
                      <c:pt idx="25">
                        <c:v>3.2083333333333335</c:v>
                      </c:pt>
                      <c:pt idx="26">
                        <c:v>3.125</c:v>
                      </c:pt>
                      <c:pt idx="27">
                        <c:v>3.5784653069918519</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3.2826965466568705</c:v>
                      </c:pt>
                      <c:pt idx="25">
                        <c:v>3.2083333333333335</c:v>
                      </c:pt>
                      <c:pt idx="26">
                        <c:v>3.125</c:v>
                      </c:pt>
                      <c:pt idx="27">
                        <c:v>3.5841937402021724</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3.3515376803898</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3.2977610067569447</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3.2442396313364057</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2689358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3976"/>
        <c:crosses val="autoZero"/>
        <c:auto val="0"/>
        <c:lblOffset val="100"/>
        <c:baseTimeUnit val="days"/>
        <c:majorUnit val="6"/>
        <c:majorTimeUnit val="months"/>
        <c:minorUnit val="31"/>
        <c:minorTimeUnit val="days"/>
      </c:dateAx>
      <c:valAx>
        <c:axId val="2268939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358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2.9545454545454546</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3.6927515326361342</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3.6486974092516418</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3.2439237193069927</c:v>
                </c:pt>
                <c:pt idx="26">
                  <c:v>3.125</c:v>
                </c:pt>
                <c:pt idx="27">
                  <c:v>3.6045923893421907</c:v>
                </c:pt>
                <c:pt idx="28">
                  <c:v>3.2780229022002483</c:v>
                </c:pt>
                <c:pt idx="29">
                  <c:v>2.8157376211207259</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3.5604363846542881</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3.2083333333333335</c:v>
                </c:pt>
                <c:pt idx="26">
                  <c:v>3.125</c:v>
                </c:pt>
                <c:pt idx="27">
                  <c:v>3.5162293067302826</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3.3356353591160226</c:v>
                </c:pt>
                <c:pt idx="25">
                  <c:v>3.2083333333333335</c:v>
                </c:pt>
                <c:pt idx="26">
                  <c:v>3.125</c:v>
                </c:pt>
                <c:pt idx="27">
                  <c:v>3.5784653069918519</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3.85</c:v>
                </c:pt>
                <c:pt idx="24">
                  <c:v>3.2826965466568705</c:v>
                </c:pt>
                <c:pt idx="25">
                  <c:v>3.2083333333333335</c:v>
                </c:pt>
                <c:pt idx="26">
                  <c:v>3.125</c:v>
                </c:pt>
                <c:pt idx="27">
                  <c:v>3.5841937402021724</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3.3515376803898</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3.2977610067569447</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3.2442396313364057</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2.7083333333333335</c:v>
                </c:pt>
                <c:pt idx="15">
                  <c:v>2.5</c:v>
                </c:pt>
                <c:pt idx="16">
                  <c:v>2.625</c:v>
                </c:pt>
                <c:pt idx="17">
                  <c:v>2.6666666666666665</c:v>
                </c:pt>
                <c:pt idx="18">
                  <c:v>2.9166666666666665</c:v>
                </c:pt>
                <c:pt idx="19">
                  <c:v>2.7083333333333335</c:v>
                </c:pt>
                <c:pt idx="20">
                  <c:v>2.9583333333333335</c:v>
                </c:pt>
                <c:pt idx="21">
                  <c:v>3</c:v>
                </c:pt>
                <c:pt idx="22">
                  <c:v>3.125</c:v>
                </c:pt>
                <c:pt idx="23">
                  <c:v>3.2083333333333335</c:v>
                </c:pt>
                <c:pt idx="24">
                  <c:v>2.875</c:v>
                </c:pt>
                <c:pt idx="25">
                  <c:v>3.2083333333333335</c:v>
                </c:pt>
                <c:pt idx="26">
                  <c:v>3.125</c:v>
                </c:pt>
                <c:pt idx="27">
                  <c:v>3.8095238095238093</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26894760"/>
        <c:axId val="226895152"/>
        <c:extLst xmlns:c16r2="http://schemas.microsoft.com/office/drawing/2015/06/chart"/>
      </c:lineChart>
      <c:dateAx>
        <c:axId val="22689476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5152"/>
        <c:crosses val="autoZero"/>
        <c:auto val="0"/>
        <c:lblOffset val="100"/>
        <c:baseTimeUnit val="days"/>
        <c:majorUnit val="6"/>
        <c:majorTimeUnit val="months"/>
        <c:minorUnit val="31"/>
        <c:minorTimeUnit val="days"/>
      </c:dateAx>
      <c:valAx>
        <c:axId val="22689515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4760"/>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1.75</c:v>
                </c:pt>
                <c:pt idx="1">
                  <c:v>1.6666666666666667</c:v>
                </c:pt>
                <c:pt idx="2">
                  <c:v>1.75</c:v>
                </c:pt>
                <c:pt idx="3">
                  <c:v>1.8333333333333333</c:v>
                </c:pt>
                <c:pt idx="4">
                  <c:v>1.6666666666666667</c:v>
                </c:pt>
                <c:pt idx="5">
                  <c:v>1.8333333333333333</c:v>
                </c:pt>
                <c:pt idx="6">
                  <c:v>1.75</c:v>
                </c:pt>
                <c:pt idx="7">
                  <c:v>3.6666666666666665</c:v>
                </c:pt>
                <c:pt idx="8">
                  <c:v>4.333333333333333</c:v>
                </c:pt>
                <c:pt idx="9">
                  <c:v>3.3529411764705883</c:v>
                </c:pt>
                <c:pt idx="10">
                  <c:v>3.5294117647058822</c:v>
                </c:pt>
                <c:pt idx="11">
                  <c:v>4.4705882352941178</c:v>
                </c:pt>
                <c:pt idx="12">
                  <c:v>4.6470588235294121</c:v>
                </c:pt>
                <c:pt idx="13">
                  <c:v>4.4000000000000004</c:v>
                </c:pt>
                <c:pt idx="14">
                  <c:v>3.8235294117647061</c:v>
                </c:pt>
                <c:pt idx="15">
                  <c:v>3.5294117647058822</c:v>
                </c:pt>
                <c:pt idx="16">
                  <c:v>3.7058823529411766</c:v>
                </c:pt>
                <c:pt idx="17">
                  <c:v>3.7647058823529411</c:v>
                </c:pt>
                <c:pt idx="18">
                  <c:v>4.117647058823529</c:v>
                </c:pt>
                <c:pt idx="19">
                  <c:v>3.8235294117647061</c:v>
                </c:pt>
                <c:pt idx="20">
                  <c:v>4.1764705882352944</c:v>
                </c:pt>
                <c:pt idx="21">
                  <c:v>4.2352941176470589</c:v>
                </c:pt>
                <c:pt idx="22">
                  <c:v>4.4117647058823533</c:v>
                </c:pt>
                <c:pt idx="23">
                  <c:v>4.5294117647058822</c:v>
                </c:pt>
                <c:pt idx="24">
                  <c:v>4.0588235294117645</c:v>
                </c:pt>
                <c:pt idx="25">
                  <c:v>4.5294117647058822</c:v>
                </c:pt>
                <c:pt idx="26">
                  <c:v>4.4117647058823533</c:v>
                </c:pt>
                <c:pt idx="27">
                  <c:v>4.7058823529411766</c:v>
                </c:pt>
                <c:pt idx="28">
                  <c:v>4.5882352941176467</c:v>
                </c:pt>
                <c:pt idx="29">
                  <c:v>3.9411764705882355</c:v>
                </c:pt>
                <c:pt idx="30">
                  <c:v>3.8823529411764706</c:v>
                </c:pt>
                <c:pt idx="31">
                  <c:v>3.7647058823529411</c:v>
                </c:pt>
                <c:pt idx="32">
                  <c:v>3.2</c:v>
                </c:pt>
                <c:pt idx="33">
                  <c:v>3.15</c:v>
                </c:pt>
                <c:pt idx="34">
                  <c:v>3.3</c:v>
                </c:pt>
                <c:pt idx="35">
                  <c:v>2.95</c:v>
                </c:pt>
                <c:pt idx="36">
                  <c:v>3.3</c:v>
                </c:pt>
                <c:pt idx="37">
                  <c:v>3.0434782608695654</c:v>
                </c:pt>
                <c:pt idx="38">
                  <c:v>3.2272727272727271</c:v>
                </c:pt>
                <c:pt idx="39">
                  <c:v>3.5454545454545454</c:v>
                </c:pt>
                <c:pt idx="40">
                  <c:v>3.4545454545454546</c:v>
                </c:pt>
                <c:pt idx="41">
                  <c:v>3.2727272727272729</c:v>
                </c:pt>
                <c:pt idx="42">
                  <c:v>3.347826086956522</c:v>
                </c:pt>
                <c:pt idx="43">
                  <c:v>3.6086956521739131</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1.75</c:v>
                </c:pt>
                <c:pt idx="1">
                  <c:v>1.6666666666666667</c:v>
                </c:pt>
                <c:pt idx="2">
                  <c:v>1.75</c:v>
                </c:pt>
                <c:pt idx="3">
                  <c:v>1.8333333333333333</c:v>
                </c:pt>
                <c:pt idx="4">
                  <c:v>1.6666666666666667</c:v>
                </c:pt>
                <c:pt idx="5">
                  <c:v>1.8333333333333333</c:v>
                </c:pt>
                <c:pt idx="6">
                  <c:v>1.75</c:v>
                </c:pt>
                <c:pt idx="7">
                  <c:v>3.6666666666666665</c:v>
                </c:pt>
                <c:pt idx="8">
                  <c:v>4.333333333333333</c:v>
                </c:pt>
                <c:pt idx="9">
                  <c:v>4.75</c:v>
                </c:pt>
                <c:pt idx="10">
                  <c:v>2.7272727272727271</c:v>
                </c:pt>
                <c:pt idx="11">
                  <c:v>3.1666666666666665</c:v>
                </c:pt>
                <c:pt idx="12">
                  <c:v>3.2916666666666665</c:v>
                </c:pt>
                <c:pt idx="13">
                  <c:v>2.75</c:v>
                </c:pt>
                <c:pt idx="14">
                  <c:v>2.9545454545454546</c:v>
                </c:pt>
                <c:pt idx="15">
                  <c:v>2.5</c:v>
                </c:pt>
                <c:pt idx="16">
                  <c:v>2.625</c:v>
                </c:pt>
                <c:pt idx="17">
                  <c:v>2.6666666666666665</c:v>
                </c:pt>
                <c:pt idx="18">
                  <c:v>2.9166666666666665</c:v>
                </c:pt>
                <c:pt idx="19">
                  <c:v>2.7083333333333335</c:v>
                </c:pt>
                <c:pt idx="20">
                  <c:v>2.9583333333333335</c:v>
                </c:pt>
                <c:pt idx="21">
                  <c:v>3</c:v>
                </c:pt>
                <c:pt idx="22">
                  <c:v>3.125</c:v>
                </c:pt>
                <c:pt idx="23">
                  <c:v>3.85</c:v>
                </c:pt>
                <c:pt idx="24">
                  <c:v>3.45</c:v>
                </c:pt>
                <c:pt idx="25">
                  <c:v>3.85</c:v>
                </c:pt>
                <c:pt idx="26">
                  <c:v>3.125</c:v>
                </c:pt>
                <c:pt idx="27">
                  <c:v>3.6927515326361342</c:v>
                </c:pt>
                <c:pt idx="28">
                  <c:v>3.25</c:v>
                </c:pt>
                <c:pt idx="29">
                  <c:v>2.7916666666666665</c:v>
                </c:pt>
                <c:pt idx="30">
                  <c:v>2.75</c:v>
                </c:pt>
                <c:pt idx="31">
                  <c:v>2.6666666666666665</c:v>
                </c:pt>
                <c:pt idx="32">
                  <c:v>2.6666666666666665</c:v>
                </c:pt>
                <c:pt idx="33">
                  <c:v>2.625</c:v>
                </c:pt>
                <c:pt idx="34">
                  <c:v>2.75</c:v>
                </c:pt>
                <c:pt idx="35">
                  <c:v>2.4583333333333335</c:v>
                </c:pt>
                <c:pt idx="36">
                  <c:v>2.75</c:v>
                </c:pt>
                <c:pt idx="37">
                  <c:v>2.9166666666666665</c:v>
                </c:pt>
                <c:pt idx="38">
                  <c:v>2.9583333333333335</c:v>
                </c:pt>
                <c:pt idx="39">
                  <c:v>3.25</c:v>
                </c:pt>
                <c:pt idx="40">
                  <c:v>3.1666666666666665</c:v>
                </c:pt>
                <c:pt idx="41">
                  <c:v>3</c:v>
                </c:pt>
                <c:pt idx="42">
                  <c:v>3.2083333333333335</c:v>
                </c:pt>
                <c:pt idx="43">
                  <c:v>3.4583333333333335</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26895936"/>
        <c:axId val="226896328"/>
      </c:lineChart>
      <c:dateAx>
        <c:axId val="22689593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6328"/>
        <c:crosses val="autoZero"/>
        <c:auto val="0"/>
        <c:lblOffset val="100"/>
        <c:baseTimeUnit val="days"/>
        <c:majorUnit val="6"/>
        <c:majorTimeUnit val="months"/>
        <c:minorUnit val="31"/>
        <c:minorTimeUnit val="days"/>
      </c:dateAx>
      <c:valAx>
        <c:axId val="22689632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89593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topLeftCell="A9" workbookViewId="0">
      <selection activeCell="B14" sqref="B14:AT14"/>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5">
        <v>24</v>
      </c>
      <c r="C8" s="186">
        <v>24</v>
      </c>
      <c r="D8" s="186">
        <v>24</v>
      </c>
      <c r="E8" s="186">
        <v>24</v>
      </c>
      <c r="F8" s="186">
        <v>24</v>
      </c>
      <c r="G8" s="186">
        <v>24</v>
      </c>
      <c r="H8" s="186">
        <v>24</v>
      </c>
      <c r="I8" s="186">
        <v>24</v>
      </c>
      <c r="J8" s="186">
        <v>24</v>
      </c>
      <c r="K8" s="186">
        <v>24</v>
      </c>
      <c r="L8" s="186">
        <v>24</v>
      </c>
      <c r="M8" s="186">
        <v>24</v>
      </c>
      <c r="N8" s="186">
        <v>24</v>
      </c>
      <c r="O8" s="186">
        <v>24</v>
      </c>
      <c r="P8" s="186">
        <v>24</v>
      </c>
      <c r="Q8" s="186">
        <v>24</v>
      </c>
      <c r="R8" s="186">
        <v>24</v>
      </c>
      <c r="S8" s="186">
        <v>24</v>
      </c>
      <c r="T8" s="186">
        <v>24</v>
      </c>
      <c r="U8" s="186">
        <v>24</v>
      </c>
      <c r="V8" s="186">
        <v>24</v>
      </c>
      <c r="W8" s="186">
        <v>24</v>
      </c>
      <c r="X8" s="186">
        <v>24</v>
      </c>
      <c r="Y8" s="186">
        <v>24</v>
      </c>
      <c r="Z8" s="186">
        <v>24</v>
      </c>
      <c r="AA8" s="186">
        <v>24</v>
      </c>
      <c r="AB8" s="186">
        <v>24</v>
      </c>
      <c r="AC8" s="186">
        <v>24</v>
      </c>
      <c r="AD8" s="186">
        <v>24</v>
      </c>
      <c r="AE8" s="186">
        <v>24</v>
      </c>
      <c r="AF8" s="186">
        <v>24</v>
      </c>
      <c r="AG8" s="186">
        <v>24</v>
      </c>
      <c r="AH8" s="186">
        <v>24</v>
      </c>
      <c r="AI8" s="186">
        <v>24</v>
      </c>
      <c r="AJ8" s="186">
        <v>24</v>
      </c>
      <c r="AK8" s="186">
        <v>24</v>
      </c>
      <c r="AL8" s="186">
        <v>24</v>
      </c>
      <c r="AM8" s="186">
        <v>24</v>
      </c>
      <c r="AN8" s="186">
        <v>24</v>
      </c>
      <c r="AO8" s="186">
        <v>24</v>
      </c>
      <c r="AP8" s="186">
        <v>24</v>
      </c>
      <c r="AQ8" s="186">
        <v>24</v>
      </c>
      <c r="AR8" s="186">
        <v>24</v>
      </c>
      <c r="AS8" s="186">
        <v>24</v>
      </c>
      <c r="AT8" s="186">
        <v>24</v>
      </c>
    </row>
    <row r="9" spans="1:52" x14ac:dyDescent="0.55000000000000004">
      <c r="A9" s="140" t="s">
        <v>29</v>
      </c>
      <c r="B9" s="169">
        <v>21</v>
      </c>
      <c r="C9" s="147">
        <v>20</v>
      </c>
      <c r="D9" s="147">
        <v>21</v>
      </c>
      <c r="E9" s="147">
        <v>22</v>
      </c>
      <c r="F9" s="147">
        <v>20</v>
      </c>
      <c r="G9" s="147">
        <v>22</v>
      </c>
      <c r="H9" s="147">
        <v>21</v>
      </c>
      <c r="I9" s="147">
        <v>44</v>
      </c>
      <c r="J9" s="147">
        <v>52</v>
      </c>
      <c r="K9" s="147">
        <v>57</v>
      </c>
      <c r="L9" s="147">
        <v>60</v>
      </c>
      <c r="M9" s="147">
        <v>76</v>
      </c>
      <c r="N9" s="147">
        <v>79</v>
      </c>
      <c r="O9" s="147">
        <v>66</v>
      </c>
      <c r="P9" s="147">
        <v>65</v>
      </c>
      <c r="Q9" s="147">
        <v>60</v>
      </c>
      <c r="R9" s="147">
        <v>63</v>
      </c>
      <c r="S9" s="147">
        <v>64</v>
      </c>
      <c r="T9" s="147">
        <v>70</v>
      </c>
      <c r="U9" s="147">
        <v>65</v>
      </c>
      <c r="V9" s="147">
        <v>71</v>
      </c>
      <c r="W9" s="147">
        <v>72</v>
      </c>
      <c r="X9" s="147">
        <v>75</v>
      </c>
      <c r="Y9" s="147">
        <v>77</v>
      </c>
      <c r="Z9" s="147">
        <v>69</v>
      </c>
      <c r="AA9" s="147">
        <v>77</v>
      </c>
      <c r="AB9" s="147">
        <v>75</v>
      </c>
      <c r="AC9" s="147">
        <v>80</v>
      </c>
      <c r="AD9" s="147">
        <v>78</v>
      </c>
      <c r="AE9" s="147">
        <v>67</v>
      </c>
      <c r="AF9" s="147">
        <v>66</v>
      </c>
      <c r="AG9" s="147">
        <v>64</v>
      </c>
      <c r="AH9" s="147">
        <v>64</v>
      </c>
      <c r="AI9" s="147">
        <v>63</v>
      </c>
      <c r="AJ9" s="147">
        <v>66</v>
      </c>
      <c r="AK9" s="147">
        <v>59</v>
      </c>
      <c r="AL9" s="147">
        <v>66</v>
      </c>
      <c r="AM9" s="147">
        <v>70</v>
      </c>
      <c r="AN9" s="147">
        <v>71</v>
      </c>
      <c r="AO9" s="147">
        <v>78</v>
      </c>
      <c r="AP9" s="147">
        <v>76</v>
      </c>
      <c r="AQ9" s="147">
        <v>72</v>
      </c>
      <c r="AR9" s="147">
        <v>77</v>
      </c>
      <c r="AS9" s="147">
        <v>83</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69">
        <v>12</v>
      </c>
      <c r="C10" s="147">
        <v>12</v>
      </c>
      <c r="D10" s="147">
        <v>12</v>
      </c>
      <c r="E10" s="147">
        <v>12</v>
      </c>
      <c r="F10" s="147">
        <v>12</v>
      </c>
      <c r="G10" s="147">
        <v>12</v>
      </c>
      <c r="H10" s="147">
        <v>12</v>
      </c>
      <c r="I10" s="147">
        <v>12</v>
      </c>
      <c r="J10" s="149">
        <v>12</v>
      </c>
      <c r="K10" s="147">
        <v>17</v>
      </c>
      <c r="L10" s="147">
        <v>17</v>
      </c>
      <c r="M10" s="147">
        <v>17</v>
      </c>
      <c r="N10" s="147">
        <v>17</v>
      </c>
      <c r="O10" s="147">
        <v>15</v>
      </c>
      <c r="P10" s="147">
        <v>17</v>
      </c>
      <c r="Q10" s="147">
        <v>17</v>
      </c>
      <c r="R10" s="147">
        <v>17</v>
      </c>
      <c r="S10" s="147">
        <v>17</v>
      </c>
      <c r="T10" s="147">
        <v>17</v>
      </c>
      <c r="U10" s="147">
        <v>17</v>
      </c>
      <c r="V10" s="147">
        <v>17</v>
      </c>
      <c r="W10" s="147">
        <v>17</v>
      </c>
      <c r="X10" s="147">
        <v>17</v>
      </c>
      <c r="Y10" s="147">
        <v>17</v>
      </c>
      <c r="Z10" s="147">
        <v>17</v>
      </c>
      <c r="AA10" s="147">
        <v>17</v>
      </c>
      <c r="AB10" s="147">
        <v>17</v>
      </c>
      <c r="AC10" s="147">
        <v>17</v>
      </c>
      <c r="AD10" s="147">
        <v>17</v>
      </c>
      <c r="AE10" s="147">
        <v>17</v>
      </c>
      <c r="AF10" s="147">
        <v>17</v>
      </c>
      <c r="AG10" s="147">
        <v>17</v>
      </c>
      <c r="AH10" s="147">
        <v>20</v>
      </c>
      <c r="AI10" s="147">
        <v>20</v>
      </c>
      <c r="AJ10" s="147">
        <v>20</v>
      </c>
      <c r="AK10" s="147">
        <v>20</v>
      </c>
      <c r="AL10" s="147">
        <v>20</v>
      </c>
      <c r="AM10" s="147">
        <v>23</v>
      </c>
      <c r="AN10" s="147">
        <v>22</v>
      </c>
      <c r="AO10" s="147">
        <v>22</v>
      </c>
      <c r="AP10" s="147">
        <v>22</v>
      </c>
      <c r="AQ10" s="147">
        <v>22</v>
      </c>
      <c r="AR10" s="147">
        <v>23</v>
      </c>
      <c r="AS10" s="147">
        <v>23</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1.75</v>
      </c>
      <c r="C11" s="88">
        <f t="shared" si="3"/>
        <v>1.6666666666666667</v>
      </c>
      <c r="D11" s="88">
        <f t="shared" si="3"/>
        <v>1.75</v>
      </c>
      <c r="E11" s="88">
        <f t="shared" si="3"/>
        <v>1.8333333333333333</v>
      </c>
      <c r="F11" s="88">
        <f t="shared" si="3"/>
        <v>1.6666666666666667</v>
      </c>
      <c r="G11" s="88">
        <f t="shared" si="3"/>
        <v>1.8333333333333333</v>
      </c>
      <c r="H11" s="88">
        <f t="shared" si="3"/>
        <v>1.75</v>
      </c>
      <c r="I11" s="88">
        <f t="shared" si="3"/>
        <v>3.6666666666666665</v>
      </c>
      <c r="J11" s="88">
        <f t="shared" si="3"/>
        <v>4.333333333333333</v>
      </c>
      <c r="K11" s="88">
        <f t="shared" si="3"/>
        <v>3.3529411764705883</v>
      </c>
      <c r="L11" s="88">
        <f t="shared" si="3"/>
        <v>3.5294117647058822</v>
      </c>
      <c r="M11" s="88">
        <f t="shared" si="3"/>
        <v>4.4705882352941178</v>
      </c>
      <c r="N11" s="88">
        <f t="shared" si="3"/>
        <v>4.6470588235294121</v>
      </c>
      <c r="O11" s="88">
        <f t="shared" si="3"/>
        <v>4.4000000000000004</v>
      </c>
      <c r="P11" s="88">
        <f t="shared" si="3"/>
        <v>3.8235294117647061</v>
      </c>
      <c r="Q11" s="88">
        <f t="shared" si="3"/>
        <v>3.5294117647058822</v>
      </c>
      <c r="R11" s="88">
        <f t="shared" si="3"/>
        <v>3.7058823529411766</v>
      </c>
      <c r="S11" s="88">
        <f t="shared" si="3"/>
        <v>3.7647058823529411</v>
      </c>
      <c r="T11" s="88">
        <f t="shared" si="3"/>
        <v>4.117647058823529</v>
      </c>
      <c r="U11" s="88">
        <f t="shared" si="3"/>
        <v>3.8235294117647061</v>
      </c>
      <c r="V11" s="88">
        <f t="shared" si="3"/>
        <v>4.1764705882352944</v>
      </c>
      <c r="W11" s="88">
        <f t="shared" si="3"/>
        <v>4.2352941176470589</v>
      </c>
      <c r="X11" s="88">
        <f t="shared" si="3"/>
        <v>4.4117647058823533</v>
      </c>
      <c r="Y11" s="88">
        <f t="shared" si="3"/>
        <v>4.5294117647058822</v>
      </c>
      <c r="Z11" s="88">
        <f t="shared" si="3"/>
        <v>4.0588235294117645</v>
      </c>
      <c r="AA11" s="88">
        <f t="shared" si="3"/>
        <v>4.5294117647058822</v>
      </c>
      <c r="AB11" s="88">
        <f t="shared" si="3"/>
        <v>4.4117647058823533</v>
      </c>
      <c r="AC11" s="88">
        <f t="shared" si="3"/>
        <v>4.7058823529411766</v>
      </c>
      <c r="AD11" s="88">
        <f t="shared" si="3"/>
        <v>4.5882352941176467</v>
      </c>
      <c r="AE11" s="88">
        <f t="shared" si="3"/>
        <v>3.9411764705882355</v>
      </c>
      <c r="AF11" s="88">
        <f t="shared" si="3"/>
        <v>3.8823529411764706</v>
      </c>
      <c r="AG11" s="88">
        <f t="shared" si="3"/>
        <v>3.7647058823529411</v>
      </c>
      <c r="AH11" s="88">
        <f t="shared" si="3"/>
        <v>3.2</v>
      </c>
      <c r="AI11" s="88">
        <f t="shared" si="3"/>
        <v>3.15</v>
      </c>
      <c r="AJ11" s="88">
        <f t="shared" si="3"/>
        <v>3.3</v>
      </c>
      <c r="AK11" s="88">
        <f t="shared" si="3"/>
        <v>2.95</v>
      </c>
      <c r="AL11" s="88">
        <f t="shared" si="3"/>
        <v>3.3</v>
      </c>
      <c r="AM11" s="88">
        <f t="shared" si="3"/>
        <v>3.0434782608695654</v>
      </c>
      <c r="AN11" s="88">
        <f t="shared" si="3"/>
        <v>3.2272727272727271</v>
      </c>
      <c r="AO11" s="88">
        <f t="shared" si="3"/>
        <v>3.5454545454545454</v>
      </c>
      <c r="AP11" s="88">
        <f t="shared" si="3"/>
        <v>3.4545454545454546</v>
      </c>
      <c r="AQ11" s="88">
        <f t="shared" si="3"/>
        <v>3.2727272727272729</v>
      </c>
      <c r="AR11" s="88">
        <f t="shared" si="3"/>
        <v>3.347826086956522</v>
      </c>
      <c r="AS11" s="88">
        <f t="shared" si="3"/>
        <v>3.6086956521739131</v>
      </c>
      <c r="AT11" s="88" t="e">
        <f t="shared" si="3"/>
        <v>#DIV/0!</v>
      </c>
    </row>
    <row r="12" spans="1:52" x14ac:dyDescent="0.55000000000000004">
      <c r="A12" s="140" t="s">
        <v>32</v>
      </c>
      <c r="B12" s="171">
        <f t="shared" ref="B12:AT12" si="4">B9/(B10*4)</f>
        <v>0.4375</v>
      </c>
      <c r="C12" s="106">
        <f t="shared" si="4"/>
        <v>0.41666666666666669</v>
      </c>
      <c r="D12" s="106">
        <f t="shared" si="4"/>
        <v>0.4375</v>
      </c>
      <c r="E12" s="106">
        <f t="shared" si="4"/>
        <v>0.45833333333333331</v>
      </c>
      <c r="F12" s="106">
        <f t="shared" si="4"/>
        <v>0.41666666666666669</v>
      </c>
      <c r="G12" s="106">
        <f t="shared" si="4"/>
        <v>0.45833333333333331</v>
      </c>
      <c r="H12" s="106">
        <f t="shared" si="4"/>
        <v>0.4375</v>
      </c>
      <c r="I12" s="106">
        <f t="shared" si="4"/>
        <v>0.91666666666666663</v>
      </c>
      <c r="J12" s="106">
        <f t="shared" si="4"/>
        <v>1.0833333333333333</v>
      </c>
      <c r="K12" s="106">
        <f t="shared" si="4"/>
        <v>0.83823529411764708</v>
      </c>
      <c r="L12" s="106">
        <f t="shared" si="4"/>
        <v>0.88235294117647056</v>
      </c>
      <c r="M12" s="106">
        <f t="shared" si="4"/>
        <v>1.1176470588235294</v>
      </c>
      <c r="N12" s="106">
        <f t="shared" si="4"/>
        <v>1.161764705882353</v>
      </c>
      <c r="O12" s="106">
        <f t="shared" si="4"/>
        <v>1.1000000000000001</v>
      </c>
      <c r="P12" s="106">
        <f t="shared" si="4"/>
        <v>0.95588235294117652</v>
      </c>
      <c r="Q12" s="106">
        <f t="shared" si="4"/>
        <v>0.88235294117647056</v>
      </c>
      <c r="R12" s="106">
        <f t="shared" si="4"/>
        <v>0.92647058823529416</v>
      </c>
      <c r="S12" s="106">
        <f t="shared" si="4"/>
        <v>0.94117647058823528</v>
      </c>
      <c r="T12" s="106">
        <f t="shared" si="4"/>
        <v>1.0294117647058822</v>
      </c>
      <c r="U12" s="106">
        <f t="shared" si="4"/>
        <v>0.95588235294117652</v>
      </c>
      <c r="V12" s="106">
        <f t="shared" si="4"/>
        <v>1.0441176470588236</v>
      </c>
      <c r="W12" s="106">
        <f t="shared" si="4"/>
        <v>1.0588235294117647</v>
      </c>
      <c r="X12" s="106">
        <f t="shared" si="4"/>
        <v>1.1029411764705883</v>
      </c>
      <c r="Y12" s="106">
        <f t="shared" si="4"/>
        <v>1.1323529411764706</v>
      </c>
      <c r="Z12" s="106">
        <f t="shared" si="4"/>
        <v>1.0147058823529411</v>
      </c>
      <c r="AA12" s="106">
        <f t="shared" si="4"/>
        <v>1.1323529411764706</v>
      </c>
      <c r="AB12" s="106">
        <f t="shared" si="4"/>
        <v>1.1029411764705883</v>
      </c>
      <c r="AC12" s="106">
        <f t="shared" si="4"/>
        <v>1.1764705882352942</v>
      </c>
      <c r="AD12" s="106">
        <f t="shared" si="4"/>
        <v>1.1470588235294117</v>
      </c>
      <c r="AE12" s="106">
        <f t="shared" si="4"/>
        <v>0.98529411764705888</v>
      </c>
      <c r="AF12" s="106">
        <f t="shared" si="4"/>
        <v>0.97058823529411764</v>
      </c>
      <c r="AG12" s="106">
        <f t="shared" si="4"/>
        <v>0.94117647058823528</v>
      </c>
      <c r="AH12" s="106">
        <f t="shared" si="4"/>
        <v>0.8</v>
      </c>
      <c r="AI12" s="106">
        <f t="shared" si="4"/>
        <v>0.78749999999999998</v>
      </c>
      <c r="AJ12" s="106">
        <f t="shared" si="4"/>
        <v>0.82499999999999996</v>
      </c>
      <c r="AK12" s="106">
        <f t="shared" si="4"/>
        <v>0.73750000000000004</v>
      </c>
      <c r="AL12" s="106">
        <f t="shared" si="4"/>
        <v>0.82499999999999996</v>
      </c>
      <c r="AM12" s="106">
        <f t="shared" si="4"/>
        <v>0.76086956521739135</v>
      </c>
      <c r="AN12" s="106">
        <f t="shared" si="4"/>
        <v>0.80681818181818177</v>
      </c>
      <c r="AO12" s="106">
        <f t="shared" si="4"/>
        <v>0.88636363636363635</v>
      </c>
      <c r="AP12" s="106">
        <f t="shared" si="4"/>
        <v>0.86363636363636365</v>
      </c>
      <c r="AQ12" s="106">
        <f t="shared" si="4"/>
        <v>0.81818181818181823</v>
      </c>
      <c r="AR12" s="106">
        <f t="shared" si="4"/>
        <v>0.83695652173913049</v>
      </c>
      <c r="AS12" s="106">
        <f t="shared" si="4"/>
        <v>0.90217391304347827</v>
      </c>
      <c r="AT12" s="106" t="e">
        <f t="shared" si="4"/>
        <v>#DIV/0!</v>
      </c>
    </row>
    <row r="13" spans="1:52" x14ac:dyDescent="0.55000000000000004">
      <c r="A13" s="140" t="s">
        <v>38</v>
      </c>
      <c r="B13" s="173" t="s">
        <v>61</v>
      </c>
      <c r="C13" s="174">
        <f>AVERAGE(B11:C11)</f>
        <v>1.7083333333333335</v>
      </c>
      <c r="D13" s="174">
        <f t="shared" ref="D13:AT13" si="5">AVERAGE(C11:D11)</f>
        <v>1.7083333333333335</v>
      </c>
      <c r="E13" s="174">
        <f t="shared" si="5"/>
        <v>1.7916666666666665</v>
      </c>
      <c r="F13" s="174">
        <f t="shared" si="5"/>
        <v>1.75</v>
      </c>
      <c r="G13" s="174">
        <f t="shared" si="5"/>
        <v>1.75</v>
      </c>
      <c r="H13" s="174">
        <f t="shared" si="5"/>
        <v>1.7916666666666665</v>
      </c>
      <c r="I13" s="174">
        <f t="shared" si="5"/>
        <v>2.708333333333333</v>
      </c>
      <c r="J13" s="174">
        <f t="shared" si="5"/>
        <v>4</v>
      </c>
      <c r="K13" s="174">
        <f t="shared" si="5"/>
        <v>3.8431372549019605</v>
      </c>
      <c r="L13" s="174">
        <f t="shared" si="5"/>
        <v>3.4411764705882355</v>
      </c>
      <c r="M13" s="174">
        <f t="shared" si="5"/>
        <v>4</v>
      </c>
      <c r="N13" s="174">
        <f t="shared" si="5"/>
        <v>4.5588235294117645</v>
      </c>
      <c r="O13" s="174">
        <f t="shared" si="5"/>
        <v>4.5235294117647058</v>
      </c>
      <c r="P13" s="174">
        <f t="shared" si="5"/>
        <v>4.1117647058823534</v>
      </c>
      <c r="Q13" s="174">
        <f t="shared" si="5"/>
        <v>3.6764705882352944</v>
      </c>
      <c r="R13" s="174">
        <f t="shared" si="5"/>
        <v>3.6176470588235294</v>
      </c>
      <c r="S13" s="174">
        <f t="shared" si="5"/>
        <v>3.7352941176470589</v>
      </c>
      <c r="T13" s="174">
        <f t="shared" si="5"/>
        <v>3.9411764705882351</v>
      </c>
      <c r="U13" s="174">
        <f t="shared" si="5"/>
        <v>3.9705882352941178</v>
      </c>
      <c r="V13" s="174">
        <f t="shared" si="5"/>
        <v>4</v>
      </c>
      <c r="W13" s="174">
        <f t="shared" si="5"/>
        <v>4.2058823529411766</v>
      </c>
      <c r="X13" s="174">
        <f t="shared" si="5"/>
        <v>4.3235294117647065</v>
      </c>
      <c r="Y13" s="174">
        <f t="shared" si="5"/>
        <v>4.4705882352941178</v>
      </c>
      <c r="Z13" s="174">
        <f t="shared" si="5"/>
        <v>4.2941176470588234</v>
      </c>
      <c r="AA13" s="174">
        <f t="shared" si="5"/>
        <v>4.2941176470588234</v>
      </c>
      <c r="AB13" s="174">
        <f t="shared" si="5"/>
        <v>4.4705882352941178</v>
      </c>
      <c r="AC13" s="174">
        <f t="shared" si="5"/>
        <v>4.5588235294117645</v>
      </c>
      <c r="AD13" s="174">
        <f t="shared" si="5"/>
        <v>4.6470588235294112</v>
      </c>
      <c r="AE13" s="174">
        <f t="shared" si="5"/>
        <v>4.2647058823529411</v>
      </c>
      <c r="AF13" s="174">
        <f t="shared" si="5"/>
        <v>3.9117647058823533</v>
      </c>
      <c r="AG13" s="174">
        <f t="shared" si="5"/>
        <v>3.8235294117647056</v>
      </c>
      <c r="AH13" s="174">
        <f t="shared" si="5"/>
        <v>3.4823529411764707</v>
      </c>
      <c r="AI13" s="174">
        <f t="shared" si="5"/>
        <v>3.1749999999999998</v>
      </c>
      <c r="AJ13" s="174">
        <f t="shared" si="5"/>
        <v>3.2249999999999996</v>
      </c>
      <c r="AK13" s="174">
        <f t="shared" si="5"/>
        <v>3.125</v>
      </c>
      <c r="AL13" s="174">
        <f t="shared" si="5"/>
        <v>3.125</v>
      </c>
      <c r="AM13" s="174">
        <f t="shared" si="5"/>
        <v>3.1717391304347826</v>
      </c>
      <c r="AN13" s="174">
        <f t="shared" si="5"/>
        <v>3.1353754940711465</v>
      </c>
      <c r="AO13" s="174">
        <f t="shared" si="5"/>
        <v>3.3863636363636362</v>
      </c>
      <c r="AP13" s="174">
        <f t="shared" si="5"/>
        <v>3.5</v>
      </c>
      <c r="AQ13" s="174">
        <f t="shared" si="5"/>
        <v>3.3636363636363638</v>
      </c>
      <c r="AR13" s="174">
        <f t="shared" si="5"/>
        <v>3.3102766798418974</v>
      </c>
      <c r="AS13" s="174">
        <f t="shared" si="5"/>
        <v>3.4782608695652177</v>
      </c>
      <c r="AT13" s="174" t="e">
        <f t="shared" si="5"/>
        <v>#DIV/0!</v>
      </c>
    </row>
    <row r="14" spans="1:52" ht="84" customHeight="1" x14ac:dyDescent="0.55000000000000004">
      <c r="A14" s="164" t="s">
        <v>74</v>
      </c>
      <c r="B14" s="170"/>
      <c r="C14" s="170"/>
      <c r="D14" s="170"/>
      <c r="E14" s="170"/>
      <c r="F14" s="170"/>
      <c r="G14" s="170"/>
      <c r="H14" s="170"/>
      <c r="I14" s="170"/>
      <c r="J14" s="170">
        <v>5</v>
      </c>
      <c r="K14" s="170">
        <v>-2</v>
      </c>
      <c r="L14" s="170"/>
      <c r="M14" s="170">
        <v>2</v>
      </c>
      <c r="N14" s="170"/>
      <c r="O14" s="170"/>
      <c r="P14" s="170"/>
      <c r="Q14" s="170"/>
      <c r="R14" s="170"/>
      <c r="S14" s="170"/>
      <c r="T14" s="170">
        <v>-4</v>
      </c>
      <c r="U14" s="170"/>
      <c r="V14" s="170"/>
      <c r="W14" s="170">
        <v>3</v>
      </c>
      <c r="X14" s="170">
        <v>-3</v>
      </c>
      <c r="Y14" s="170"/>
      <c r="Z14" s="170"/>
      <c r="AA14" s="170"/>
      <c r="AB14" s="170">
        <v>3</v>
      </c>
      <c r="AC14" s="170"/>
      <c r="AD14" s="170"/>
      <c r="AE14" s="170"/>
      <c r="AF14" s="170"/>
      <c r="AG14" s="170"/>
      <c r="AH14" s="170"/>
      <c r="AI14" s="170"/>
      <c r="AJ14" s="170"/>
      <c r="AK14" s="170"/>
      <c r="AL14" s="170"/>
      <c r="AM14" s="170"/>
      <c r="AN14" s="170"/>
      <c r="AO14" s="170"/>
      <c r="AP14" s="170">
        <v>1</v>
      </c>
      <c r="AQ14" s="170">
        <v>4</v>
      </c>
      <c r="AR14" s="170"/>
      <c r="AS14" s="170"/>
      <c r="AT14" s="170"/>
    </row>
    <row r="15" spans="1:52" ht="72.75" customHeight="1" x14ac:dyDescent="0.55000000000000004">
      <c r="A15" s="164" t="s">
        <v>75</v>
      </c>
      <c r="B15" s="165"/>
      <c r="C15" s="28"/>
      <c r="D15" s="28"/>
      <c r="E15" s="28"/>
      <c r="F15" s="28">
        <f>C14</f>
        <v>0</v>
      </c>
      <c r="G15" s="28">
        <f t="shared" ref="G15:AT15" si="6">D14</f>
        <v>0</v>
      </c>
      <c r="H15" s="28">
        <f t="shared" si="6"/>
        <v>0</v>
      </c>
      <c r="I15" s="28">
        <f t="shared" si="6"/>
        <v>0</v>
      </c>
      <c r="J15" s="28">
        <f t="shared" si="6"/>
        <v>0</v>
      </c>
      <c r="K15" s="28">
        <f t="shared" si="6"/>
        <v>0</v>
      </c>
      <c r="L15" s="28">
        <f t="shared" si="6"/>
        <v>0</v>
      </c>
      <c r="M15" s="28">
        <f t="shared" si="6"/>
        <v>5</v>
      </c>
      <c r="N15" s="28">
        <f t="shared" si="6"/>
        <v>-2</v>
      </c>
      <c r="O15" s="28">
        <f t="shared" si="6"/>
        <v>0</v>
      </c>
      <c r="P15" s="28">
        <f t="shared" si="6"/>
        <v>2</v>
      </c>
      <c r="Q15" s="28">
        <f t="shared" si="6"/>
        <v>0</v>
      </c>
      <c r="R15" s="28">
        <f t="shared" si="6"/>
        <v>0</v>
      </c>
      <c r="S15" s="28">
        <f t="shared" si="6"/>
        <v>0</v>
      </c>
      <c r="T15" s="28">
        <f t="shared" si="6"/>
        <v>0</v>
      </c>
      <c r="U15" s="28">
        <f t="shared" si="6"/>
        <v>0</v>
      </c>
      <c r="V15" s="28">
        <f t="shared" si="6"/>
        <v>0</v>
      </c>
      <c r="W15" s="28">
        <f t="shared" si="6"/>
        <v>-4</v>
      </c>
      <c r="X15" s="28">
        <f t="shared" si="6"/>
        <v>0</v>
      </c>
      <c r="Y15" s="28">
        <f t="shared" si="6"/>
        <v>0</v>
      </c>
      <c r="Z15" s="28">
        <f t="shared" si="6"/>
        <v>3</v>
      </c>
      <c r="AA15" s="28">
        <f t="shared" si="6"/>
        <v>-3</v>
      </c>
      <c r="AB15" s="28">
        <f t="shared" si="6"/>
        <v>0</v>
      </c>
      <c r="AC15" s="28">
        <f t="shared" si="6"/>
        <v>0</v>
      </c>
      <c r="AD15" s="28">
        <f t="shared" si="6"/>
        <v>0</v>
      </c>
      <c r="AE15" s="28">
        <f t="shared" si="6"/>
        <v>3</v>
      </c>
      <c r="AF15" s="28">
        <f t="shared" si="6"/>
        <v>0</v>
      </c>
      <c r="AG15" s="28">
        <f t="shared" si="6"/>
        <v>0</v>
      </c>
      <c r="AH15" s="28">
        <f t="shared" si="6"/>
        <v>0</v>
      </c>
      <c r="AI15" s="28">
        <f t="shared" si="6"/>
        <v>0</v>
      </c>
      <c r="AJ15" s="28">
        <f t="shared" si="6"/>
        <v>0</v>
      </c>
      <c r="AK15" s="28">
        <f t="shared" si="6"/>
        <v>0</v>
      </c>
      <c r="AL15" s="28">
        <f t="shared" si="6"/>
        <v>0</v>
      </c>
      <c r="AM15" s="28">
        <f t="shared" si="6"/>
        <v>0</v>
      </c>
      <c r="AN15" s="28">
        <f t="shared" si="6"/>
        <v>0</v>
      </c>
      <c r="AO15" s="28">
        <f t="shared" si="6"/>
        <v>0</v>
      </c>
      <c r="AP15" s="28">
        <f t="shared" si="6"/>
        <v>0</v>
      </c>
      <c r="AQ15" s="28">
        <f t="shared" si="6"/>
        <v>0</v>
      </c>
      <c r="AR15" s="28">
        <f t="shared" si="6"/>
        <v>0</v>
      </c>
      <c r="AS15" s="28">
        <f t="shared" si="6"/>
        <v>1</v>
      </c>
      <c r="AT15" s="28">
        <f t="shared" si="6"/>
        <v>4</v>
      </c>
    </row>
    <row r="16" spans="1:52" ht="67.5" x14ac:dyDescent="0.55000000000000004">
      <c r="A16" s="164" t="s">
        <v>73</v>
      </c>
      <c r="B16" s="165"/>
      <c r="C16" s="28"/>
      <c r="D16" s="28"/>
      <c r="E16" s="28"/>
      <c r="F16" s="28"/>
      <c r="G16" s="28">
        <f>F15</f>
        <v>0</v>
      </c>
      <c r="H16" s="28">
        <f t="shared" ref="H16:AT16" si="7">G15</f>
        <v>0</v>
      </c>
      <c r="I16" s="28">
        <f t="shared" si="7"/>
        <v>0</v>
      </c>
      <c r="J16" s="28">
        <f t="shared" si="7"/>
        <v>0</v>
      </c>
      <c r="K16" s="28">
        <f t="shared" si="7"/>
        <v>0</v>
      </c>
      <c r="L16" s="28">
        <f t="shared" si="7"/>
        <v>0</v>
      </c>
      <c r="M16" s="28">
        <f t="shared" si="7"/>
        <v>0</v>
      </c>
      <c r="N16" s="28">
        <f t="shared" si="7"/>
        <v>5</v>
      </c>
      <c r="O16" s="28">
        <f t="shared" si="7"/>
        <v>-2</v>
      </c>
      <c r="P16" s="28">
        <f t="shared" si="7"/>
        <v>0</v>
      </c>
      <c r="Q16" s="28">
        <f t="shared" si="7"/>
        <v>2</v>
      </c>
      <c r="R16" s="28">
        <f t="shared" si="7"/>
        <v>0</v>
      </c>
      <c r="S16" s="28">
        <f t="shared" si="7"/>
        <v>0</v>
      </c>
      <c r="T16" s="28">
        <f t="shared" si="7"/>
        <v>0</v>
      </c>
      <c r="U16" s="28">
        <f t="shared" si="7"/>
        <v>0</v>
      </c>
      <c r="V16" s="28">
        <f t="shared" si="7"/>
        <v>0</v>
      </c>
      <c r="W16" s="28">
        <f t="shared" si="7"/>
        <v>0</v>
      </c>
      <c r="X16" s="28">
        <f t="shared" si="7"/>
        <v>-4</v>
      </c>
      <c r="Y16" s="28">
        <f t="shared" si="7"/>
        <v>0</v>
      </c>
      <c r="Z16" s="28">
        <f t="shared" si="7"/>
        <v>0</v>
      </c>
      <c r="AA16" s="28">
        <f t="shared" si="7"/>
        <v>3</v>
      </c>
      <c r="AB16" s="28">
        <f t="shared" si="7"/>
        <v>-3</v>
      </c>
      <c r="AC16" s="28">
        <f t="shared" si="7"/>
        <v>0</v>
      </c>
      <c r="AD16" s="28">
        <f t="shared" si="7"/>
        <v>0</v>
      </c>
      <c r="AE16" s="28">
        <f t="shared" si="7"/>
        <v>0</v>
      </c>
      <c r="AF16" s="28">
        <f t="shared" si="7"/>
        <v>3</v>
      </c>
      <c r="AG16" s="28">
        <f t="shared" si="7"/>
        <v>0</v>
      </c>
      <c r="AH16" s="28">
        <f t="shared" si="7"/>
        <v>0</v>
      </c>
      <c r="AI16" s="28">
        <f t="shared" si="7"/>
        <v>0</v>
      </c>
      <c r="AJ16" s="28">
        <f t="shared" si="7"/>
        <v>0</v>
      </c>
      <c r="AK16" s="28">
        <f t="shared" si="7"/>
        <v>0</v>
      </c>
      <c r="AL16" s="28">
        <f t="shared" si="7"/>
        <v>0</v>
      </c>
      <c r="AM16" s="28">
        <f t="shared" si="7"/>
        <v>0</v>
      </c>
      <c r="AN16" s="28">
        <f t="shared" si="7"/>
        <v>0</v>
      </c>
      <c r="AO16" s="28">
        <f t="shared" si="7"/>
        <v>0</v>
      </c>
      <c r="AP16" s="28">
        <f t="shared" si="7"/>
        <v>0</v>
      </c>
      <c r="AQ16" s="28">
        <f t="shared" si="7"/>
        <v>0</v>
      </c>
      <c r="AR16" s="28">
        <f t="shared" si="7"/>
        <v>0</v>
      </c>
      <c r="AS16" s="28">
        <f t="shared" si="7"/>
        <v>0</v>
      </c>
      <c r="AT16" s="28">
        <f t="shared" si="7"/>
        <v>1</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7" t="s">
        <v>78</v>
      </c>
      <c r="AX2" s="28" t="s">
        <v>77</v>
      </c>
      <c r="AY2" s="178" t="s">
        <v>79</v>
      </c>
      <c r="AZ2" s="178"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1.75</v>
      </c>
      <c r="E5" s="127">
        <f>'SDR Patient and Stations'!C11</f>
        <v>1.6666666666666667</v>
      </c>
      <c r="F5" s="127">
        <f>'SDR Patient and Stations'!D11</f>
        <v>1.75</v>
      </c>
      <c r="G5" s="127">
        <f>'SDR Patient and Stations'!E11</f>
        <v>1.8333333333333333</v>
      </c>
      <c r="H5" s="127">
        <f>'SDR Patient and Stations'!F11</f>
        <v>1.6666666666666667</v>
      </c>
      <c r="I5" s="127">
        <f>'SDR Patient and Stations'!G11</f>
        <v>1.8333333333333333</v>
      </c>
      <c r="J5" s="127">
        <f>'SDR Patient and Stations'!H11</f>
        <v>1.75</v>
      </c>
      <c r="K5" s="127">
        <f>'SDR Patient and Stations'!I11</f>
        <v>3.6666666666666665</v>
      </c>
      <c r="L5" s="127">
        <f>'SDR Patient and Stations'!J11</f>
        <v>4.333333333333333</v>
      </c>
      <c r="M5" s="127">
        <f>'SDR Patient and Stations'!K11</f>
        <v>3.3529411764705883</v>
      </c>
      <c r="N5" s="127">
        <f>'SDR Patient and Stations'!L11</f>
        <v>3.5294117647058822</v>
      </c>
      <c r="O5" s="127">
        <f>'SDR Patient and Stations'!M11</f>
        <v>4.4705882352941178</v>
      </c>
      <c r="P5" s="127">
        <f>'SDR Patient and Stations'!N11</f>
        <v>4.6470588235294121</v>
      </c>
      <c r="Q5" s="127">
        <f>'SDR Patient and Stations'!O11</f>
        <v>4.4000000000000004</v>
      </c>
      <c r="R5" s="127">
        <f>'SDR Patient and Stations'!P11</f>
        <v>3.8235294117647061</v>
      </c>
      <c r="S5" s="127">
        <f>'SDR Patient and Stations'!Q11</f>
        <v>3.5294117647058822</v>
      </c>
      <c r="T5" s="127">
        <f>'SDR Patient and Stations'!R11</f>
        <v>3.7058823529411766</v>
      </c>
      <c r="U5" s="127">
        <f>'SDR Patient and Stations'!S11</f>
        <v>3.7647058823529411</v>
      </c>
      <c r="V5" s="127">
        <f>'SDR Patient and Stations'!T11</f>
        <v>4.117647058823529</v>
      </c>
      <c r="W5" s="127">
        <f>'SDR Patient and Stations'!U11</f>
        <v>3.8235294117647061</v>
      </c>
      <c r="X5" s="127">
        <f>'SDR Patient and Stations'!V11</f>
        <v>4.1764705882352944</v>
      </c>
      <c r="Y5" s="127">
        <f>'SDR Patient and Stations'!W11</f>
        <v>4.2352941176470589</v>
      </c>
      <c r="Z5" s="127">
        <f>'SDR Patient and Stations'!X11</f>
        <v>4.4117647058823533</v>
      </c>
      <c r="AA5" s="127">
        <f>'SDR Patient and Stations'!Y11</f>
        <v>4.5294117647058822</v>
      </c>
      <c r="AB5" s="127">
        <f>'SDR Patient and Stations'!Z11</f>
        <v>4.0588235294117645</v>
      </c>
      <c r="AC5" s="127">
        <f>'SDR Patient and Stations'!AA11</f>
        <v>4.5294117647058822</v>
      </c>
      <c r="AD5" s="127">
        <f>'SDR Patient and Stations'!AB11</f>
        <v>4.4117647058823533</v>
      </c>
      <c r="AE5" s="127">
        <f>'SDR Patient and Stations'!AC11</f>
        <v>4.7058823529411766</v>
      </c>
      <c r="AF5" s="127">
        <f>'SDR Patient and Stations'!AD11</f>
        <v>4.5882352941176467</v>
      </c>
      <c r="AG5" s="127">
        <f>'SDR Patient and Stations'!AE11</f>
        <v>3.9411764705882355</v>
      </c>
      <c r="AH5" s="127">
        <f>'SDR Patient and Stations'!AF11</f>
        <v>3.8823529411764706</v>
      </c>
      <c r="AI5" s="127">
        <f>'SDR Patient and Stations'!AG11</f>
        <v>3.7647058823529411</v>
      </c>
      <c r="AJ5" s="127">
        <f>'SDR Patient and Stations'!AH11</f>
        <v>3.2</v>
      </c>
      <c r="AK5" s="127">
        <f>'SDR Patient and Stations'!AI11</f>
        <v>3.15</v>
      </c>
      <c r="AL5" s="127">
        <f>'SDR Patient and Stations'!AJ11</f>
        <v>3.3</v>
      </c>
      <c r="AM5" s="127">
        <f>'SDR Patient and Stations'!AK11</f>
        <v>2.95</v>
      </c>
      <c r="AN5" s="127">
        <f>'SDR Patient and Stations'!AL11</f>
        <v>3.3</v>
      </c>
      <c r="AO5" s="127">
        <f>'SDR Patient and Stations'!AM11</f>
        <v>3.0434782608695654</v>
      </c>
      <c r="AP5" s="127">
        <f>'SDR Patient and Stations'!AN11</f>
        <v>3.2272727272727271</v>
      </c>
      <c r="AQ5" s="127">
        <f>'SDR Patient and Stations'!AO11</f>
        <v>3.5454545454545454</v>
      </c>
      <c r="AR5" s="127">
        <f>'SDR Patient and Stations'!AP11</f>
        <v>3.4545454545454546</v>
      </c>
      <c r="AS5" s="127">
        <f>'SDR Patient and Stations'!AQ11</f>
        <v>3.2727272727272729</v>
      </c>
      <c r="AT5" s="127">
        <f>'SDR Patient and Stations'!AR11</f>
        <v>3.347826086956522</v>
      </c>
      <c r="AU5" s="127">
        <f>'SDR Patient and Stations'!AS11</f>
        <v>3.6086956521739131</v>
      </c>
      <c r="AV5" s="127" t="e">
        <f>'SDR Patient and Stations'!AT11</f>
        <v>#DIV/0!</v>
      </c>
      <c r="AW5" s="127">
        <f>AVERAGE(D5:AU5)</f>
        <v>3.501136363636363</v>
      </c>
      <c r="AX5" s="179">
        <f>_xlfn.VAR.S(D5:AU5)</f>
        <v>0.81609976260093586</v>
      </c>
      <c r="AY5" s="179">
        <f>_xlfn.STDEV.S(D5:AU5)</f>
        <v>0.90338240109099754</v>
      </c>
      <c r="AZ5" s="28"/>
    </row>
    <row r="6" spans="1:52" x14ac:dyDescent="0.55000000000000004">
      <c r="A6" s="28" t="s">
        <v>55</v>
      </c>
      <c r="B6" s="88">
        <v>3.2</v>
      </c>
      <c r="C6" s="128">
        <v>0.8</v>
      </c>
      <c r="D6" s="129">
        <f>'SMFP Facility Need 3.20 PPS'!C24</f>
        <v>1.75</v>
      </c>
      <c r="E6" s="129">
        <f>'SMFP Facility Need 3.20 PPS'!D24</f>
        <v>1.6666666666666667</v>
      </c>
      <c r="F6" s="129">
        <f>'SMFP Facility Need 3.20 PPS'!E24</f>
        <v>1.75</v>
      </c>
      <c r="G6" s="129">
        <f>'SMFP Facility Need 3.20 PPS'!F24</f>
        <v>1.8333333333333333</v>
      </c>
      <c r="H6" s="129">
        <f>'SMFP Facility Need 3.20 PPS'!G24</f>
        <v>1.6666666666666667</v>
      </c>
      <c r="I6" s="129">
        <f>'SMFP Facility Need 3.20 PPS'!H24</f>
        <v>1.8333333333333333</v>
      </c>
      <c r="J6" s="129">
        <f>'SMFP Facility Need 3.20 PPS'!I24</f>
        <v>1.75</v>
      </c>
      <c r="K6" s="129">
        <f>'SMFP Facility Need 3.20 PPS'!J24</f>
        <v>3.6666666666666665</v>
      </c>
      <c r="L6" s="129">
        <f>'SMFP Facility Need 3.20 PPS'!K24</f>
        <v>4.333333333333333</v>
      </c>
      <c r="M6" s="129">
        <f>'SMFP Facility Need 3.20 PPS'!L24</f>
        <v>4.75</v>
      </c>
      <c r="N6" s="129">
        <f>'SMFP Facility Need 3.20 PPS'!M24</f>
        <v>2.7272727272727271</v>
      </c>
      <c r="O6" s="129">
        <f>'SMFP Facility Need 3.20 PPS'!N24</f>
        <v>3.1666666666666665</v>
      </c>
      <c r="P6" s="129">
        <f>'SMFP Facility Need 3.20 PPS'!O24</f>
        <v>3.2916666666666665</v>
      </c>
      <c r="Q6" s="129">
        <f>'SMFP Facility Need 3.20 PPS'!P24</f>
        <v>2.75</v>
      </c>
      <c r="R6" s="129">
        <f>'SMFP Facility Need 3.20 PPS'!Q24</f>
        <v>2.9545454545454546</v>
      </c>
      <c r="S6" s="129">
        <f>'SMFP Facility Need 3.20 PPS'!R24</f>
        <v>2.5</v>
      </c>
      <c r="T6" s="129">
        <f>'SMFP Facility Need 3.20 PPS'!S24</f>
        <v>2.625</v>
      </c>
      <c r="U6" s="129">
        <f>'SMFP Facility Need 3.20 PPS'!T24</f>
        <v>2.6666666666666665</v>
      </c>
      <c r="V6" s="129">
        <f>'SMFP Facility Need 3.20 PPS'!U24</f>
        <v>2.9166666666666665</v>
      </c>
      <c r="W6" s="129">
        <f>'SMFP Facility Need 3.20 PPS'!V24</f>
        <v>2.7083333333333335</v>
      </c>
      <c r="X6" s="129">
        <f>'SMFP Facility Need 3.20 PPS'!W24</f>
        <v>2.9583333333333335</v>
      </c>
      <c r="Y6" s="129">
        <f>'SMFP Facility Need 3.20 PPS'!X24</f>
        <v>3</v>
      </c>
      <c r="Z6" s="129">
        <f>'SMFP Facility Need 3.20 PPS'!Y24</f>
        <v>3.125</v>
      </c>
      <c r="AA6" s="129">
        <f>'SMFP Facility Need 3.20 PPS'!Z24</f>
        <v>3.85</v>
      </c>
      <c r="AB6" s="129">
        <f>'SMFP Facility Need 3.20 PPS'!AA24</f>
        <v>3.45</v>
      </c>
      <c r="AC6" s="129">
        <f>'SMFP Facility Need 3.20 PPS'!AB24</f>
        <v>3.85</v>
      </c>
      <c r="AD6" s="129">
        <f>'SMFP Facility Need 3.20 PPS'!AC24</f>
        <v>3.125</v>
      </c>
      <c r="AE6" s="129">
        <f>'SMFP Facility Need 3.20 PPS'!AD24</f>
        <v>3.6927515326361342</v>
      </c>
      <c r="AF6" s="129">
        <f>'SMFP Facility Need 3.20 PPS'!AE24</f>
        <v>3.25</v>
      </c>
      <c r="AG6" s="129">
        <f>'SMFP Facility Need 3.20 PPS'!AF24</f>
        <v>2.7916666666666665</v>
      </c>
      <c r="AH6" s="129">
        <f>'SMFP Facility Need 3.20 PPS'!AG24</f>
        <v>2.75</v>
      </c>
      <c r="AI6" s="129">
        <f>'SMFP Facility Need 3.20 PPS'!AH24</f>
        <v>2.6666666666666665</v>
      </c>
      <c r="AJ6" s="129">
        <f>'SMFP Facility Need 3.20 PPS'!AI24</f>
        <v>2.6666666666666665</v>
      </c>
      <c r="AK6" s="129">
        <f>'SMFP Facility Need 3.20 PPS'!AJ24</f>
        <v>2.625</v>
      </c>
      <c r="AL6" s="129">
        <f>'SMFP Facility Need 3.20 PPS'!AK24</f>
        <v>2.75</v>
      </c>
      <c r="AM6" s="129">
        <f>'SMFP Facility Need 3.20 PPS'!AL24</f>
        <v>2.4583333333333335</v>
      </c>
      <c r="AN6" s="129">
        <f>'SMFP Facility Need 3.20 PPS'!AM24</f>
        <v>2.75</v>
      </c>
      <c r="AO6" s="129">
        <f>'SMFP Facility Need 3.20 PPS'!AN24</f>
        <v>2.9166666666666665</v>
      </c>
      <c r="AP6" s="129">
        <f>'SMFP Facility Need 3.20 PPS'!AO24</f>
        <v>2.9583333333333335</v>
      </c>
      <c r="AQ6" s="129">
        <f>'SMFP Facility Need 3.20 PPS'!AP24</f>
        <v>3.25</v>
      </c>
      <c r="AR6" s="129">
        <f>'SMFP Facility Need 3.20 PPS'!AQ24</f>
        <v>3.1666666666666665</v>
      </c>
      <c r="AS6" s="129">
        <f>'SMFP Facility Need 3.20 PPS'!AR24</f>
        <v>3</v>
      </c>
      <c r="AT6" s="129">
        <f>'SMFP Facility Need 3.20 PPS'!AS24</f>
        <v>3.2083333333333335</v>
      </c>
      <c r="AU6" s="129">
        <f>'SMFP Facility Need 3.20 PPS'!AT24</f>
        <v>3.4583333333333335</v>
      </c>
      <c r="AV6" s="129" t="e">
        <f>'SMFP Facility Need 3.20 PPS'!AU24</f>
        <v>#N/A</v>
      </c>
      <c r="AW6" s="88">
        <f t="shared" ref="AW6" si="3">AVERAGE(D6:AU6)</f>
        <v>2.8869220389648707</v>
      </c>
      <c r="AX6" s="180">
        <f t="shared" ref="AX6" si="4">_xlfn.VAR.S(D6:AU6)</f>
        <v>0.46500944468990846</v>
      </c>
      <c r="AY6" s="180">
        <f t="shared" ref="AY6" si="5">_xlfn.STDEV.S(D6:AU6)</f>
        <v>0.68191600999676527</v>
      </c>
      <c r="AZ6" s="106">
        <f>CORREL($D$5:$AU$5,D6:AU6)</f>
        <v>0.75376842462380944</v>
      </c>
    </row>
    <row r="7" spans="1:52" x14ac:dyDescent="0.55000000000000004">
      <c r="A7" s="28" t="s">
        <v>55</v>
      </c>
      <c r="B7" s="28">
        <v>3.16</v>
      </c>
      <c r="C7" s="128">
        <v>0.79</v>
      </c>
      <c r="D7" s="129">
        <f>'SMFP Facility Need 3.16 PPS'!C24</f>
        <v>1.75</v>
      </c>
      <c r="E7" s="129">
        <f>'SMFP Facility Need 3.16 PPS'!D24</f>
        <v>1.6666666666666667</v>
      </c>
      <c r="F7" s="129">
        <f>'SMFP Facility Need 3.16 PPS'!E24</f>
        <v>1.75</v>
      </c>
      <c r="G7" s="129">
        <f>'SMFP Facility Need 3.16 PPS'!F24</f>
        <v>1.8333333333333333</v>
      </c>
      <c r="H7" s="129">
        <f>'SMFP Facility Need 3.16 PPS'!G24</f>
        <v>1.6666666666666667</v>
      </c>
      <c r="I7" s="129">
        <f>'SMFP Facility Need 3.16 PPS'!H24</f>
        <v>1.8333333333333333</v>
      </c>
      <c r="J7" s="129">
        <f>'SMFP Facility Need 3.16 PPS'!I24</f>
        <v>1.75</v>
      </c>
      <c r="K7" s="129">
        <f>'SMFP Facility Need 3.16 PPS'!J24</f>
        <v>3.6666666666666665</v>
      </c>
      <c r="L7" s="129">
        <f>'SMFP Facility Need 3.16 PPS'!K24</f>
        <v>4.333333333333333</v>
      </c>
      <c r="M7" s="129">
        <f>'SMFP Facility Need 3.16 PPS'!L24</f>
        <v>4.75</v>
      </c>
      <c r="N7" s="129">
        <f>'SMFP Facility Need 3.16 PPS'!M24</f>
        <v>2.7272727272727271</v>
      </c>
      <c r="O7" s="129">
        <f>'SMFP Facility Need 3.16 PPS'!N24</f>
        <v>3.1666666666666665</v>
      </c>
      <c r="P7" s="129">
        <f>'SMFP Facility Need 3.16 PPS'!O24</f>
        <v>3.2916666666666665</v>
      </c>
      <c r="Q7" s="129">
        <f>'SMFP Facility Need 3.16 PPS'!P24</f>
        <v>2.75</v>
      </c>
      <c r="R7" s="129">
        <f>'SMFP Facility Need 3.16 PPS'!Q24</f>
        <v>2.7083333333333335</v>
      </c>
      <c r="S7" s="129">
        <f>'SMFP Facility Need 3.16 PPS'!R24</f>
        <v>2.5</v>
      </c>
      <c r="T7" s="129">
        <f>'SMFP Facility Need 3.16 PPS'!S24</f>
        <v>2.625</v>
      </c>
      <c r="U7" s="129">
        <f>'SMFP Facility Need 3.16 PPS'!T24</f>
        <v>2.6666666666666665</v>
      </c>
      <c r="V7" s="129">
        <f>'SMFP Facility Need 3.16 PPS'!U24</f>
        <v>2.9166666666666665</v>
      </c>
      <c r="W7" s="129">
        <f>'SMFP Facility Need 3.16 PPS'!V24</f>
        <v>2.7083333333333335</v>
      </c>
      <c r="X7" s="129">
        <f>'SMFP Facility Need 3.16 PPS'!W24</f>
        <v>2.9583333333333335</v>
      </c>
      <c r="Y7" s="129">
        <f>'SMFP Facility Need 3.16 PPS'!X24</f>
        <v>3</v>
      </c>
      <c r="Z7" s="129">
        <f>'SMFP Facility Need 3.16 PPS'!Y24</f>
        <v>3.125</v>
      </c>
      <c r="AA7" s="129">
        <f>'SMFP Facility Need 3.16 PPS'!Z24</f>
        <v>3.85</v>
      </c>
      <c r="AB7" s="129">
        <f>'SMFP Facility Need 3.16 PPS'!AA24</f>
        <v>3.45</v>
      </c>
      <c r="AC7" s="129">
        <f>'SMFP Facility Need 3.16 PPS'!AB24</f>
        <v>3.85</v>
      </c>
      <c r="AD7" s="129">
        <f>'SMFP Facility Need 3.16 PPS'!AC24</f>
        <v>3.125</v>
      </c>
      <c r="AE7" s="129">
        <f>'SMFP Facility Need 3.16 PPS'!AD24</f>
        <v>3.6486974092516418</v>
      </c>
      <c r="AF7" s="129">
        <f>'SMFP Facility Need 3.16 PPS'!AE24</f>
        <v>3.25</v>
      </c>
      <c r="AG7" s="129">
        <f>'SMFP Facility Need 3.16 PPS'!AF24</f>
        <v>2.7916666666666665</v>
      </c>
      <c r="AH7" s="129">
        <f>'SMFP Facility Need 3.16 PPS'!AG24</f>
        <v>2.75</v>
      </c>
      <c r="AI7" s="129">
        <f>'SMFP Facility Need 3.16 PPS'!AH24</f>
        <v>2.6666666666666665</v>
      </c>
      <c r="AJ7" s="129">
        <f>'SMFP Facility Need 3.16 PPS'!AI24</f>
        <v>2.6666666666666665</v>
      </c>
      <c r="AK7" s="129">
        <f>'SMFP Facility Need 3.16 PPS'!AJ24</f>
        <v>2.625</v>
      </c>
      <c r="AL7" s="129">
        <f>'SMFP Facility Need 3.16 PPS'!AK24</f>
        <v>2.75</v>
      </c>
      <c r="AM7" s="129">
        <f>'SMFP Facility Need 3.16 PPS'!AL24</f>
        <v>2.4583333333333335</v>
      </c>
      <c r="AN7" s="129">
        <f>'SMFP Facility Need 3.16 PPS'!AM24</f>
        <v>2.75</v>
      </c>
      <c r="AO7" s="129">
        <f>'SMFP Facility Need 3.16 PPS'!AN24</f>
        <v>2.9166666666666665</v>
      </c>
      <c r="AP7" s="129">
        <f>'SMFP Facility Need 3.16 PPS'!AO24</f>
        <v>2.9583333333333335</v>
      </c>
      <c r="AQ7" s="129">
        <f>'SMFP Facility Need 3.16 PPS'!AP24</f>
        <v>3.25</v>
      </c>
      <c r="AR7" s="129">
        <f>'SMFP Facility Need 3.16 PPS'!AQ24</f>
        <v>3.1666666666666665</v>
      </c>
      <c r="AS7" s="129">
        <f>'SMFP Facility Need 3.16 PPS'!AR24</f>
        <v>3</v>
      </c>
      <c r="AT7" s="129">
        <f>'SMFP Facility Need 3.16 PPS'!AS24</f>
        <v>3.2083333333333335</v>
      </c>
      <c r="AU7" s="129">
        <f>'SMFP Facility Need 3.16 PPS'!AT24</f>
        <v>3.4583333333333335</v>
      </c>
      <c r="AV7" s="129" t="e">
        <f>'SMFP Facility Need 3.16 PPS'!AU24</f>
        <v>#N/A</v>
      </c>
      <c r="AW7" s="88">
        <f t="shared" ref="AW7:AW16" si="6">AVERAGE(D7:AU7)</f>
        <v>2.8803250788604022</v>
      </c>
      <c r="AX7" s="180">
        <f t="shared" ref="AX7:AX16" si="7">_xlfn.VAR.S(D7:AU7)</f>
        <v>0.46399425088791069</v>
      </c>
      <c r="AY7" s="180">
        <f t="shared" ref="AY7:AY16" si="8">_xlfn.STDEV.S(D7:AU7)</f>
        <v>0.6811712346304053</v>
      </c>
      <c r="AZ7" s="106">
        <f>CORREL($D$5:$AU$5,D7:AU7)</f>
        <v>0.74958694062790832</v>
      </c>
    </row>
    <row r="8" spans="1:52" x14ac:dyDescent="0.55000000000000004">
      <c r="A8" s="28" t="s">
        <v>55</v>
      </c>
      <c r="B8" s="28">
        <v>3.12</v>
      </c>
      <c r="C8" s="130">
        <v>0.78</v>
      </c>
      <c r="D8" s="129">
        <f>'SMFP Facility Need 3.12 PPS'!C24</f>
        <v>1.75</v>
      </c>
      <c r="E8" s="129">
        <f>'SMFP Facility Need 3.12 PPS'!D24</f>
        <v>1.6666666666666667</v>
      </c>
      <c r="F8" s="129">
        <f>'SMFP Facility Need 3.12 PPS'!E24</f>
        <v>1.75</v>
      </c>
      <c r="G8" s="129">
        <f>'SMFP Facility Need 3.12 PPS'!F24</f>
        <v>1.8333333333333333</v>
      </c>
      <c r="H8" s="129">
        <f>'SMFP Facility Need 3.12 PPS'!G24</f>
        <v>1.6666666666666667</v>
      </c>
      <c r="I8" s="129">
        <f>'SMFP Facility Need 3.12 PPS'!H24</f>
        <v>1.8333333333333333</v>
      </c>
      <c r="J8" s="129">
        <f>'SMFP Facility Need 3.12 PPS'!I24</f>
        <v>1.75</v>
      </c>
      <c r="K8" s="129">
        <f>'SMFP Facility Need 3.12 PPS'!J24</f>
        <v>3.6666666666666665</v>
      </c>
      <c r="L8" s="129">
        <f>'SMFP Facility Need 3.12 PPS'!K24</f>
        <v>4.333333333333333</v>
      </c>
      <c r="M8" s="129">
        <f>'SMFP Facility Need 3.12 PPS'!L24</f>
        <v>4.75</v>
      </c>
      <c r="N8" s="129">
        <f>'SMFP Facility Need 3.12 PPS'!M24</f>
        <v>2.7272727272727271</v>
      </c>
      <c r="O8" s="129">
        <f>'SMFP Facility Need 3.12 PPS'!N24</f>
        <v>3.1666666666666665</v>
      </c>
      <c r="P8" s="129">
        <f>'SMFP Facility Need 3.12 PPS'!O24</f>
        <v>3.2916666666666665</v>
      </c>
      <c r="Q8" s="129">
        <f>'SMFP Facility Need 3.12 PPS'!P24</f>
        <v>2.75</v>
      </c>
      <c r="R8" s="129">
        <f>'SMFP Facility Need 3.12 PPS'!Q24</f>
        <v>2.7083333333333335</v>
      </c>
      <c r="S8" s="129">
        <f>'SMFP Facility Need 3.12 PPS'!R24</f>
        <v>2.5</v>
      </c>
      <c r="T8" s="129">
        <f>'SMFP Facility Need 3.12 PPS'!S24</f>
        <v>2.625</v>
      </c>
      <c r="U8" s="129">
        <f>'SMFP Facility Need 3.12 PPS'!T24</f>
        <v>2.6666666666666665</v>
      </c>
      <c r="V8" s="129">
        <f>'SMFP Facility Need 3.12 PPS'!U24</f>
        <v>2.9166666666666665</v>
      </c>
      <c r="W8" s="129">
        <f>'SMFP Facility Need 3.12 PPS'!V24</f>
        <v>2.7083333333333335</v>
      </c>
      <c r="X8" s="129">
        <f>'SMFP Facility Need 3.12 PPS'!W24</f>
        <v>2.9583333333333335</v>
      </c>
      <c r="Y8" s="129">
        <f>'SMFP Facility Need 3.12 PPS'!X24</f>
        <v>3</v>
      </c>
      <c r="Z8" s="129">
        <f>'SMFP Facility Need 3.12 PPS'!Y24</f>
        <v>3.125</v>
      </c>
      <c r="AA8" s="129">
        <f>'SMFP Facility Need 3.12 PPS'!Z24</f>
        <v>3.85</v>
      </c>
      <c r="AB8" s="129">
        <f>'SMFP Facility Need 3.12 PPS'!AA24</f>
        <v>3.45</v>
      </c>
      <c r="AC8" s="129">
        <f>'SMFP Facility Need 3.12 PPS'!AB24</f>
        <v>3.2439237193069927</v>
      </c>
      <c r="AD8" s="129">
        <f>'SMFP Facility Need 3.12 PPS'!AC24</f>
        <v>3.125</v>
      </c>
      <c r="AE8" s="129">
        <f>'SMFP Facility Need 3.12 PPS'!AD24</f>
        <v>3.6045923893421907</v>
      </c>
      <c r="AF8" s="129">
        <f>'SMFP Facility Need 3.12 PPS'!AE24</f>
        <v>3.2780229022002483</v>
      </c>
      <c r="AG8" s="129">
        <f>'SMFP Facility Need 3.12 PPS'!AF24</f>
        <v>2.8157376211207259</v>
      </c>
      <c r="AH8" s="129">
        <f>'SMFP Facility Need 3.12 PPS'!AG24</f>
        <v>2.75</v>
      </c>
      <c r="AI8" s="129">
        <f>'SMFP Facility Need 3.12 PPS'!AH24</f>
        <v>2.6666666666666665</v>
      </c>
      <c r="AJ8" s="129">
        <f>'SMFP Facility Need 3.12 PPS'!AI24</f>
        <v>2.6666666666666665</v>
      </c>
      <c r="AK8" s="129">
        <f>'SMFP Facility Need 3.12 PPS'!AJ24</f>
        <v>2.625</v>
      </c>
      <c r="AL8" s="129">
        <f>'SMFP Facility Need 3.12 PPS'!AK24</f>
        <v>2.75</v>
      </c>
      <c r="AM8" s="129">
        <f>'SMFP Facility Need 3.12 PPS'!AL24</f>
        <v>2.4583333333333335</v>
      </c>
      <c r="AN8" s="129">
        <f>'SMFP Facility Need 3.12 PPS'!AM24</f>
        <v>2.75</v>
      </c>
      <c r="AO8" s="129">
        <f>'SMFP Facility Need 3.12 PPS'!AN24</f>
        <v>2.9166666666666665</v>
      </c>
      <c r="AP8" s="129">
        <f>'SMFP Facility Need 3.12 PPS'!AO24</f>
        <v>2.9583333333333335</v>
      </c>
      <c r="AQ8" s="129">
        <f>'SMFP Facility Need 3.12 PPS'!AP24</f>
        <v>3.25</v>
      </c>
      <c r="AR8" s="129">
        <f>'SMFP Facility Need 3.12 PPS'!AQ24</f>
        <v>3.1666666666666665</v>
      </c>
      <c r="AS8" s="129">
        <f>'SMFP Facility Need 3.12 PPS'!AR24</f>
        <v>3</v>
      </c>
      <c r="AT8" s="129">
        <f>'SMFP Facility Need 3.12 PPS'!AS24</f>
        <v>3.2083333333333335</v>
      </c>
      <c r="AU8" s="129">
        <f>'SMFP Facility Need 3.12 PPS'!AT24</f>
        <v>3.4583333333333335</v>
      </c>
      <c r="AV8" s="129" t="e">
        <f>'SMFP Facility Need 3.12 PPS'!AU24</f>
        <v>#N/A</v>
      </c>
      <c r="AW8" s="88">
        <f t="shared" si="6"/>
        <v>2.8667321824070355</v>
      </c>
      <c r="AX8" s="180">
        <f t="shared" si="7"/>
        <v>0.44389627679227744</v>
      </c>
      <c r="AY8" s="180">
        <f t="shared" si="8"/>
        <v>0.66625541408102451</v>
      </c>
      <c r="AZ8" s="106">
        <f t="shared" ref="AZ8:AZ16" si="9">CORREL($D$5:$AU$5,D8:AU8)</f>
        <v>0.74182164902687442</v>
      </c>
    </row>
    <row r="9" spans="1:52" x14ac:dyDescent="0.55000000000000004">
      <c r="A9" s="28" t="s">
        <v>55</v>
      </c>
      <c r="B9" s="28">
        <v>3.08</v>
      </c>
      <c r="C9" s="130">
        <v>0.77</v>
      </c>
      <c r="D9" s="129">
        <f>'SMFP Facility Need 3.08 PPS'!C24</f>
        <v>1.75</v>
      </c>
      <c r="E9" s="129">
        <f>'SMFP Facility Need 3.08 PPS'!D24</f>
        <v>1.6666666666666667</v>
      </c>
      <c r="F9" s="129">
        <f>'SMFP Facility Need 3.08 PPS'!E24</f>
        <v>1.75</v>
      </c>
      <c r="G9" s="129">
        <f>'SMFP Facility Need 3.08 PPS'!F24</f>
        <v>1.8333333333333333</v>
      </c>
      <c r="H9" s="129">
        <f>'SMFP Facility Need 3.08 PPS'!G24</f>
        <v>1.6666666666666667</v>
      </c>
      <c r="I9" s="129">
        <f>'SMFP Facility Need 3.08 PPS'!H24</f>
        <v>1.8333333333333333</v>
      </c>
      <c r="J9" s="129">
        <f>'SMFP Facility Need 3.08 PPS'!I24</f>
        <v>1.75</v>
      </c>
      <c r="K9" s="129">
        <f>'SMFP Facility Need 3.08 PPS'!J24</f>
        <v>3.6666666666666665</v>
      </c>
      <c r="L9" s="129">
        <f>'SMFP Facility Need 3.08 PPS'!K24</f>
        <v>4.333333333333333</v>
      </c>
      <c r="M9" s="129">
        <f>'SMFP Facility Need 3.08 PPS'!L24</f>
        <v>4.75</v>
      </c>
      <c r="N9" s="129">
        <f>'SMFP Facility Need 3.08 PPS'!M24</f>
        <v>2.7272727272727271</v>
      </c>
      <c r="O9" s="129">
        <f>'SMFP Facility Need 3.08 PPS'!N24</f>
        <v>3.1666666666666665</v>
      </c>
      <c r="P9" s="129">
        <f>'SMFP Facility Need 3.08 PPS'!O24</f>
        <v>3.2916666666666665</v>
      </c>
      <c r="Q9" s="129">
        <f>'SMFP Facility Need 3.08 PPS'!P24</f>
        <v>2.75</v>
      </c>
      <c r="R9" s="129">
        <f>'SMFP Facility Need 3.08 PPS'!Q24</f>
        <v>2.7083333333333335</v>
      </c>
      <c r="S9" s="129">
        <f>'SMFP Facility Need 3.08 PPS'!R24</f>
        <v>2.5</v>
      </c>
      <c r="T9" s="129">
        <f>'SMFP Facility Need 3.08 PPS'!S24</f>
        <v>2.625</v>
      </c>
      <c r="U9" s="129">
        <f>'SMFP Facility Need 3.08 PPS'!T24</f>
        <v>2.6666666666666665</v>
      </c>
      <c r="V9" s="129">
        <f>'SMFP Facility Need 3.08 PPS'!U24</f>
        <v>2.9166666666666665</v>
      </c>
      <c r="W9" s="129">
        <f>'SMFP Facility Need 3.08 PPS'!V24</f>
        <v>2.7083333333333335</v>
      </c>
      <c r="X9" s="129">
        <f>'SMFP Facility Need 3.08 PPS'!W24</f>
        <v>2.9583333333333335</v>
      </c>
      <c r="Y9" s="129">
        <f>'SMFP Facility Need 3.08 PPS'!X24</f>
        <v>3</v>
      </c>
      <c r="Z9" s="129">
        <f>'SMFP Facility Need 3.08 PPS'!Y24</f>
        <v>3.125</v>
      </c>
      <c r="AA9" s="129">
        <f>'SMFP Facility Need 3.08 PPS'!Z24</f>
        <v>3.85</v>
      </c>
      <c r="AB9" s="129">
        <f>'SMFP Facility Need 3.08 PPS'!AA24</f>
        <v>3.45</v>
      </c>
      <c r="AC9" s="129">
        <f>'SMFP Facility Need 3.08 PPS'!AB24</f>
        <v>3.2083333333333335</v>
      </c>
      <c r="AD9" s="129">
        <f>'SMFP Facility Need 3.08 PPS'!AC24</f>
        <v>3.125</v>
      </c>
      <c r="AE9" s="129">
        <f>'SMFP Facility Need 3.08 PPS'!AD24</f>
        <v>3.5604363846542881</v>
      </c>
      <c r="AF9" s="129">
        <f>'SMFP Facility Need 3.08 PPS'!AE24</f>
        <v>3.25</v>
      </c>
      <c r="AG9" s="129">
        <f>'SMFP Facility Need 3.08 PPS'!AF24</f>
        <v>2.7916666666666665</v>
      </c>
      <c r="AH9" s="129">
        <f>'SMFP Facility Need 3.08 PPS'!AG24</f>
        <v>2.75</v>
      </c>
      <c r="AI9" s="129">
        <f>'SMFP Facility Need 3.08 PPS'!AH24</f>
        <v>2.6666666666666665</v>
      </c>
      <c r="AJ9" s="129">
        <f>'SMFP Facility Need 3.08 PPS'!AI24</f>
        <v>2.6666666666666665</v>
      </c>
      <c r="AK9" s="129">
        <f>'SMFP Facility Need 3.08 PPS'!AJ24</f>
        <v>2.625</v>
      </c>
      <c r="AL9" s="129">
        <f>'SMFP Facility Need 3.08 PPS'!AK24</f>
        <v>2.75</v>
      </c>
      <c r="AM9" s="129">
        <f>'SMFP Facility Need 3.08 PPS'!AL24</f>
        <v>2.4583333333333335</v>
      </c>
      <c r="AN9" s="129">
        <f>'SMFP Facility Need 3.08 PPS'!AM24</f>
        <v>2.75</v>
      </c>
      <c r="AO9" s="129">
        <f>'SMFP Facility Need 3.08 PPS'!AN24</f>
        <v>2.9166666666666665</v>
      </c>
      <c r="AP9" s="129">
        <f>'SMFP Facility Need 3.08 PPS'!AO24</f>
        <v>2.9583333333333335</v>
      </c>
      <c r="AQ9" s="129">
        <f>'SMFP Facility Need 3.08 PPS'!AP24</f>
        <v>3.25</v>
      </c>
      <c r="AR9" s="129">
        <f>'SMFP Facility Need 3.08 PPS'!AQ24</f>
        <v>3.1666666666666665</v>
      </c>
      <c r="AS9" s="129">
        <f>'SMFP Facility Need 3.08 PPS'!AR24</f>
        <v>3</v>
      </c>
      <c r="AT9" s="129">
        <f>'SMFP Facility Need 3.08 PPS'!AS24</f>
        <v>3.2083333333333335</v>
      </c>
      <c r="AU9" s="129">
        <f>'SMFP Facility Need 3.08 PPS'!AT24</f>
        <v>3.4583333333333335</v>
      </c>
      <c r="AV9" s="129" t="e">
        <f>'SMFP Facility Need 3.08 PPS'!AU24</f>
        <v>#N/A</v>
      </c>
      <c r="AW9" s="88">
        <f t="shared" si="6"/>
        <v>2.8637358131498565</v>
      </c>
      <c r="AX9" s="180">
        <f t="shared" si="7"/>
        <v>0.44137486363333639</v>
      </c>
      <c r="AY9" s="180">
        <f t="shared" si="8"/>
        <v>0.66436049222792926</v>
      </c>
      <c r="AZ9" s="106">
        <f t="shared" si="9"/>
        <v>0.73886727945253283</v>
      </c>
    </row>
    <row r="10" spans="1:52" x14ac:dyDescent="0.55000000000000004">
      <c r="A10" s="28" t="s">
        <v>55</v>
      </c>
      <c r="B10" s="28">
        <v>3.04</v>
      </c>
      <c r="C10" s="130">
        <v>0.76</v>
      </c>
      <c r="D10" s="129">
        <f>'SMFP Facility Need 3.04 PPS'!C24</f>
        <v>1.75</v>
      </c>
      <c r="E10" s="129">
        <f>'SMFP Facility Need 3.04 PPS'!D24</f>
        <v>1.6666666666666667</v>
      </c>
      <c r="F10" s="129">
        <f>'SMFP Facility Need 3.04 PPS'!E24</f>
        <v>1.75</v>
      </c>
      <c r="G10" s="129">
        <f>'SMFP Facility Need 3.04 PPS'!F24</f>
        <v>1.8333333333333333</v>
      </c>
      <c r="H10" s="129">
        <f>'SMFP Facility Need 3.04 PPS'!G24</f>
        <v>1.6666666666666667</v>
      </c>
      <c r="I10" s="129">
        <f>'SMFP Facility Need 3.04 PPS'!H24</f>
        <v>1.8333333333333333</v>
      </c>
      <c r="J10" s="129">
        <f>'SMFP Facility Need 3.04 PPS'!I24</f>
        <v>1.75</v>
      </c>
      <c r="K10" s="129">
        <f>'SMFP Facility Need 3.04 PPS'!J24</f>
        <v>3.6666666666666665</v>
      </c>
      <c r="L10" s="129">
        <f>'SMFP Facility Need 3.04 PPS'!K24</f>
        <v>4.333333333333333</v>
      </c>
      <c r="M10" s="129">
        <f>'SMFP Facility Need 3.04 PPS'!L24</f>
        <v>4.75</v>
      </c>
      <c r="N10" s="129">
        <f>'SMFP Facility Need 3.04 PPS'!M24</f>
        <v>2.7272727272727271</v>
      </c>
      <c r="O10" s="129">
        <f>'SMFP Facility Need 3.04 PPS'!N24</f>
        <v>3.1666666666666665</v>
      </c>
      <c r="P10" s="129">
        <f>'SMFP Facility Need 3.04 PPS'!O24</f>
        <v>3.2916666666666665</v>
      </c>
      <c r="Q10" s="129">
        <f>'SMFP Facility Need 3.04 PPS'!P24</f>
        <v>2.75</v>
      </c>
      <c r="R10" s="129">
        <f>'SMFP Facility Need 3.04 PPS'!Q24</f>
        <v>2.7083333333333335</v>
      </c>
      <c r="S10" s="129">
        <f>'SMFP Facility Need 3.04 PPS'!R24</f>
        <v>2.5</v>
      </c>
      <c r="T10" s="129">
        <f>'SMFP Facility Need 3.04 PPS'!S24</f>
        <v>2.625</v>
      </c>
      <c r="U10" s="129">
        <f>'SMFP Facility Need 3.04 PPS'!T24</f>
        <v>2.6666666666666665</v>
      </c>
      <c r="V10" s="129">
        <f>'SMFP Facility Need 3.04 PPS'!U24</f>
        <v>2.9166666666666665</v>
      </c>
      <c r="W10" s="129">
        <f>'SMFP Facility Need 3.04 PPS'!V24</f>
        <v>2.7083333333333335</v>
      </c>
      <c r="X10" s="129">
        <f>'SMFP Facility Need 3.04 PPS'!W24</f>
        <v>2.9583333333333335</v>
      </c>
      <c r="Y10" s="129">
        <f>'SMFP Facility Need 3.04 PPS'!X24</f>
        <v>3</v>
      </c>
      <c r="Z10" s="129">
        <f>'SMFP Facility Need 3.04 PPS'!Y24</f>
        <v>3.125</v>
      </c>
      <c r="AA10" s="129">
        <f>'SMFP Facility Need 3.04 PPS'!Z24</f>
        <v>3.85</v>
      </c>
      <c r="AB10" s="129">
        <f>'SMFP Facility Need 3.04 PPS'!AA24</f>
        <v>3.45</v>
      </c>
      <c r="AC10" s="129">
        <f>'SMFP Facility Need 3.04 PPS'!AB24</f>
        <v>3.2083333333333335</v>
      </c>
      <c r="AD10" s="129">
        <f>'SMFP Facility Need 3.04 PPS'!AC24</f>
        <v>3.125</v>
      </c>
      <c r="AE10" s="129">
        <f>'SMFP Facility Need 3.04 PPS'!AD24</f>
        <v>3.5162293067302826</v>
      </c>
      <c r="AF10" s="129">
        <f>'SMFP Facility Need 3.04 PPS'!AE24</f>
        <v>3.25</v>
      </c>
      <c r="AG10" s="129">
        <f>'SMFP Facility Need 3.04 PPS'!AF24</f>
        <v>2.7916666666666665</v>
      </c>
      <c r="AH10" s="129">
        <f>'SMFP Facility Need 3.04 PPS'!AG24</f>
        <v>2.75</v>
      </c>
      <c r="AI10" s="129">
        <f>'SMFP Facility Need 3.04 PPS'!AH24</f>
        <v>2.6666666666666665</v>
      </c>
      <c r="AJ10" s="129">
        <f>'SMFP Facility Need 3.04 PPS'!AI24</f>
        <v>2.6666666666666665</v>
      </c>
      <c r="AK10" s="129">
        <f>'SMFP Facility Need 3.04 PPS'!AJ24</f>
        <v>2.625</v>
      </c>
      <c r="AL10" s="129">
        <f>'SMFP Facility Need 3.04 PPS'!AK24</f>
        <v>2.75</v>
      </c>
      <c r="AM10" s="129">
        <f>'SMFP Facility Need 3.04 PPS'!AL24</f>
        <v>2.4583333333333335</v>
      </c>
      <c r="AN10" s="129">
        <f>'SMFP Facility Need 3.04 PPS'!AM24</f>
        <v>2.75</v>
      </c>
      <c r="AO10" s="129">
        <f>'SMFP Facility Need 3.04 PPS'!AN24</f>
        <v>2.9166666666666665</v>
      </c>
      <c r="AP10" s="129">
        <f>'SMFP Facility Need 3.04 PPS'!AO24</f>
        <v>2.9583333333333335</v>
      </c>
      <c r="AQ10" s="129">
        <f>'SMFP Facility Need 3.04 PPS'!AP24</f>
        <v>3.25</v>
      </c>
      <c r="AR10" s="129">
        <f>'SMFP Facility Need 3.04 PPS'!AQ24</f>
        <v>3.1666666666666665</v>
      </c>
      <c r="AS10" s="129">
        <f>'SMFP Facility Need 3.04 PPS'!AR24</f>
        <v>3</v>
      </c>
      <c r="AT10" s="129">
        <f>'SMFP Facility Need 3.04 PPS'!AS24</f>
        <v>3.2083333333333335</v>
      </c>
      <c r="AU10" s="129">
        <f>'SMFP Facility Need 3.04 PPS'!AT24</f>
        <v>3.4583333333333335</v>
      </c>
      <c r="AV10" s="129" t="e">
        <f>'SMFP Facility Need 3.04 PPS'!AU24</f>
        <v>#N/A</v>
      </c>
      <c r="AW10" s="88">
        <f t="shared" si="6"/>
        <v>2.8627311068334018</v>
      </c>
      <c r="AX10" s="180">
        <f t="shared" si="7"/>
        <v>0.43998676264960934</v>
      </c>
      <c r="AY10" s="180">
        <f t="shared" si="8"/>
        <v>0.66331497996774458</v>
      </c>
      <c r="AZ10" s="106">
        <f t="shared" si="9"/>
        <v>0.73796493888026582</v>
      </c>
    </row>
    <row r="11" spans="1:52" x14ac:dyDescent="0.55000000000000004">
      <c r="A11" s="28" t="s">
        <v>55</v>
      </c>
      <c r="B11" s="88">
        <v>3</v>
      </c>
      <c r="C11" s="130">
        <v>0.75</v>
      </c>
      <c r="D11" s="129">
        <f>'SMFP Facility Need 3.00 PPS'!C24</f>
        <v>1.75</v>
      </c>
      <c r="E11" s="129">
        <f>'SMFP Facility Need 3.00 PPS'!D24</f>
        <v>1.6666666666666667</v>
      </c>
      <c r="F11" s="129">
        <f>'SMFP Facility Need 3.00 PPS'!E24</f>
        <v>1.75</v>
      </c>
      <c r="G11" s="129">
        <f>'SMFP Facility Need 3.00 PPS'!F24</f>
        <v>1.8333333333333333</v>
      </c>
      <c r="H11" s="129">
        <f>'SMFP Facility Need 3.00 PPS'!G24</f>
        <v>1.6666666666666667</v>
      </c>
      <c r="I11" s="129">
        <f>'SMFP Facility Need 3.00 PPS'!H24</f>
        <v>1.8333333333333333</v>
      </c>
      <c r="J11" s="129">
        <f>'SMFP Facility Need 3.00 PPS'!I24</f>
        <v>1.75</v>
      </c>
      <c r="K11" s="129">
        <f>'SMFP Facility Need 3.00 PPS'!J24</f>
        <v>3.6666666666666665</v>
      </c>
      <c r="L11" s="129">
        <f>'SMFP Facility Need 3.00 PPS'!K24</f>
        <v>4.333333333333333</v>
      </c>
      <c r="M11" s="129">
        <f>'SMFP Facility Need 3.00 PPS'!L24</f>
        <v>4.75</v>
      </c>
      <c r="N11" s="129">
        <f>'SMFP Facility Need 3.00 PPS'!M24</f>
        <v>2.7272727272727271</v>
      </c>
      <c r="O11" s="129">
        <f>'SMFP Facility Need 3.00 PPS'!N24</f>
        <v>3.1666666666666665</v>
      </c>
      <c r="P11" s="129">
        <f>'SMFP Facility Need 3.00 PPS'!O24</f>
        <v>3.2916666666666665</v>
      </c>
      <c r="Q11" s="129">
        <f>'SMFP Facility Need 3.00 PPS'!P24</f>
        <v>2.75</v>
      </c>
      <c r="R11" s="129">
        <f>'SMFP Facility Need 3.00 PPS'!Q24</f>
        <v>2.7083333333333335</v>
      </c>
      <c r="S11" s="129">
        <f>'SMFP Facility Need 3.00 PPS'!R24</f>
        <v>2.5</v>
      </c>
      <c r="T11" s="129">
        <f>'SMFP Facility Need 3.00 PPS'!S24</f>
        <v>2.625</v>
      </c>
      <c r="U11" s="129">
        <f>'SMFP Facility Need 3.00 PPS'!T24</f>
        <v>2.6666666666666665</v>
      </c>
      <c r="V11" s="129">
        <f>'SMFP Facility Need 3.00 PPS'!U24</f>
        <v>2.9166666666666665</v>
      </c>
      <c r="W11" s="129">
        <f>'SMFP Facility Need 3.00 PPS'!V24</f>
        <v>2.7083333333333335</v>
      </c>
      <c r="X11" s="129">
        <f>'SMFP Facility Need 3.00 PPS'!W24</f>
        <v>2.9583333333333335</v>
      </c>
      <c r="Y11" s="129">
        <f>'SMFP Facility Need 3.00 PPS'!X24</f>
        <v>3</v>
      </c>
      <c r="Z11" s="129">
        <f>'SMFP Facility Need 3.00 PPS'!Y24</f>
        <v>3.125</v>
      </c>
      <c r="AA11" s="129">
        <f>'SMFP Facility Need 3.00 PPS'!Z24</f>
        <v>3.85</v>
      </c>
      <c r="AB11" s="129">
        <f>'SMFP Facility Need 3.00 PPS'!AA24</f>
        <v>3.3356353591160226</v>
      </c>
      <c r="AC11" s="129">
        <f>'SMFP Facility Need 3.00 PPS'!AB24</f>
        <v>3.2083333333333335</v>
      </c>
      <c r="AD11" s="129">
        <f>'SMFP Facility Need 3.00 PPS'!AC24</f>
        <v>3.125</v>
      </c>
      <c r="AE11" s="129">
        <f>'SMFP Facility Need 3.00 PPS'!AD24</f>
        <v>3.5784653069918519</v>
      </c>
      <c r="AF11" s="129">
        <f>'SMFP Facility Need 3.00 PPS'!AE24</f>
        <v>3.25</v>
      </c>
      <c r="AG11" s="129">
        <f>'SMFP Facility Need 3.00 PPS'!AF24</f>
        <v>2.7916666666666665</v>
      </c>
      <c r="AH11" s="129">
        <f>'SMFP Facility Need 3.00 PPS'!AG24</f>
        <v>2.75</v>
      </c>
      <c r="AI11" s="129">
        <f>'SMFP Facility Need 3.00 PPS'!AH24</f>
        <v>2.6666666666666665</v>
      </c>
      <c r="AJ11" s="129">
        <f>'SMFP Facility Need 3.00 PPS'!AI24</f>
        <v>2.6666666666666665</v>
      </c>
      <c r="AK11" s="129">
        <f>'SMFP Facility Need 3.00 PPS'!AJ24</f>
        <v>2.625</v>
      </c>
      <c r="AL11" s="129">
        <f>'SMFP Facility Need 3.00 PPS'!AK24</f>
        <v>2.75</v>
      </c>
      <c r="AM11" s="129">
        <f>'SMFP Facility Need 3.00 PPS'!AL24</f>
        <v>2.4583333333333335</v>
      </c>
      <c r="AN11" s="129">
        <f>'SMFP Facility Need 3.00 PPS'!AM24</f>
        <v>2.75</v>
      </c>
      <c r="AO11" s="129">
        <f>'SMFP Facility Need 3.00 PPS'!AN24</f>
        <v>2.9166666666666665</v>
      </c>
      <c r="AP11" s="129">
        <f>'SMFP Facility Need 3.00 PPS'!AO24</f>
        <v>2.9583333333333335</v>
      </c>
      <c r="AQ11" s="129">
        <f>'SMFP Facility Need 3.00 PPS'!AP24</f>
        <v>3.25</v>
      </c>
      <c r="AR11" s="129">
        <f>'SMFP Facility Need 3.00 PPS'!AQ24</f>
        <v>3.1666666666666665</v>
      </c>
      <c r="AS11" s="129">
        <f>'SMFP Facility Need 3.00 PPS'!AR24</f>
        <v>3</v>
      </c>
      <c r="AT11" s="129">
        <f>'SMFP Facility Need 3.00 PPS'!AS24</f>
        <v>3.2083333333333335</v>
      </c>
      <c r="AU11" s="129">
        <f>'SMFP Facility Need 3.00 PPS'!AT24</f>
        <v>3.4583333333333335</v>
      </c>
      <c r="AV11" s="129" t="e">
        <f>'SMFP Facility Need 3.00 PPS'!AU24</f>
        <v>#N/A</v>
      </c>
      <c r="AW11" s="88">
        <f t="shared" si="6"/>
        <v>2.8615463650010744</v>
      </c>
      <c r="AX11" s="180">
        <f t="shared" si="7"/>
        <v>0.43914740143967124</v>
      </c>
      <c r="AY11" s="180">
        <f t="shared" si="8"/>
        <v>0.66268197609386603</v>
      </c>
      <c r="AZ11" s="106">
        <f t="shared" si="9"/>
        <v>0.73910489431455118</v>
      </c>
    </row>
    <row r="12" spans="1:52" x14ac:dyDescent="0.55000000000000004">
      <c r="A12" s="28" t="s">
        <v>55</v>
      </c>
      <c r="B12" s="28">
        <v>2.96</v>
      </c>
      <c r="C12" s="130">
        <v>0.74</v>
      </c>
      <c r="D12" s="129">
        <f>'SMFP Facility Need 2.96 PPS'!C24</f>
        <v>1.75</v>
      </c>
      <c r="E12" s="129">
        <f>'SMFP Facility Need 2.96 PPS'!D24</f>
        <v>1.6666666666666667</v>
      </c>
      <c r="F12" s="129">
        <f>'SMFP Facility Need 2.96 PPS'!E24</f>
        <v>1.75</v>
      </c>
      <c r="G12" s="129">
        <f>'SMFP Facility Need 2.96 PPS'!F24</f>
        <v>1.8333333333333333</v>
      </c>
      <c r="H12" s="129">
        <f>'SMFP Facility Need 2.96 PPS'!G24</f>
        <v>1.6666666666666667</v>
      </c>
      <c r="I12" s="129">
        <f>'SMFP Facility Need 2.96 PPS'!H24</f>
        <v>1.8333333333333333</v>
      </c>
      <c r="J12" s="129">
        <f>'SMFP Facility Need 2.96 PPS'!I24</f>
        <v>1.75</v>
      </c>
      <c r="K12" s="129">
        <f>'SMFP Facility Need 2.96 PPS'!J24</f>
        <v>3.6666666666666665</v>
      </c>
      <c r="L12" s="129">
        <f>'SMFP Facility Need 2.96 PPS'!K24</f>
        <v>4.333333333333333</v>
      </c>
      <c r="M12" s="129">
        <f>'SMFP Facility Need 2.96 PPS'!L24</f>
        <v>4.75</v>
      </c>
      <c r="N12" s="129">
        <f>'SMFP Facility Need 2.96 PPS'!M24</f>
        <v>2.7272727272727271</v>
      </c>
      <c r="O12" s="129">
        <f>'SMFP Facility Need 2.96 PPS'!N24</f>
        <v>3.1666666666666665</v>
      </c>
      <c r="P12" s="129">
        <f>'SMFP Facility Need 2.96 PPS'!O24</f>
        <v>3.2916666666666665</v>
      </c>
      <c r="Q12" s="129">
        <f>'SMFP Facility Need 2.96 PPS'!P24</f>
        <v>2.75</v>
      </c>
      <c r="R12" s="129">
        <f>'SMFP Facility Need 2.96 PPS'!Q24</f>
        <v>2.7083333333333335</v>
      </c>
      <c r="S12" s="129">
        <f>'SMFP Facility Need 2.96 PPS'!R24</f>
        <v>2.5</v>
      </c>
      <c r="T12" s="129">
        <f>'SMFP Facility Need 2.96 PPS'!S24</f>
        <v>2.625</v>
      </c>
      <c r="U12" s="129">
        <f>'SMFP Facility Need 2.96 PPS'!T24</f>
        <v>2.6666666666666665</v>
      </c>
      <c r="V12" s="129">
        <f>'SMFP Facility Need 2.96 PPS'!U24</f>
        <v>2.9166666666666665</v>
      </c>
      <c r="W12" s="129">
        <f>'SMFP Facility Need 2.96 PPS'!V24</f>
        <v>2.7083333333333335</v>
      </c>
      <c r="X12" s="129">
        <f>'SMFP Facility Need 2.96 PPS'!W24</f>
        <v>2.9583333333333335</v>
      </c>
      <c r="Y12" s="129">
        <f>'SMFP Facility Need 2.96 PPS'!X24</f>
        <v>3</v>
      </c>
      <c r="Z12" s="129">
        <f>'SMFP Facility Need 2.96 PPS'!Y24</f>
        <v>3.125</v>
      </c>
      <c r="AA12" s="129">
        <f>'SMFP Facility Need 2.96 PPS'!Z24</f>
        <v>3.85</v>
      </c>
      <c r="AB12" s="129">
        <f>'SMFP Facility Need 2.96 PPS'!AA24</f>
        <v>3.2826965466568705</v>
      </c>
      <c r="AC12" s="129">
        <f>'SMFP Facility Need 2.96 PPS'!AB24</f>
        <v>3.2083333333333335</v>
      </c>
      <c r="AD12" s="129">
        <f>'SMFP Facility Need 2.96 PPS'!AC24</f>
        <v>3.125</v>
      </c>
      <c r="AE12" s="129">
        <f>'SMFP Facility Need 2.96 PPS'!AD24</f>
        <v>3.5841937402021724</v>
      </c>
      <c r="AF12" s="129">
        <f>'SMFP Facility Need 2.96 PPS'!AE24</f>
        <v>3.25</v>
      </c>
      <c r="AG12" s="129">
        <f>'SMFP Facility Need 2.96 PPS'!AF24</f>
        <v>2.7916666666666665</v>
      </c>
      <c r="AH12" s="129">
        <f>'SMFP Facility Need 2.96 PPS'!AG24</f>
        <v>2.75</v>
      </c>
      <c r="AI12" s="129">
        <f>'SMFP Facility Need 2.96 PPS'!AH24</f>
        <v>2.6666666666666665</v>
      </c>
      <c r="AJ12" s="129">
        <f>'SMFP Facility Need 2.96 PPS'!AI24</f>
        <v>2.6666666666666665</v>
      </c>
      <c r="AK12" s="129">
        <f>'SMFP Facility Need 2.96 PPS'!AJ24</f>
        <v>2.625</v>
      </c>
      <c r="AL12" s="129">
        <f>'SMFP Facility Need 2.96 PPS'!AK24</f>
        <v>2.75</v>
      </c>
      <c r="AM12" s="129">
        <f>'SMFP Facility Need 2.96 PPS'!AL24</f>
        <v>2.4583333333333335</v>
      </c>
      <c r="AN12" s="129">
        <f>'SMFP Facility Need 2.96 PPS'!AM24</f>
        <v>2.75</v>
      </c>
      <c r="AO12" s="129">
        <f>'SMFP Facility Need 2.96 PPS'!AN24</f>
        <v>2.9166666666666665</v>
      </c>
      <c r="AP12" s="129">
        <f>'SMFP Facility Need 2.96 PPS'!AO24</f>
        <v>2.9583333333333335</v>
      </c>
      <c r="AQ12" s="129">
        <f>'SMFP Facility Need 2.96 PPS'!AP24</f>
        <v>3.25</v>
      </c>
      <c r="AR12" s="129">
        <f>'SMFP Facility Need 2.96 PPS'!AQ24</f>
        <v>3.1666666666666665</v>
      </c>
      <c r="AS12" s="129">
        <f>'SMFP Facility Need 2.96 PPS'!AR24</f>
        <v>3</v>
      </c>
      <c r="AT12" s="129">
        <f>'SMFP Facility Need 2.96 PPS'!AS24</f>
        <v>3.2083333333333335</v>
      </c>
      <c r="AU12" s="129">
        <f>'SMFP Facility Need 2.96 PPS'!AT24</f>
        <v>3.4583333333333335</v>
      </c>
      <c r="AV12" s="129" t="e">
        <f>'SMFP Facility Need 2.96 PPS'!AU24</f>
        <v>#N/A</v>
      </c>
      <c r="AW12" s="88">
        <f t="shared" si="6"/>
        <v>2.860473401836328</v>
      </c>
      <c r="AX12" s="180">
        <f t="shared" si="7"/>
        <v>0.43823584110640862</v>
      </c>
      <c r="AY12" s="180">
        <f t="shared" si="8"/>
        <v>0.66199383766498054</v>
      </c>
      <c r="AZ12" s="106">
        <f t="shared" si="9"/>
        <v>0.73899348479909155</v>
      </c>
    </row>
    <row r="13" spans="1:52" x14ac:dyDescent="0.55000000000000004">
      <c r="A13" s="28" t="s">
        <v>55</v>
      </c>
      <c r="B13" s="28">
        <v>2.92</v>
      </c>
      <c r="C13" s="130">
        <v>0.73</v>
      </c>
      <c r="D13" s="129">
        <f>'SMFP Facility Need 2.92 PPS'!C24</f>
        <v>1.75</v>
      </c>
      <c r="E13" s="129">
        <f>'SMFP Facility Need 2.92 PPS'!D24</f>
        <v>1.6666666666666667</v>
      </c>
      <c r="F13" s="129">
        <f>'SMFP Facility Need 2.92 PPS'!E24</f>
        <v>1.75</v>
      </c>
      <c r="G13" s="129">
        <f>'SMFP Facility Need 2.92 PPS'!F24</f>
        <v>1.8333333333333333</v>
      </c>
      <c r="H13" s="129">
        <f>'SMFP Facility Need 2.92 PPS'!G24</f>
        <v>1.6666666666666667</v>
      </c>
      <c r="I13" s="129">
        <f>'SMFP Facility Need 2.92 PPS'!H24</f>
        <v>1.8333333333333333</v>
      </c>
      <c r="J13" s="129">
        <f>'SMFP Facility Need 2.92 PPS'!I24</f>
        <v>1.75</v>
      </c>
      <c r="K13" s="129">
        <f>'SMFP Facility Need 2.92 PPS'!J24</f>
        <v>3.6666666666666665</v>
      </c>
      <c r="L13" s="129">
        <f>'SMFP Facility Need 2.92 PPS'!K24</f>
        <v>4.333333333333333</v>
      </c>
      <c r="M13" s="129">
        <f>'SMFP Facility Need 2.92 PPS'!L24</f>
        <v>4.75</v>
      </c>
      <c r="N13" s="129">
        <f>'SMFP Facility Need 2.92 PPS'!M24</f>
        <v>2.7272727272727271</v>
      </c>
      <c r="O13" s="129">
        <f>'SMFP Facility Need 2.92 PPS'!N24</f>
        <v>3.1666666666666665</v>
      </c>
      <c r="P13" s="129">
        <f>'SMFP Facility Need 2.92 PPS'!O24</f>
        <v>3.2916666666666665</v>
      </c>
      <c r="Q13" s="129">
        <f>'SMFP Facility Need 2.92 PPS'!P24</f>
        <v>2.75</v>
      </c>
      <c r="R13" s="129">
        <f>'SMFP Facility Need 2.92 PPS'!Q24</f>
        <v>2.7083333333333335</v>
      </c>
      <c r="S13" s="129">
        <f>'SMFP Facility Need 2.92 PPS'!R24</f>
        <v>2.5</v>
      </c>
      <c r="T13" s="129">
        <f>'SMFP Facility Need 2.92 PPS'!S24</f>
        <v>2.625</v>
      </c>
      <c r="U13" s="129">
        <f>'SMFP Facility Need 2.92 PPS'!T24</f>
        <v>2.6666666666666665</v>
      </c>
      <c r="V13" s="129">
        <f>'SMFP Facility Need 2.92 PPS'!U24</f>
        <v>2.9166666666666665</v>
      </c>
      <c r="W13" s="129">
        <f>'SMFP Facility Need 2.92 PPS'!V24</f>
        <v>2.7083333333333335</v>
      </c>
      <c r="X13" s="129">
        <f>'SMFP Facility Need 2.92 PPS'!W24</f>
        <v>2.9583333333333335</v>
      </c>
      <c r="Y13" s="129">
        <f>'SMFP Facility Need 2.92 PPS'!X24</f>
        <v>3</v>
      </c>
      <c r="Z13" s="129">
        <f>'SMFP Facility Need 2.92 PPS'!Y24</f>
        <v>3.125</v>
      </c>
      <c r="AA13" s="129">
        <f>'SMFP Facility Need 2.92 PPS'!Z24</f>
        <v>3.3515376803898</v>
      </c>
      <c r="AB13" s="129">
        <f>'SMFP Facility Need 2.92 PPS'!AA24</f>
        <v>2.875</v>
      </c>
      <c r="AC13" s="129">
        <f>'SMFP Facility Need 2.92 PPS'!AB24</f>
        <v>3.2083333333333335</v>
      </c>
      <c r="AD13" s="129">
        <f>'SMFP Facility Need 2.92 PPS'!AC24</f>
        <v>3.125</v>
      </c>
      <c r="AE13" s="129">
        <f>'SMFP Facility Need 2.92 PPS'!AD24</f>
        <v>3.8095238095238093</v>
      </c>
      <c r="AF13" s="129">
        <f>'SMFP Facility Need 2.92 PPS'!AE24</f>
        <v>3.25</v>
      </c>
      <c r="AG13" s="129">
        <f>'SMFP Facility Need 2.92 PPS'!AF24</f>
        <v>2.7916666666666665</v>
      </c>
      <c r="AH13" s="129">
        <f>'SMFP Facility Need 2.92 PPS'!AG24</f>
        <v>2.75</v>
      </c>
      <c r="AI13" s="129">
        <f>'SMFP Facility Need 2.92 PPS'!AH24</f>
        <v>2.6666666666666665</v>
      </c>
      <c r="AJ13" s="129">
        <f>'SMFP Facility Need 2.92 PPS'!AI24</f>
        <v>2.6666666666666665</v>
      </c>
      <c r="AK13" s="129">
        <f>'SMFP Facility Need 2.92 PPS'!AJ24</f>
        <v>2.625</v>
      </c>
      <c r="AL13" s="129">
        <f>'SMFP Facility Need 2.92 PPS'!AK24</f>
        <v>2.75</v>
      </c>
      <c r="AM13" s="129">
        <f>'SMFP Facility Need 2.92 PPS'!AL24</f>
        <v>2.4583333333333335</v>
      </c>
      <c r="AN13" s="129">
        <f>'SMFP Facility Need 2.92 PPS'!AM24</f>
        <v>2.75</v>
      </c>
      <c r="AO13" s="129">
        <f>'SMFP Facility Need 2.92 PPS'!AN24</f>
        <v>2.9166666666666665</v>
      </c>
      <c r="AP13" s="129">
        <f>'SMFP Facility Need 2.92 PPS'!AO24</f>
        <v>2.9583333333333335</v>
      </c>
      <c r="AQ13" s="129">
        <f>'SMFP Facility Need 2.92 PPS'!AP24</f>
        <v>3.25</v>
      </c>
      <c r="AR13" s="129">
        <f>'SMFP Facility Need 2.92 PPS'!AQ24</f>
        <v>3.1666666666666665</v>
      </c>
      <c r="AS13" s="129">
        <f>'SMFP Facility Need 2.92 PPS'!AR24</f>
        <v>3</v>
      </c>
      <c r="AT13" s="129">
        <f>'SMFP Facility Need 2.92 PPS'!AS24</f>
        <v>3.2083333333333335</v>
      </c>
      <c r="AU13" s="129">
        <f>'SMFP Facility Need 2.92 PPS'!AT24</f>
        <v>3.4583333333333335</v>
      </c>
      <c r="AV13" s="129" t="e">
        <f>'SMFP Facility Need 2.92 PPS'!AU24</f>
        <v>#N/A</v>
      </c>
      <c r="AW13" s="88">
        <f t="shared" si="6"/>
        <v>2.8450000200875682</v>
      </c>
      <c r="AX13" s="180">
        <f t="shared" si="7"/>
        <v>0.42545236900214334</v>
      </c>
      <c r="AY13" s="180">
        <f t="shared" si="8"/>
        <v>0.65226709943254335</v>
      </c>
      <c r="AZ13" s="106">
        <f t="shared" si="9"/>
        <v>0.73152485146846546</v>
      </c>
    </row>
    <row r="14" spans="1:52" x14ac:dyDescent="0.55000000000000004">
      <c r="A14" s="28" t="s">
        <v>55</v>
      </c>
      <c r="B14" s="28">
        <v>2.88</v>
      </c>
      <c r="C14" s="130">
        <v>0.72</v>
      </c>
      <c r="D14" s="129">
        <f>'SMFP Facility Need 2.88 PPS'!C24</f>
        <v>1.75</v>
      </c>
      <c r="E14" s="129">
        <f>'SMFP Facility Need 2.88 PPS'!D24</f>
        <v>1.6666666666666667</v>
      </c>
      <c r="F14" s="129">
        <f>'SMFP Facility Need 2.88 PPS'!E24</f>
        <v>1.75</v>
      </c>
      <c r="G14" s="129">
        <f>'SMFP Facility Need 2.88 PPS'!F24</f>
        <v>1.8333333333333333</v>
      </c>
      <c r="H14" s="129">
        <f>'SMFP Facility Need 2.88 PPS'!G24</f>
        <v>1.6666666666666667</v>
      </c>
      <c r="I14" s="129">
        <f>'SMFP Facility Need 2.88 PPS'!H24</f>
        <v>1.8333333333333333</v>
      </c>
      <c r="J14" s="129">
        <f>'SMFP Facility Need 2.88 PPS'!I24</f>
        <v>1.75</v>
      </c>
      <c r="K14" s="129">
        <f>'SMFP Facility Need 2.88 PPS'!J24</f>
        <v>3.6666666666666665</v>
      </c>
      <c r="L14" s="129">
        <f>'SMFP Facility Need 2.88 PPS'!K24</f>
        <v>4.333333333333333</v>
      </c>
      <c r="M14" s="129">
        <f>'SMFP Facility Need 2.88 PPS'!L24</f>
        <v>4.75</v>
      </c>
      <c r="N14" s="129">
        <f>'SMFP Facility Need 2.88 PPS'!M24</f>
        <v>2.7272727272727271</v>
      </c>
      <c r="O14" s="129">
        <f>'SMFP Facility Need 2.88 PPS'!N24</f>
        <v>3.1666666666666665</v>
      </c>
      <c r="P14" s="129">
        <f>'SMFP Facility Need 2.88 PPS'!O24</f>
        <v>3.2916666666666665</v>
      </c>
      <c r="Q14" s="129">
        <f>'SMFP Facility Need 2.88 PPS'!P24</f>
        <v>2.75</v>
      </c>
      <c r="R14" s="129">
        <f>'SMFP Facility Need 2.88 PPS'!Q24</f>
        <v>2.7083333333333335</v>
      </c>
      <c r="S14" s="129">
        <f>'SMFP Facility Need 2.88 PPS'!R24</f>
        <v>2.5</v>
      </c>
      <c r="T14" s="129">
        <f>'SMFP Facility Need 2.88 PPS'!S24</f>
        <v>2.625</v>
      </c>
      <c r="U14" s="129">
        <f>'SMFP Facility Need 2.88 PPS'!T24</f>
        <v>2.6666666666666665</v>
      </c>
      <c r="V14" s="129">
        <f>'SMFP Facility Need 2.88 PPS'!U24</f>
        <v>2.9166666666666665</v>
      </c>
      <c r="W14" s="129">
        <f>'SMFP Facility Need 2.88 PPS'!V24</f>
        <v>2.7083333333333335</v>
      </c>
      <c r="X14" s="129">
        <f>'SMFP Facility Need 2.88 PPS'!W24</f>
        <v>2.9583333333333335</v>
      </c>
      <c r="Y14" s="129">
        <f>'SMFP Facility Need 2.88 PPS'!X24</f>
        <v>3</v>
      </c>
      <c r="Z14" s="129">
        <f>'SMFP Facility Need 2.88 PPS'!Y24</f>
        <v>3.125</v>
      </c>
      <c r="AA14" s="129">
        <f>'SMFP Facility Need 2.88 PPS'!Z24</f>
        <v>3.2977610067569447</v>
      </c>
      <c r="AB14" s="129">
        <f>'SMFP Facility Need 2.88 PPS'!AA24</f>
        <v>2.875</v>
      </c>
      <c r="AC14" s="129">
        <f>'SMFP Facility Need 2.88 PPS'!AB24</f>
        <v>3.2083333333333335</v>
      </c>
      <c r="AD14" s="129">
        <f>'SMFP Facility Need 2.88 PPS'!AC24</f>
        <v>3.125</v>
      </c>
      <c r="AE14" s="129">
        <f>'SMFP Facility Need 2.88 PPS'!AD24</f>
        <v>3.8095238095238093</v>
      </c>
      <c r="AF14" s="129">
        <f>'SMFP Facility Need 2.88 PPS'!AE24</f>
        <v>3.25</v>
      </c>
      <c r="AG14" s="129">
        <f>'SMFP Facility Need 2.88 PPS'!AF24</f>
        <v>2.7916666666666665</v>
      </c>
      <c r="AH14" s="129">
        <f>'SMFP Facility Need 2.88 PPS'!AG24</f>
        <v>2.75</v>
      </c>
      <c r="AI14" s="129">
        <f>'SMFP Facility Need 2.88 PPS'!AH24</f>
        <v>2.6666666666666665</v>
      </c>
      <c r="AJ14" s="129">
        <f>'SMFP Facility Need 2.88 PPS'!AI24</f>
        <v>2.6666666666666665</v>
      </c>
      <c r="AK14" s="129">
        <f>'SMFP Facility Need 2.88 PPS'!AJ24</f>
        <v>2.625</v>
      </c>
      <c r="AL14" s="129">
        <f>'SMFP Facility Need 2.88 PPS'!AK24</f>
        <v>2.75</v>
      </c>
      <c r="AM14" s="129">
        <f>'SMFP Facility Need 2.88 PPS'!AL24</f>
        <v>2.4583333333333335</v>
      </c>
      <c r="AN14" s="129">
        <f>'SMFP Facility Need 2.88 PPS'!AM24</f>
        <v>2.75</v>
      </c>
      <c r="AO14" s="129">
        <f>'SMFP Facility Need 2.88 PPS'!AN24</f>
        <v>2.9166666666666665</v>
      </c>
      <c r="AP14" s="129">
        <f>'SMFP Facility Need 2.88 PPS'!AO24</f>
        <v>2.9583333333333335</v>
      </c>
      <c r="AQ14" s="129">
        <f>'SMFP Facility Need 2.88 PPS'!AP24</f>
        <v>3.25</v>
      </c>
      <c r="AR14" s="129">
        <f>'SMFP Facility Need 2.88 PPS'!AQ24</f>
        <v>3.1666666666666665</v>
      </c>
      <c r="AS14" s="129">
        <f>'SMFP Facility Need 2.88 PPS'!AR24</f>
        <v>3</v>
      </c>
      <c r="AT14" s="129">
        <f>'SMFP Facility Need 2.88 PPS'!AS24</f>
        <v>3.2083333333333335</v>
      </c>
      <c r="AU14" s="129">
        <f>'SMFP Facility Need 2.88 PPS'!AT24</f>
        <v>3.4583333333333335</v>
      </c>
      <c r="AV14" s="129" t="e">
        <f>'SMFP Facility Need 2.88 PPS'!AU24</f>
        <v>#N/A</v>
      </c>
      <c r="AW14" s="88">
        <f t="shared" si="6"/>
        <v>2.8437778229595492</v>
      </c>
      <c r="AX14" s="180">
        <f t="shared" si="7"/>
        <v>0.42425112211956828</v>
      </c>
      <c r="AY14" s="180">
        <f t="shared" si="8"/>
        <v>0.651345624165518</v>
      </c>
      <c r="AZ14" s="106">
        <f t="shared" si="9"/>
        <v>0.73037425335207184</v>
      </c>
    </row>
    <row r="15" spans="1:52" x14ac:dyDescent="0.55000000000000004">
      <c r="A15" s="28" t="s">
        <v>55</v>
      </c>
      <c r="B15" s="28">
        <v>2.84</v>
      </c>
      <c r="C15" s="130">
        <v>0.71</v>
      </c>
      <c r="D15" s="129">
        <f>'SMFP Facility Need 2.84 PPS'!C24</f>
        <v>1.75</v>
      </c>
      <c r="E15" s="129">
        <f>'SMFP Facility Need 2.84 PPS'!D24</f>
        <v>1.6666666666666667</v>
      </c>
      <c r="F15" s="129">
        <f>'SMFP Facility Need 2.84 PPS'!E24</f>
        <v>1.75</v>
      </c>
      <c r="G15" s="129">
        <f>'SMFP Facility Need 2.84 PPS'!F24</f>
        <v>1.8333333333333333</v>
      </c>
      <c r="H15" s="129">
        <f>'SMFP Facility Need 2.84 PPS'!G24</f>
        <v>1.6666666666666667</v>
      </c>
      <c r="I15" s="129">
        <f>'SMFP Facility Need 2.84 PPS'!H24</f>
        <v>1.8333333333333333</v>
      </c>
      <c r="J15" s="129">
        <f>'SMFP Facility Need 2.84 PPS'!I24</f>
        <v>1.75</v>
      </c>
      <c r="K15" s="129">
        <f>'SMFP Facility Need 2.84 PPS'!J24</f>
        <v>3.6666666666666665</v>
      </c>
      <c r="L15" s="129">
        <f>'SMFP Facility Need 2.84 PPS'!K24</f>
        <v>4.333333333333333</v>
      </c>
      <c r="M15" s="129">
        <f>'SMFP Facility Need 2.84 PPS'!L24</f>
        <v>4.75</v>
      </c>
      <c r="N15" s="129">
        <f>'SMFP Facility Need 2.84 PPS'!M24</f>
        <v>2.7272727272727271</v>
      </c>
      <c r="O15" s="129">
        <f>'SMFP Facility Need 2.84 PPS'!N24</f>
        <v>3.1666666666666665</v>
      </c>
      <c r="P15" s="129">
        <f>'SMFP Facility Need 2.84 PPS'!O24</f>
        <v>3.2916666666666665</v>
      </c>
      <c r="Q15" s="129">
        <f>'SMFP Facility Need 2.84 PPS'!P24</f>
        <v>2.75</v>
      </c>
      <c r="R15" s="129">
        <f>'SMFP Facility Need 2.84 PPS'!Q24</f>
        <v>2.7083333333333335</v>
      </c>
      <c r="S15" s="129">
        <f>'SMFP Facility Need 2.84 PPS'!R24</f>
        <v>2.5</v>
      </c>
      <c r="T15" s="129">
        <f>'SMFP Facility Need 2.84 PPS'!S24</f>
        <v>2.625</v>
      </c>
      <c r="U15" s="129">
        <f>'SMFP Facility Need 2.84 PPS'!T24</f>
        <v>2.6666666666666665</v>
      </c>
      <c r="V15" s="129">
        <f>'SMFP Facility Need 2.84 PPS'!U24</f>
        <v>2.9166666666666665</v>
      </c>
      <c r="W15" s="129">
        <f>'SMFP Facility Need 2.84 PPS'!V24</f>
        <v>2.7083333333333335</v>
      </c>
      <c r="X15" s="129">
        <f>'SMFP Facility Need 2.84 PPS'!W24</f>
        <v>2.9583333333333335</v>
      </c>
      <c r="Y15" s="129">
        <f>'SMFP Facility Need 2.84 PPS'!X24</f>
        <v>3</v>
      </c>
      <c r="Z15" s="129">
        <f>'SMFP Facility Need 2.84 PPS'!Y24</f>
        <v>3.125</v>
      </c>
      <c r="AA15" s="129">
        <f>'SMFP Facility Need 2.84 PPS'!Z24</f>
        <v>3.2442396313364057</v>
      </c>
      <c r="AB15" s="129">
        <f>'SMFP Facility Need 2.84 PPS'!AA24</f>
        <v>2.875</v>
      </c>
      <c r="AC15" s="129">
        <f>'SMFP Facility Need 2.84 PPS'!AB24</f>
        <v>3.2083333333333335</v>
      </c>
      <c r="AD15" s="129">
        <f>'SMFP Facility Need 2.84 PPS'!AC24</f>
        <v>3.125</v>
      </c>
      <c r="AE15" s="129">
        <f>'SMFP Facility Need 2.84 PPS'!AD24</f>
        <v>3.8095238095238093</v>
      </c>
      <c r="AF15" s="129">
        <f>'SMFP Facility Need 2.84 PPS'!AE24</f>
        <v>3.25</v>
      </c>
      <c r="AG15" s="129">
        <f>'SMFP Facility Need 2.84 PPS'!AF24</f>
        <v>2.7916666666666665</v>
      </c>
      <c r="AH15" s="129">
        <f>'SMFP Facility Need 2.84 PPS'!AG24</f>
        <v>2.75</v>
      </c>
      <c r="AI15" s="129">
        <f>'SMFP Facility Need 2.84 PPS'!AH24</f>
        <v>2.6666666666666665</v>
      </c>
      <c r="AJ15" s="129">
        <f>'SMFP Facility Need 2.84 PPS'!AI24</f>
        <v>2.6666666666666665</v>
      </c>
      <c r="AK15" s="129">
        <f>'SMFP Facility Need 2.84 PPS'!AJ24</f>
        <v>2.625</v>
      </c>
      <c r="AL15" s="129">
        <f>'SMFP Facility Need 2.84 PPS'!AK24</f>
        <v>2.75</v>
      </c>
      <c r="AM15" s="129">
        <f>'SMFP Facility Need 2.84 PPS'!AL24</f>
        <v>2.4583333333333335</v>
      </c>
      <c r="AN15" s="129">
        <f>'SMFP Facility Need 2.84 PPS'!AM24</f>
        <v>2.75</v>
      </c>
      <c r="AO15" s="129">
        <f>'SMFP Facility Need 2.84 PPS'!AN24</f>
        <v>2.9166666666666665</v>
      </c>
      <c r="AP15" s="129">
        <f>'SMFP Facility Need 2.84 PPS'!AO24</f>
        <v>2.9583333333333335</v>
      </c>
      <c r="AQ15" s="129">
        <f>'SMFP Facility Need 2.84 PPS'!AP24</f>
        <v>3.25</v>
      </c>
      <c r="AR15" s="129">
        <f>'SMFP Facility Need 2.84 PPS'!AQ24</f>
        <v>3.1666666666666665</v>
      </c>
      <c r="AS15" s="129">
        <f>'SMFP Facility Need 2.84 PPS'!AR24</f>
        <v>3</v>
      </c>
      <c r="AT15" s="129">
        <f>'SMFP Facility Need 2.84 PPS'!AS24</f>
        <v>3.2083333333333335</v>
      </c>
      <c r="AU15" s="129">
        <f>'SMFP Facility Need 2.84 PPS'!AT24</f>
        <v>3.4583333333333335</v>
      </c>
      <c r="AV15" s="129" t="e">
        <f>'SMFP Facility Need 2.84 PPS'!AU24</f>
        <v>#N/A</v>
      </c>
      <c r="AW15" s="88">
        <f t="shared" si="6"/>
        <v>2.8425614280636275</v>
      </c>
      <c r="AX15" s="180">
        <f t="shared" si="7"/>
        <v>0.42318609480956415</v>
      </c>
      <c r="AY15" s="180">
        <f t="shared" si="8"/>
        <v>0.65052755115334215</v>
      </c>
      <c r="AZ15" s="106">
        <f t="shared" si="9"/>
        <v>0.72911487293761335</v>
      </c>
    </row>
    <row r="16" spans="1:52" x14ac:dyDescent="0.55000000000000004">
      <c r="A16" s="28" t="s">
        <v>55</v>
      </c>
      <c r="B16" s="28">
        <v>2.8</v>
      </c>
      <c r="C16" s="128">
        <v>0.7</v>
      </c>
      <c r="D16" s="129">
        <f>'SMFP Facility Need 2.80 PPS'!C24</f>
        <v>1.75</v>
      </c>
      <c r="E16" s="129">
        <f>'SMFP Facility Need 2.80 PPS'!D24</f>
        <v>1.6666666666666667</v>
      </c>
      <c r="F16" s="129">
        <f>'SMFP Facility Need 2.80 PPS'!E24</f>
        <v>1.75</v>
      </c>
      <c r="G16" s="129">
        <f>'SMFP Facility Need 2.80 PPS'!F24</f>
        <v>1.8333333333333333</v>
      </c>
      <c r="H16" s="129">
        <f>'SMFP Facility Need 2.80 PPS'!G24</f>
        <v>1.6666666666666667</v>
      </c>
      <c r="I16" s="129">
        <f>'SMFP Facility Need 2.80 PPS'!H24</f>
        <v>1.8333333333333333</v>
      </c>
      <c r="J16" s="129">
        <f>'SMFP Facility Need 2.80 PPS'!I24</f>
        <v>1.75</v>
      </c>
      <c r="K16" s="129">
        <f>'SMFP Facility Need 2.80 PPS'!J24</f>
        <v>3.6666666666666665</v>
      </c>
      <c r="L16" s="129">
        <f>'SMFP Facility Need 2.80 PPS'!K24</f>
        <v>4.333333333333333</v>
      </c>
      <c r="M16" s="129">
        <f>'SMFP Facility Need 2.80 PPS'!L24</f>
        <v>4.75</v>
      </c>
      <c r="N16" s="129">
        <f>'SMFP Facility Need 2.80 PPS'!M24</f>
        <v>2.7272727272727271</v>
      </c>
      <c r="O16" s="129">
        <f>'SMFP Facility Need 2.80 PPS'!N24</f>
        <v>3.1666666666666665</v>
      </c>
      <c r="P16" s="129">
        <f>'SMFP Facility Need 2.80 PPS'!O24</f>
        <v>3.2916666666666665</v>
      </c>
      <c r="Q16" s="129">
        <f>'SMFP Facility Need 2.80 PPS'!P24</f>
        <v>2.75</v>
      </c>
      <c r="R16" s="129">
        <f>'SMFP Facility Need 2.80 PPS'!Q24</f>
        <v>2.7083333333333335</v>
      </c>
      <c r="S16" s="129">
        <f>'SMFP Facility Need 2.80 PPS'!R24</f>
        <v>2.5</v>
      </c>
      <c r="T16" s="129">
        <f>'SMFP Facility Need 2.80 PPS'!S24</f>
        <v>2.625</v>
      </c>
      <c r="U16" s="129">
        <f>'SMFP Facility Need 2.80 PPS'!T24</f>
        <v>2.6666666666666665</v>
      </c>
      <c r="V16" s="129">
        <f>'SMFP Facility Need 2.80 PPS'!U24</f>
        <v>2.9166666666666665</v>
      </c>
      <c r="W16" s="129">
        <f>'SMFP Facility Need 2.80 PPS'!V24</f>
        <v>2.7083333333333335</v>
      </c>
      <c r="X16" s="129">
        <f>'SMFP Facility Need 2.80 PPS'!W24</f>
        <v>2.9583333333333335</v>
      </c>
      <c r="Y16" s="129">
        <f>'SMFP Facility Need 2.80 PPS'!X24</f>
        <v>3</v>
      </c>
      <c r="Z16" s="129">
        <f>'SMFP Facility Need 2.80 PPS'!Y24</f>
        <v>3.125</v>
      </c>
      <c r="AA16" s="129">
        <f>'SMFP Facility Need 2.80 PPS'!Z24</f>
        <v>3.2083333333333335</v>
      </c>
      <c r="AB16" s="129">
        <f>'SMFP Facility Need 2.80 PPS'!AA24</f>
        <v>2.875</v>
      </c>
      <c r="AC16" s="129">
        <f>'SMFP Facility Need 2.80 PPS'!AB24</f>
        <v>3.2083333333333335</v>
      </c>
      <c r="AD16" s="129">
        <f>'SMFP Facility Need 2.80 PPS'!AC24</f>
        <v>3.125</v>
      </c>
      <c r="AE16" s="129">
        <f>'SMFP Facility Need 2.80 PPS'!AD24</f>
        <v>3.8095238095238093</v>
      </c>
      <c r="AF16" s="129">
        <f>'SMFP Facility Need 2.80 PPS'!AE24</f>
        <v>3.25</v>
      </c>
      <c r="AG16" s="129">
        <f>'SMFP Facility Need 2.80 PPS'!AF24</f>
        <v>2.7916666666666665</v>
      </c>
      <c r="AH16" s="129">
        <f>'SMFP Facility Need 2.80 PPS'!AG24</f>
        <v>2.75</v>
      </c>
      <c r="AI16" s="129">
        <f>'SMFP Facility Need 2.80 PPS'!AH24</f>
        <v>2.6666666666666665</v>
      </c>
      <c r="AJ16" s="129">
        <f>'SMFP Facility Need 2.80 PPS'!AI24</f>
        <v>2.6666666666666665</v>
      </c>
      <c r="AK16" s="129">
        <f>'SMFP Facility Need 2.80 PPS'!AJ24</f>
        <v>2.625</v>
      </c>
      <c r="AL16" s="129">
        <f>'SMFP Facility Need 2.80 PPS'!AK24</f>
        <v>2.75</v>
      </c>
      <c r="AM16" s="129">
        <f>'SMFP Facility Need 2.80 PPS'!AL24</f>
        <v>2.4583333333333335</v>
      </c>
      <c r="AN16" s="129">
        <f>'SMFP Facility Need 2.80 PPS'!AM24</f>
        <v>2.75</v>
      </c>
      <c r="AO16" s="129">
        <f>'SMFP Facility Need 2.80 PPS'!AN24</f>
        <v>2.9166666666666665</v>
      </c>
      <c r="AP16" s="129">
        <f>'SMFP Facility Need 2.80 PPS'!AO24</f>
        <v>2.9583333333333335</v>
      </c>
      <c r="AQ16" s="129">
        <f>'SMFP Facility Need 2.80 PPS'!AP24</f>
        <v>3.25</v>
      </c>
      <c r="AR16" s="129">
        <f>'SMFP Facility Need 2.80 PPS'!AQ24</f>
        <v>3.1666666666666665</v>
      </c>
      <c r="AS16" s="129">
        <f>'SMFP Facility Need 2.80 PPS'!AR24</f>
        <v>3</v>
      </c>
      <c r="AT16" s="129">
        <f>'SMFP Facility Need 2.80 PPS'!AS24</f>
        <v>3.2083333333333335</v>
      </c>
      <c r="AU16" s="129">
        <f>'SMFP Facility Need 2.80 PPS'!AT24</f>
        <v>3.4583333333333335</v>
      </c>
      <c r="AV16" s="129" t="e">
        <f>'SMFP Facility Need 2.80 PPS'!AU24</f>
        <v>#N/A</v>
      </c>
      <c r="AW16" s="88">
        <f t="shared" si="6"/>
        <v>2.8417453758362852</v>
      </c>
      <c r="AX16" s="180">
        <f t="shared" si="7"/>
        <v>0.42254456937434742</v>
      </c>
      <c r="AY16" s="180">
        <f t="shared" si="8"/>
        <v>0.65003428323000578</v>
      </c>
      <c r="AZ16" s="106">
        <f t="shared" si="9"/>
        <v>0.72820596013194916</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0.4375</v>
      </c>
      <c r="C9" s="17">
        <f>'SDR Patient and Stations'!C12</f>
        <v>0.41666666666666669</v>
      </c>
      <c r="D9" s="17">
        <f>'SDR Patient and Stations'!D12</f>
        <v>0.4375</v>
      </c>
      <c r="E9" s="17">
        <f>'SDR Patient and Stations'!E12</f>
        <v>0.45833333333333331</v>
      </c>
      <c r="F9" s="17">
        <f>'SDR Patient and Stations'!F12</f>
        <v>0.41666666666666669</v>
      </c>
      <c r="G9" s="17">
        <f>'SDR Patient and Stations'!G12</f>
        <v>0.45833333333333331</v>
      </c>
      <c r="H9" s="17">
        <f>'SDR Patient and Stations'!H12</f>
        <v>0.4375</v>
      </c>
      <c r="I9" s="17">
        <f>'SDR Patient and Stations'!I12</f>
        <v>0.91666666666666663</v>
      </c>
      <c r="J9" s="17">
        <f>'SDR Patient and Stations'!J12</f>
        <v>1.0833333333333333</v>
      </c>
      <c r="K9" s="17">
        <f>'SDR Patient and Stations'!K12</f>
        <v>0.83823529411764708</v>
      </c>
      <c r="L9" s="17">
        <f>'SDR Patient and Stations'!K12</f>
        <v>0.83823529411764708</v>
      </c>
      <c r="M9" s="17">
        <f>'SDR Patient and Stations'!M12</f>
        <v>1.1176470588235294</v>
      </c>
      <c r="N9" s="17">
        <f>'SDR Patient and Stations'!N12</f>
        <v>1.161764705882353</v>
      </c>
      <c r="O9" s="17">
        <f>'SDR Patient and Stations'!O12</f>
        <v>1.1000000000000001</v>
      </c>
      <c r="P9" s="17">
        <f>'SDR Patient and Stations'!P12</f>
        <v>0.95588235294117652</v>
      </c>
      <c r="Q9" s="17">
        <f>'SDR Patient and Stations'!Q12</f>
        <v>0.88235294117647056</v>
      </c>
      <c r="R9" s="17">
        <f>'SDR Patient and Stations'!R12</f>
        <v>0.92647058823529416</v>
      </c>
      <c r="S9" s="17">
        <f>'SDR Patient and Stations'!S12</f>
        <v>0.94117647058823528</v>
      </c>
      <c r="T9" s="17">
        <f>'SDR Patient and Stations'!T12</f>
        <v>1.0294117647058822</v>
      </c>
      <c r="U9" s="17">
        <f>'SDR Patient and Stations'!U12</f>
        <v>0.95588235294117652</v>
      </c>
      <c r="V9" s="17">
        <f>'SDR Patient and Stations'!V12</f>
        <v>1.0441176470588236</v>
      </c>
      <c r="W9" s="17">
        <f>'SDR Patient and Stations'!W12</f>
        <v>1.0588235294117647</v>
      </c>
      <c r="X9" s="17">
        <f>'SDR Patient and Stations'!X12</f>
        <v>1.1029411764705883</v>
      </c>
      <c r="Y9" s="17">
        <f>'SDR Patient and Stations'!Y12</f>
        <v>1.1323529411764706</v>
      </c>
      <c r="Z9" s="17">
        <f>'SDR Patient and Stations'!Z12</f>
        <v>1.0147058823529411</v>
      </c>
      <c r="AA9" s="17">
        <f>'SDR Patient and Stations'!AA12</f>
        <v>1.1323529411764706</v>
      </c>
      <c r="AB9" s="17">
        <f>'SDR Patient and Stations'!AB12</f>
        <v>1.1029411764705883</v>
      </c>
      <c r="AC9" s="17">
        <f>'SDR Patient and Stations'!AC12</f>
        <v>1.1764705882352942</v>
      </c>
      <c r="AD9" s="17">
        <f>'SDR Patient and Stations'!AD12</f>
        <v>1.1470588235294117</v>
      </c>
      <c r="AE9" s="17">
        <f>'SDR Patient and Stations'!AE12</f>
        <v>0.98529411764705888</v>
      </c>
      <c r="AF9" s="17">
        <f>'SDR Patient and Stations'!AF12</f>
        <v>0.97058823529411764</v>
      </c>
      <c r="AG9" s="17">
        <f>'SDR Patient and Stations'!AG12</f>
        <v>0.94117647058823528</v>
      </c>
      <c r="AH9" s="17">
        <f>'SDR Patient and Stations'!AH12</f>
        <v>0.8</v>
      </c>
      <c r="AI9" s="17">
        <f>'SDR Patient and Stations'!AI12</f>
        <v>0.78749999999999998</v>
      </c>
      <c r="AJ9" s="17">
        <f>'SDR Patient and Stations'!AJ12</f>
        <v>0.82499999999999996</v>
      </c>
      <c r="AK9" s="17">
        <f>'SDR Patient and Stations'!AK12</f>
        <v>0.73750000000000004</v>
      </c>
      <c r="AL9" s="17">
        <f>'SDR Patient and Stations'!AL12</f>
        <v>0.82499999999999996</v>
      </c>
      <c r="AM9" s="17">
        <f>'SDR Patient and Stations'!AM12</f>
        <v>0.76086956521739135</v>
      </c>
      <c r="AN9" s="17">
        <f>'SDR Patient and Stations'!AN12</f>
        <v>0.80681818181818177</v>
      </c>
      <c r="AO9" s="17">
        <f>'SDR Patient and Stations'!AO12</f>
        <v>0.88636363636363635</v>
      </c>
      <c r="AP9" s="17">
        <f>'SDR Patient and Stations'!AP12</f>
        <v>0.86363636363636365</v>
      </c>
      <c r="AQ9" s="17">
        <f>'SDR Patient and Stations'!AQ12</f>
        <v>0.81818181818181823</v>
      </c>
      <c r="AR9" s="17">
        <f>'SDR Patient and Stations'!AR12</f>
        <v>0.83695652173913049</v>
      </c>
      <c r="AS9" s="17">
        <f>'SDR Patient and Stations'!AS12</f>
        <v>0.90217391304347827</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12</v>
      </c>
      <c r="C13" s="19">
        <f>'SDR Patient and Stations'!C10</f>
        <v>12</v>
      </c>
      <c r="D13" s="19">
        <f>'SDR Patient and Stations'!D10</f>
        <v>12</v>
      </c>
      <c r="E13" s="19">
        <f>'SDR Patient and Stations'!E10</f>
        <v>12</v>
      </c>
      <c r="F13" s="19">
        <f>'SDR Patient and Stations'!F10</f>
        <v>12</v>
      </c>
      <c r="G13" s="19">
        <f>'SDR Patient and Stations'!G10</f>
        <v>12</v>
      </c>
      <c r="H13" s="19">
        <f>'SDR Patient and Stations'!H10</f>
        <v>12</v>
      </c>
      <c r="I13" s="19">
        <f>'SDR Patient and Stations'!I10</f>
        <v>12</v>
      </c>
      <c r="J13" s="19">
        <f>'SDR Patient and Stations'!J10</f>
        <v>12</v>
      </c>
      <c r="K13" s="19">
        <f>'SDR Patient and Stations'!J10</f>
        <v>12</v>
      </c>
      <c r="L13" s="19">
        <f>'SDR Patient and Stations'!K10</f>
        <v>17</v>
      </c>
      <c r="M13" s="19">
        <f>'SDR Patient and Stations'!M10</f>
        <v>17</v>
      </c>
      <c r="N13" s="19">
        <f>'SDR Patient and Stations'!N10</f>
        <v>17</v>
      </c>
      <c r="O13" s="19">
        <f>'SDR Patient and Stations'!O10</f>
        <v>15</v>
      </c>
      <c r="P13" s="19">
        <f>'SDR Patient and Stations'!P10</f>
        <v>17</v>
      </c>
      <c r="Q13" s="19">
        <f>'SDR Patient and Stations'!Q10</f>
        <v>17</v>
      </c>
      <c r="R13" s="19">
        <f>'SDR Patient and Stations'!R10</f>
        <v>17</v>
      </c>
      <c r="S13" s="19">
        <f>'SDR Patient and Stations'!S10</f>
        <v>17</v>
      </c>
      <c r="T13" s="19">
        <f>'SDR Patient and Stations'!T10</f>
        <v>17</v>
      </c>
      <c r="U13" s="19">
        <f>'SDR Patient and Stations'!U10</f>
        <v>17</v>
      </c>
      <c r="V13" s="19">
        <f>'SDR Patient and Stations'!V10</f>
        <v>17</v>
      </c>
      <c r="W13" s="19">
        <f>'SDR Patient and Stations'!W10</f>
        <v>17</v>
      </c>
      <c r="X13" s="19">
        <f>'SDR Patient and Stations'!X10</f>
        <v>17</v>
      </c>
      <c r="Y13" s="19">
        <f>'SDR Patient and Stations'!Y10</f>
        <v>17</v>
      </c>
      <c r="Z13" s="19">
        <f>'SDR Patient and Stations'!Z10</f>
        <v>17</v>
      </c>
      <c r="AA13" s="19">
        <f>'SDR Patient and Stations'!AA10</f>
        <v>17</v>
      </c>
      <c r="AB13" s="19">
        <f>'SDR Patient and Stations'!AB10</f>
        <v>17</v>
      </c>
      <c r="AC13" s="19">
        <f>'SDR Patient and Stations'!AC10</f>
        <v>17</v>
      </c>
      <c r="AD13" s="19">
        <f>'SDR Patient and Stations'!AD10</f>
        <v>17</v>
      </c>
      <c r="AE13" s="19">
        <f>'SDR Patient and Stations'!AE10</f>
        <v>17</v>
      </c>
      <c r="AF13" s="19">
        <f>'SDR Patient and Stations'!AF10</f>
        <v>17</v>
      </c>
      <c r="AG13" s="19">
        <f>'SDR Patient and Stations'!AG10</f>
        <v>17</v>
      </c>
      <c r="AH13" s="19">
        <f>'SDR Patient and Stations'!AH10</f>
        <v>20</v>
      </c>
      <c r="AI13" s="19">
        <f>'SDR Patient and Stations'!AI10</f>
        <v>20</v>
      </c>
      <c r="AJ13" s="19">
        <f>'SDR Patient and Stations'!AJ10</f>
        <v>20</v>
      </c>
      <c r="AK13" s="19">
        <f>'SDR Patient and Stations'!AK10</f>
        <v>20</v>
      </c>
      <c r="AL13" s="19">
        <f>'SDR Patient and Stations'!AL10</f>
        <v>20</v>
      </c>
      <c r="AM13" s="19">
        <f>'SDR Patient and Stations'!AM10</f>
        <v>23</v>
      </c>
      <c r="AN13" s="19">
        <f>'SDR Patient and Stations'!AN10</f>
        <v>22</v>
      </c>
      <c r="AO13" s="19">
        <f>'SDR Patient and Stations'!AO10</f>
        <v>22</v>
      </c>
      <c r="AP13" s="19">
        <f>'SDR Patient and Stations'!AP10</f>
        <v>22</v>
      </c>
      <c r="AQ13" s="19">
        <f>'SDR Patient and Stations'!AQ10</f>
        <v>22</v>
      </c>
      <c r="AR13" s="19">
        <f>'SDR Patient and Stations'!AR10</f>
        <v>23</v>
      </c>
      <c r="AS13" s="19">
        <f>'SDR Patient and Stations'!AS10</f>
        <v>23</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21</v>
      </c>
      <c r="C15" s="21">
        <f>'SDR Patient and Stations'!C9</f>
        <v>20</v>
      </c>
      <c r="D15" s="21">
        <f>'SDR Patient and Stations'!D9</f>
        <v>21</v>
      </c>
      <c r="E15" s="21">
        <f>'SDR Patient and Stations'!E9</f>
        <v>22</v>
      </c>
      <c r="F15" s="21">
        <f>'SDR Patient and Stations'!F9</f>
        <v>20</v>
      </c>
      <c r="G15" s="21">
        <f>'SDR Patient and Stations'!G9</f>
        <v>22</v>
      </c>
      <c r="H15" s="21">
        <f>'SDR Patient and Stations'!H9</f>
        <v>21</v>
      </c>
      <c r="I15" s="21">
        <f>'SDR Patient and Stations'!I9</f>
        <v>44</v>
      </c>
      <c r="J15" s="21">
        <f>'SDR Patient and Stations'!J9</f>
        <v>52</v>
      </c>
      <c r="K15" s="21">
        <f>'SDR Patient and Stations'!J9</f>
        <v>52</v>
      </c>
      <c r="L15" s="21">
        <f>'SDR Patient and Stations'!K9</f>
        <v>57</v>
      </c>
      <c r="M15" s="21">
        <f>'SDR Patient and Stations'!M9</f>
        <v>76</v>
      </c>
      <c r="N15" s="21">
        <f>'SDR Patient and Stations'!N9</f>
        <v>79</v>
      </c>
      <c r="O15" s="21">
        <f>'SDR Patient and Stations'!O9</f>
        <v>66</v>
      </c>
      <c r="P15" s="21">
        <f>'SDR Patient and Stations'!P9</f>
        <v>65</v>
      </c>
      <c r="Q15" s="21">
        <f>'SDR Patient and Stations'!Q9</f>
        <v>60</v>
      </c>
      <c r="R15" s="21">
        <f>'SDR Patient and Stations'!R9</f>
        <v>63</v>
      </c>
      <c r="S15" s="21">
        <f>'SDR Patient and Stations'!S9</f>
        <v>64</v>
      </c>
      <c r="T15" s="21">
        <f>'SDR Patient and Stations'!T9</f>
        <v>70</v>
      </c>
      <c r="U15" s="21">
        <f>'SDR Patient and Stations'!U9</f>
        <v>65</v>
      </c>
      <c r="V15" s="21">
        <f>'SDR Patient and Stations'!V9</f>
        <v>71</v>
      </c>
      <c r="W15" s="21">
        <f>'SDR Patient and Stations'!W9</f>
        <v>72</v>
      </c>
      <c r="X15" s="21">
        <f>'SDR Patient and Stations'!X9</f>
        <v>75</v>
      </c>
      <c r="Y15" s="21">
        <f>'SDR Patient and Stations'!Y9</f>
        <v>77</v>
      </c>
      <c r="Z15" s="21">
        <f>'SDR Patient and Stations'!Z9</f>
        <v>69</v>
      </c>
      <c r="AA15" s="21">
        <f>'SDR Patient and Stations'!AA9</f>
        <v>77</v>
      </c>
      <c r="AB15" s="21">
        <f>'SDR Patient and Stations'!AB9</f>
        <v>75</v>
      </c>
      <c r="AC15" s="21">
        <f>'SDR Patient and Stations'!AC9</f>
        <v>80</v>
      </c>
      <c r="AD15" s="21">
        <f>'SDR Patient and Stations'!AD9</f>
        <v>78</v>
      </c>
      <c r="AE15" s="21">
        <f>'SDR Patient and Stations'!AE9</f>
        <v>67</v>
      </c>
      <c r="AF15" s="21">
        <f>'SDR Patient and Stations'!AF9</f>
        <v>66</v>
      </c>
      <c r="AG15" s="21">
        <f>'SDR Patient and Stations'!AG9</f>
        <v>64</v>
      </c>
      <c r="AH15" s="21">
        <f>'SDR Patient and Stations'!AH9</f>
        <v>64</v>
      </c>
      <c r="AI15" s="21">
        <f>'SDR Patient and Stations'!AI9</f>
        <v>63</v>
      </c>
      <c r="AJ15" s="21">
        <f>'SDR Patient and Stations'!AJ9</f>
        <v>66</v>
      </c>
      <c r="AK15" s="21">
        <f>'SDR Patient and Stations'!AK9</f>
        <v>59</v>
      </c>
      <c r="AL15" s="21">
        <f>'SDR Patient and Stations'!AL9</f>
        <v>66</v>
      </c>
      <c r="AM15" s="21">
        <f>'SDR Patient and Stations'!AM9</f>
        <v>70</v>
      </c>
      <c r="AN15" s="21">
        <f>'SDR Patient and Stations'!AN9</f>
        <v>71</v>
      </c>
      <c r="AO15" s="21">
        <f>'SDR Patient and Stations'!AO9</f>
        <v>78</v>
      </c>
      <c r="AP15" s="21">
        <f>'SDR Patient and Stations'!AP9</f>
        <v>76</v>
      </c>
      <c r="AQ15" s="21">
        <f>'SDR Patient and Stations'!AQ9</f>
        <v>72</v>
      </c>
      <c r="AR15" s="21">
        <f>'SDR Patient and Stations'!AR9</f>
        <v>77</v>
      </c>
      <c r="AS15" s="21">
        <f>'SDR Patient and Stations'!AS9</f>
        <v>83</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21</v>
      </c>
      <c r="D17">
        <f>'SDR Patient and Stations'!C9</f>
        <v>20</v>
      </c>
      <c r="E17">
        <f>'SDR Patient and Stations'!D9</f>
        <v>21</v>
      </c>
      <c r="F17">
        <f>'SDR Patient and Stations'!E9</f>
        <v>22</v>
      </c>
      <c r="G17">
        <f>'SDR Patient and Stations'!F9</f>
        <v>20</v>
      </c>
      <c r="H17">
        <f>'SDR Patient and Stations'!G9</f>
        <v>22</v>
      </c>
      <c r="I17">
        <f>'SDR Patient and Stations'!H9</f>
        <v>21</v>
      </c>
      <c r="J17">
        <f>'SDR Patient and Stations'!I9</f>
        <v>44</v>
      </c>
      <c r="K17">
        <f>'SDR Patient and Stations'!I9</f>
        <v>44</v>
      </c>
      <c r="L17">
        <f>'SDR Patient and Stations'!J9</f>
        <v>52</v>
      </c>
      <c r="M17">
        <f>'SDR Patient and Stations'!K9</f>
        <v>57</v>
      </c>
      <c r="N17">
        <f>'SDR Patient and Stations'!M9</f>
        <v>76</v>
      </c>
      <c r="O17">
        <f>'SDR Patient and Stations'!N9</f>
        <v>79</v>
      </c>
      <c r="P17">
        <f>'SDR Patient and Stations'!O9</f>
        <v>66</v>
      </c>
      <c r="Q17">
        <f>'SDR Patient and Stations'!P9</f>
        <v>65</v>
      </c>
      <c r="R17">
        <f>'SDR Patient and Stations'!Q9</f>
        <v>60</v>
      </c>
      <c r="S17">
        <f>'SDR Patient and Stations'!R9</f>
        <v>63</v>
      </c>
      <c r="T17">
        <f>'SDR Patient and Stations'!S9</f>
        <v>64</v>
      </c>
      <c r="U17">
        <f>'SDR Patient and Stations'!T9</f>
        <v>70</v>
      </c>
      <c r="V17">
        <f>'SDR Patient and Stations'!U9</f>
        <v>65</v>
      </c>
      <c r="W17">
        <f>'SDR Patient and Stations'!V9</f>
        <v>71</v>
      </c>
      <c r="X17">
        <f>'SDR Patient and Stations'!W9</f>
        <v>72</v>
      </c>
      <c r="Y17">
        <f>'SDR Patient and Stations'!X9</f>
        <v>75</v>
      </c>
      <c r="Z17">
        <f>'SDR Patient and Stations'!Y9</f>
        <v>77</v>
      </c>
      <c r="AA17">
        <f>'SDR Patient and Stations'!Z9</f>
        <v>69</v>
      </c>
      <c r="AB17">
        <f>'SDR Patient and Stations'!AA9</f>
        <v>77</v>
      </c>
      <c r="AC17">
        <f>'SDR Patient and Stations'!AB9</f>
        <v>75</v>
      </c>
      <c r="AD17">
        <f>'SDR Patient and Stations'!AC9</f>
        <v>80</v>
      </c>
      <c r="AE17">
        <f>'SDR Patient and Stations'!AD9</f>
        <v>78</v>
      </c>
      <c r="AF17">
        <f>'SDR Patient and Stations'!AE9</f>
        <v>67</v>
      </c>
      <c r="AG17">
        <f>'SDR Patient and Stations'!AF9</f>
        <v>66</v>
      </c>
      <c r="AH17">
        <f>'SDR Patient and Stations'!AG9</f>
        <v>64</v>
      </c>
      <c r="AI17">
        <f>'SDR Patient and Stations'!AH9</f>
        <v>64</v>
      </c>
      <c r="AJ17">
        <f>'SDR Patient and Stations'!AI9</f>
        <v>63</v>
      </c>
      <c r="AK17">
        <f>'SDR Patient and Stations'!AJ9</f>
        <v>66</v>
      </c>
      <c r="AL17">
        <f>'SDR Patient and Stations'!AK9</f>
        <v>59</v>
      </c>
      <c r="AM17">
        <f>'SDR Patient and Stations'!AL9</f>
        <v>66</v>
      </c>
      <c r="AN17">
        <f>'SDR Patient and Stations'!AM9</f>
        <v>70</v>
      </c>
      <c r="AO17">
        <f>'SDR Patient and Stations'!AN9</f>
        <v>71</v>
      </c>
      <c r="AP17">
        <f>'SDR Patient and Stations'!AO9</f>
        <v>78</v>
      </c>
      <c r="AQ17">
        <f>'SDR Patient and Stations'!AP9</f>
        <v>76</v>
      </c>
      <c r="AR17">
        <f>'SDR Patient and Stations'!AQ9</f>
        <v>72</v>
      </c>
      <c r="AS17">
        <f>'SDR Patient and Stations'!AR9</f>
        <v>77</v>
      </c>
      <c r="AT17">
        <f>'SDR Patient and Stations'!AS9</f>
        <v>83</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-1</v>
      </c>
      <c r="D19" s="18">
        <f t="shared" si="6"/>
        <v>1</v>
      </c>
      <c r="E19" s="18">
        <f t="shared" si="6"/>
        <v>1</v>
      </c>
      <c r="F19" s="18">
        <f t="shared" si="6"/>
        <v>-2</v>
      </c>
      <c r="G19" s="18">
        <f t="shared" si="6"/>
        <v>2</v>
      </c>
      <c r="H19" s="18">
        <f t="shared" si="6"/>
        <v>-1</v>
      </c>
      <c r="I19" s="18">
        <f t="shared" si="6"/>
        <v>23</v>
      </c>
      <c r="J19" s="18">
        <f t="shared" si="6"/>
        <v>8</v>
      </c>
      <c r="K19" s="18">
        <f>K15-K17</f>
        <v>8</v>
      </c>
      <c r="L19" s="18">
        <f>L15-L17</f>
        <v>5</v>
      </c>
      <c r="M19" s="18">
        <f>M15-M17</f>
        <v>19</v>
      </c>
      <c r="N19" s="18">
        <f t="shared" ref="N19:AZ19" si="7">N15-N17</f>
        <v>3</v>
      </c>
      <c r="O19" s="18">
        <f t="shared" si="7"/>
        <v>-13</v>
      </c>
      <c r="P19" s="18">
        <f t="shared" si="7"/>
        <v>-1</v>
      </c>
      <c r="Q19" s="18">
        <f t="shared" si="7"/>
        <v>-5</v>
      </c>
      <c r="R19" s="18">
        <f t="shared" si="7"/>
        <v>3</v>
      </c>
      <c r="S19" s="18">
        <f t="shared" si="7"/>
        <v>1</v>
      </c>
      <c r="T19" s="18">
        <f t="shared" si="7"/>
        <v>6</v>
      </c>
      <c r="U19" s="18">
        <f t="shared" si="7"/>
        <v>-5</v>
      </c>
      <c r="V19" s="18">
        <f t="shared" si="7"/>
        <v>6</v>
      </c>
      <c r="W19" s="18">
        <f t="shared" si="7"/>
        <v>1</v>
      </c>
      <c r="X19" s="18">
        <f t="shared" si="7"/>
        <v>3</v>
      </c>
      <c r="Y19" s="18">
        <f t="shared" si="7"/>
        <v>2</v>
      </c>
      <c r="Z19" s="18">
        <f t="shared" si="7"/>
        <v>-8</v>
      </c>
      <c r="AA19" s="18">
        <f t="shared" si="7"/>
        <v>8</v>
      </c>
      <c r="AB19" s="18">
        <f t="shared" si="7"/>
        <v>-2</v>
      </c>
      <c r="AC19" s="18">
        <f t="shared" si="7"/>
        <v>5</v>
      </c>
      <c r="AD19" s="18">
        <f t="shared" si="7"/>
        <v>-2</v>
      </c>
      <c r="AE19" s="18">
        <f t="shared" si="7"/>
        <v>-11</v>
      </c>
      <c r="AF19" s="18">
        <f t="shared" si="7"/>
        <v>-1</v>
      </c>
      <c r="AG19" s="18">
        <f t="shared" si="7"/>
        <v>-2</v>
      </c>
      <c r="AH19" s="18">
        <f t="shared" si="7"/>
        <v>0</v>
      </c>
      <c r="AI19" s="18">
        <f t="shared" si="7"/>
        <v>-1</v>
      </c>
      <c r="AJ19" s="18">
        <f t="shared" si="7"/>
        <v>3</v>
      </c>
      <c r="AK19" s="18">
        <f t="shared" si="7"/>
        <v>-7</v>
      </c>
      <c r="AL19" s="18">
        <f t="shared" si="7"/>
        <v>7</v>
      </c>
      <c r="AM19" s="18">
        <f t="shared" si="7"/>
        <v>4</v>
      </c>
      <c r="AN19" s="18">
        <f t="shared" si="7"/>
        <v>1</v>
      </c>
      <c r="AO19" s="18">
        <f t="shared" si="7"/>
        <v>7</v>
      </c>
      <c r="AP19" s="18">
        <f t="shared" si="7"/>
        <v>-2</v>
      </c>
      <c r="AQ19" s="18">
        <f t="shared" si="7"/>
        <v>-4</v>
      </c>
      <c r="AR19" s="18">
        <f t="shared" si="7"/>
        <v>5</v>
      </c>
      <c r="AS19" s="18">
        <f t="shared" si="7"/>
        <v>6</v>
      </c>
      <c r="AT19" s="18">
        <f t="shared" si="7"/>
        <v>-83</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-2</v>
      </c>
      <c r="D22" s="20">
        <f t="shared" si="8"/>
        <v>2</v>
      </c>
      <c r="E22" s="20">
        <f t="shared" si="8"/>
        <v>2</v>
      </c>
      <c r="F22" s="20">
        <f t="shared" si="8"/>
        <v>-4</v>
      </c>
      <c r="G22" s="20">
        <f t="shared" si="8"/>
        <v>4</v>
      </c>
      <c r="H22" s="20">
        <f t="shared" si="8"/>
        <v>-2</v>
      </c>
      <c r="I22" s="20">
        <f t="shared" si="8"/>
        <v>46</v>
      </c>
      <c r="J22" s="20">
        <f t="shared" si="8"/>
        <v>16</v>
      </c>
      <c r="K22" s="20">
        <f>+K19*2</f>
        <v>16</v>
      </c>
      <c r="L22" s="20">
        <f>+L19*2</f>
        <v>10</v>
      </c>
      <c r="M22" s="20">
        <f>+M19*2</f>
        <v>38</v>
      </c>
      <c r="N22" s="20">
        <f t="shared" ref="N22:AZ22" si="9">+N19*2</f>
        <v>6</v>
      </c>
      <c r="O22" s="20">
        <f t="shared" si="9"/>
        <v>-26</v>
      </c>
      <c r="P22" s="20">
        <f t="shared" si="9"/>
        <v>-2</v>
      </c>
      <c r="Q22" s="20">
        <f t="shared" si="9"/>
        <v>-10</v>
      </c>
      <c r="R22" s="20">
        <f t="shared" si="9"/>
        <v>6</v>
      </c>
      <c r="S22" s="20">
        <f t="shared" si="9"/>
        <v>2</v>
      </c>
      <c r="T22" s="20">
        <f t="shared" si="9"/>
        <v>12</v>
      </c>
      <c r="U22" s="20">
        <f t="shared" si="9"/>
        <v>-10</v>
      </c>
      <c r="V22" s="20">
        <f t="shared" si="9"/>
        <v>12</v>
      </c>
      <c r="W22" s="20">
        <f t="shared" si="9"/>
        <v>2</v>
      </c>
      <c r="X22" s="20">
        <f t="shared" si="9"/>
        <v>6</v>
      </c>
      <c r="Y22" s="20">
        <f t="shared" si="9"/>
        <v>4</v>
      </c>
      <c r="Z22" s="20">
        <f t="shared" si="9"/>
        <v>-16</v>
      </c>
      <c r="AA22" s="20">
        <f t="shared" si="9"/>
        <v>16</v>
      </c>
      <c r="AB22" s="20">
        <f t="shared" si="9"/>
        <v>-4</v>
      </c>
      <c r="AC22" s="20">
        <f t="shared" si="9"/>
        <v>10</v>
      </c>
      <c r="AD22" s="20">
        <f t="shared" si="9"/>
        <v>-4</v>
      </c>
      <c r="AE22" s="20">
        <f t="shared" si="9"/>
        <v>-22</v>
      </c>
      <c r="AF22" s="20">
        <f t="shared" si="9"/>
        <v>-2</v>
      </c>
      <c r="AG22" s="20">
        <f t="shared" si="9"/>
        <v>-4</v>
      </c>
      <c r="AH22" s="20">
        <f t="shared" si="9"/>
        <v>0</v>
      </c>
      <c r="AI22" s="20">
        <f t="shared" si="9"/>
        <v>-2</v>
      </c>
      <c r="AJ22" s="20">
        <f t="shared" si="9"/>
        <v>6</v>
      </c>
      <c r="AK22" s="20">
        <f t="shared" si="9"/>
        <v>-14</v>
      </c>
      <c r="AL22" s="20">
        <f t="shared" si="9"/>
        <v>14</v>
      </c>
      <c r="AM22" s="20">
        <f t="shared" si="9"/>
        <v>8</v>
      </c>
      <c r="AN22" s="20">
        <f t="shared" si="9"/>
        <v>2</v>
      </c>
      <c r="AO22" s="20">
        <f t="shared" si="9"/>
        <v>14</v>
      </c>
      <c r="AP22" s="20">
        <f t="shared" si="9"/>
        <v>-4</v>
      </c>
      <c r="AQ22" s="20">
        <f t="shared" si="9"/>
        <v>-8</v>
      </c>
      <c r="AR22" s="20">
        <f t="shared" si="9"/>
        <v>10</v>
      </c>
      <c r="AS22" s="20">
        <f t="shared" si="9"/>
        <v>12</v>
      </c>
      <c r="AT22" s="20">
        <f t="shared" si="9"/>
        <v>-166</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-9.5238095238095233E-2</v>
      </c>
      <c r="D24" s="20">
        <f t="shared" si="10"/>
        <v>0.1</v>
      </c>
      <c r="E24" s="20">
        <f t="shared" si="10"/>
        <v>9.5238095238095233E-2</v>
      </c>
      <c r="F24" s="20">
        <f t="shared" si="10"/>
        <v>-0.18181818181818182</v>
      </c>
      <c r="G24" s="20">
        <f t="shared" si="10"/>
        <v>0.2</v>
      </c>
      <c r="H24" s="20">
        <f t="shared" si="10"/>
        <v>-9.0909090909090912E-2</v>
      </c>
      <c r="I24" s="20">
        <f t="shared" si="10"/>
        <v>2.1904761904761907</v>
      </c>
      <c r="J24" s="20">
        <f t="shared" si="10"/>
        <v>0.36363636363636365</v>
      </c>
      <c r="K24" s="20">
        <f>+K22/K17</f>
        <v>0.36363636363636365</v>
      </c>
      <c r="L24" s="20">
        <f>+L22/L17</f>
        <v>0.19230769230769232</v>
      </c>
      <c r="M24" s="20">
        <f>+M22/M17</f>
        <v>0.66666666666666663</v>
      </c>
      <c r="N24" s="20">
        <f t="shared" ref="N24:AZ24" si="11">+N22/N17</f>
        <v>7.8947368421052627E-2</v>
      </c>
      <c r="O24" s="20">
        <f t="shared" si="11"/>
        <v>-0.32911392405063289</v>
      </c>
      <c r="P24" s="20">
        <f t="shared" si="11"/>
        <v>-3.0303030303030304E-2</v>
      </c>
      <c r="Q24" s="20">
        <f t="shared" si="11"/>
        <v>-0.15384615384615385</v>
      </c>
      <c r="R24" s="20">
        <f t="shared" si="11"/>
        <v>0.1</v>
      </c>
      <c r="S24" s="20">
        <f t="shared" si="11"/>
        <v>3.1746031746031744E-2</v>
      </c>
      <c r="T24" s="20">
        <f t="shared" si="11"/>
        <v>0.1875</v>
      </c>
      <c r="U24" s="20">
        <f t="shared" si="11"/>
        <v>-0.14285714285714285</v>
      </c>
      <c r="V24" s="20">
        <f t="shared" si="11"/>
        <v>0.18461538461538463</v>
      </c>
      <c r="W24" s="20">
        <f t="shared" si="11"/>
        <v>2.8169014084507043E-2</v>
      </c>
      <c r="X24" s="20">
        <f t="shared" si="11"/>
        <v>8.3333333333333329E-2</v>
      </c>
      <c r="Y24" s="20">
        <f t="shared" si="11"/>
        <v>5.3333333333333337E-2</v>
      </c>
      <c r="Z24" s="20">
        <f t="shared" si="11"/>
        <v>-0.20779220779220781</v>
      </c>
      <c r="AA24" s="20">
        <f t="shared" si="11"/>
        <v>0.2318840579710145</v>
      </c>
      <c r="AB24" s="20">
        <f t="shared" si="11"/>
        <v>-5.1948051948051951E-2</v>
      </c>
      <c r="AC24" s="20">
        <f t="shared" si="11"/>
        <v>0.13333333333333333</v>
      </c>
      <c r="AD24" s="20">
        <f t="shared" si="11"/>
        <v>-0.05</v>
      </c>
      <c r="AE24" s="20">
        <f t="shared" si="11"/>
        <v>-0.28205128205128205</v>
      </c>
      <c r="AF24" s="20">
        <f t="shared" si="11"/>
        <v>-2.9850746268656716E-2</v>
      </c>
      <c r="AG24" s="20">
        <f t="shared" si="11"/>
        <v>-6.0606060606060608E-2</v>
      </c>
      <c r="AH24" s="20">
        <f t="shared" si="11"/>
        <v>0</v>
      </c>
      <c r="AI24" s="20">
        <f t="shared" si="11"/>
        <v>-3.125E-2</v>
      </c>
      <c r="AJ24" s="20">
        <f t="shared" si="11"/>
        <v>9.5238095238095233E-2</v>
      </c>
      <c r="AK24" s="20">
        <f t="shared" si="11"/>
        <v>-0.21212121212121213</v>
      </c>
      <c r="AL24" s="20">
        <f t="shared" si="11"/>
        <v>0.23728813559322035</v>
      </c>
      <c r="AM24" s="20">
        <f t="shared" si="11"/>
        <v>0.12121212121212122</v>
      </c>
      <c r="AN24" s="20">
        <f t="shared" si="11"/>
        <v>2.8571428571428571E-2</v>
      </c>
      <c r="AO24" s="20">
        <f t="shared" si="11"/>
        <v>0.19718309859154928</v>
      </c>
      <c r="AP24" s="20">
        <f t="shared" si="11"/>
        <v>-5.128205128205128E-2</v>
      </c>
      <c r="AQ24" s="20">
        <f t="shared" si="11"/>
        <v>-0.10526315789473684</v>
      </c>
      <c r="AR24" s="20">
        <f t="shared" si="11"/>
        <v>0.1388888888888889</v>
      </c>
      <c r="AS24" s="20">
        <f t="shared" si="11"/>
        <v>0.15584415584415584</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-7.9365079365079361E-3</v>
      </c>
      <c r="D26" s="20">
        <f t="shared" si="12"/>
        <v>8.3333333333333332E-3</v>
      </c>
      <c r="E26" s="20">
        <f t="shared" si="12"/>
        <v>7.9365079365079361E-3</v>
      </c>
      <c r="F26" s="20">
        <f t="shared" si="12"/>
        <v>-1.5151515151515152E-2</v>
      </c>
      <c r="G26" s="20">
        <f t="shared" si="12"/>
        <v>1.6666666666666666E-2</v>
      </c>
      <c r="H26" s="20">
        <f t="shared" si="12"/>
        <v>-7.575757575757576E-3</v>
      </c>
      <c r="I26" s="20">
        <f t="shared" si="12"/>
        <v>0.18253968253968256</v>
      </c>
      <c r="J26" s="20">
        <f t="shared" si="12"/>
        <v>3.0303030303030304E-2</v>
      </c>
      <c r="K26" s="20">
        <f>+K24/12</f>
        <v>3.0303030303030304E-2</v>
      </c>
      <c r="L26" s="20">
        <f>+L24/12</f>
        <v>1.6025641025641028E-2</v>
      </c>
      <c r="M26" s="20">
        <f>+M24/12</f>
        <v>5.5555555555555552E-2</v>
      </c>
      <c r="N26" s="20">
        <f t="shared" ref="N26:AZ26" si="13">+N24/12</f>
        <v>6.5789473684210523E-3</v>
      </c>
      <c r="O26" s="20">
        <f t="shared" si="13"/>
        <v>-2.7426160337552741E-2</v>
      </c>
      <c r="P26" s="20">
        <f t="shared" si="13"/>
        <v>-2.5252525252525255E-3</v>
      </c>
      <c r="Q26" s="20">
        <f t="shared" si="13"/>
        <v>-1.2820512820512822E-2</v>
      </c>
      <c r="R26" s="20">
        <f t="shared" si="13"/>
        <v>8.3333333333333332E-3</v>
      </c>
      <c r="S26" s="20">
        <f t="shared" si="13"/>
        <v>2.6455026455026454E-3</v>
      </c>
      <c r="T26" s="20">
        <f t="shared" si="13"/>
        <v>1.5625E-2</v>
      </c>
      <c r="U26" s="20">
        <f t="shared" si="13"/>
        <v>-1.1904761904761904E-2</v>
      </c>
      <c r="V26" s="20">
        <f t="shared" si="13"/>
        <v>1.5384615384615385E-2</v>
      </c>
      <c r="W26" s="20">
        <f t="shared" si="13"/>
        <v>2.3474178403755869E-3</v>
      </c>
      <c r="X26" s="20">
        <f t="shared" si="13"/>
        <v>6.9444444444444441E-3</v>
      </c>
      <c r="Y26" s="20">
        <f t="shared" si="13"/>
        <v>4.4444444444444444E-3</v>
      </c>
      <c r="Z26" s="20">
        <f t="shared" si="13"/>
        <v>-1.7316017316017316E-2</v>
      </c>
      <c r="AA26" s="20">
        <f t="shared" si="13"/>
        <v>1.932367149758454E-2</v>
      </c>
      <c r="AB26" s="20">
        <f t="shared" si="13"/>
        <v>-4.329004329004329E-3</v>
      </c>
      <c r="AC26" s="20">
        <f t="shared" si="13"/>
        <v>1.1111111111111112E-2</v>
      </c>
      <c r="AD26" s="20">
        <f t="shared" si="13"/>
        <v>-4.1666666666666666E-3</v>
      </c>
      <c r="AE26" s="20">
        <f t="shared" si="13"/>
        <v>-2.3504273504273504E-2</v>
      </c>
      <c r="AF26" s="20">
        <f t="shared" si="13"/>
        <v>-2.4875621890547263E-3</v>
      </c>
      <c r="AG26" s="20">
        <f t="shared" si="13"/>
        <v>-5.0505050505050509E-3</v>
      </c>
      <c r="AH26" s="20">
        <f t="shared" si="13"/>
        <v>0</v>
      </c>
      <c r="AI26" s="20">
        <f t="shared" si="13"/>
        <v>-2.6041666666666665E-3</v>
      </c>
      <c r="AJ26" s="20">
        <f t="shared" si="13"/>
        <v>7.9365079365079361E-3</v>
      </c>
      <c r="AK26" s="20">
        <f t="shared" si="13"/>
        <v>-1.7676767676767676E-2</v>
      </c>
      <c r="AL26" s="20">
        <f t="shared" si="13"/>
        <v>1.977401129943503E-2</v>
      </c>
      <c r="AM26" s="20">
        <f t="shared" si="13"/>
        <v>1.0101010101010102E-2</v>
      </c>
      <c r="AN26" s="20">
        <f t="shared" si="13"/>
        <v>2.3809523809523807E-3</v>
      </c>
      <c r="AO26" s="20">
        <f t="shared" si="13"/>
        <v>1.6431924882629106E-2</v>
      </c>
      <c r="AP26" s="20">
        <f t="shared" si="13"/>
        <v>-4.2735042735042731E-3</v>
      </c>
      <c r="AQ26" s="20">
        <f t="shared" si="13"/>
        <v>-8.771929824561403E-3</v>
      </c>
      <c r="AR26" s="20">
        <f t="shared" si="13"/>
        <v>1.1574074074074075E-2</v>
      </c>
      <c r="AS26" s="20">
        <f t="shared" si="13"/>
        <v>1.2987012987012986E-2</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-4.7619047619047616E-2</v>
      </c>
      <c r="D28" s="20">
        <f t="shared" si="14"/>
        <v>0.1</v>
      </c>
      <c r="E28" s="20">
        <f t="shared" si="14"/>
        <v>4.7619047619047616E-2</v>
      </c>
      <c r="F28" s="20">
        <f t="shared" si="14"/>
        <v>-0.18181818181818182</v>
      </c>
      <c r="G28" s="20">
        <f t="shared" si="14"/>
        <v>0.2</v>
      </c>
      <c r="H28" s="20">
        <f t="shared" si="14"/>
        <v>-9.0909090909090912E-2</v>
      </c>
      <c r="I28" s="20">
        <f t="shared" si="14"/>
        <v>1.0952380952380953</v>
      </c>
      <c r="J28" s="20">
        <f t="shared" si="14"/>
        <v>0.36363636363636365</v>
      </c>
      <c r="K28" s="20">
        <f t="shared" ref="K28:AS28" si="15">IF(K5=K29,(K26*6),K26*12)</f>
        <v>0.18181818181818182</v>
      </c>
      <c r="L28" s="20">
        <f t="shared" si="15"/>
        <v>0.19230769230769235</v>
      </c>
      <c r="M28" s="20">
        <f t="shared" si="15"/>
        <v>0.33333333333333331</v>
      </c>
      <c r="N28" s="20">
        <f t="shared" si="15"/>
        <v>7.8947368421052627E-2</v>
      </c>
      <c r="O28" s="20">
        <f t="shared" si="15"/>
        <v>-0.16455696202531644</v>
      </c>
      <c r="P28" s="20">
        <f t="shared" si="15"/>
        <v>-3.0303030303030304E-2</v>
      </c>
      <c r="Q28" s="20">
        <f t="shared" si="15"/>
        <v>-7.6923076923076927E-2</v>
      </c>
      <c r="R28" s="20">
        <f t="shared" si="15"/>
        <v>0.1</v>
      </c>
      <c r="S28" s="20">
        <f t="shared" si="15"/>
        <v>1.5873015873015872E-2</v>
      </c>
      <c r="T28" s="20">
        <f t="shared" si="15"/>
        <v>0.1875</v>
      </c>
      <c r="U28" s="20">
        <f t="shared" si="15"/>
        <v>-7.1428571428571425E-2</v>
      </c>
      <c r="V28" s="20">
        <f t="shared" si="15"/>
        <v>0.18461538461538463</v>
      </c>
      <c r="W28" s="20">
        <f t="shared" si="15"/>
        <v>1.4084507042253521E-2</v>
      </c>
      <c r="X28" s="20">
        <f t="shared" si="15"/>
        <v>8.3333333333333329E-2</v>
      </c>
      <c r="Y28" s="20">
        <f t="shared" si="15"/>
        <v>2.6666666666666665E-2</v>
      </c>
      <c r="Z28" s="20">
        <f t="shared" si="15"/>
        <v>-0.20779220779220781</v>
      </c>
      <c r="AA28" s="20">
        <f t="shared" si="15"/>
        <v>0.11594202898550723</v>
      </c>
      <c r="AB28" s="20">
        <f t="shared" si="15"/>
        <v>-5.1948051948051951E-2</v>
      </c>
      <c r="AC28" s="20">
        <f t="shared" si="15"/>
        <v>6.6666666666666666E-2</v>
      </c>
      <c r="AD28" s="20">
        <f t="shared" si="15"/>
        <v>-0.05</v>
      </c>
      <c r="AE28" s="20">
        <f t="shared" si="15"/>
        <v>-0.14102564102564102</v>
      </c>
      <c r="AF28" s="20">
        <f t="shared" si="15"/>
        <v>-2.9850746268656716E-2</v>
      </c>
      <c r="AG28" s="20">
        <f t="shared" si="15"/>
        <v>-3.0303030303030304E-2</v>
      </c>
      <c r="AH28" s="20">
        <f t="shared" si="15"/>
        <v>0</v>
      </c>
      <c r="AI28" s="20">
        <f t="shared" si="15"/>
        <v>-1.5625E-2</v>
      </c>
      <c r="AJ28" s="20">
        <f t="shared" si="15"/>
        <v>9.5238095238095233E-2</v>
      </c>
      <c r="AK28" s="20">
        <f t="shared" si="15"/>
        <v>-0.10606060606060605</v>
      </c>
      <c r="AL28" s="20">
        <f t="shared" si="15"/>
        <v>0.23728813559322037</v>
      </c>
      <c r="AM28" s="20">
        <f t="shared" si="15"/>
        <v>6.0606060606060608E-2</v>
      </c>
      <c r="AN28" s="20">
        <f t="shared" si="15"/>
        <v>2.8571428571428567E-2</v>
      </c>
      <c r="AO28" s="20">
        <f t="shared" si="15"/>
        <v>9.8591549295774628E-2</v>
      </c>
      <c r="AP28" s="20">
        <f t="shared" si="15"/>
        <v>-5.128205128205128E-2</v>
      </c>
      <c r="AQ28" s="20">
        <f t="shared" si="15"/>
        <v>-5.2631578947368418E-2</v>
      </c>
      <c r="AR28" s="20">
        <f t="shared" si="15"/>
        <v>0.1388888888888889</v>
      </c>
      <c r="AS28" s="20">
        <f t="shared" si="15"/>
        <v>7.792207792207792E-2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19.047619047619047</v>
      </c>
      <c r="D31" s="20">
        <f t="shared" si="17"/>
        <v>23.1</v>
      </c>
      <c r="E31" s="20">
        <f t="shared" si="17"/>
        <v>23.047619047619047</v>
      </c>
      <c r="F31" s="20">
        <f t="shared" si="17"/>
        <v>16.363636363636363</v>
      </c>
      <c r="G31" s="20">
        <f t="shared" si="17"/>
        <v>26.4</v>
      </c>
      <c r="H31" s="20">
        <f t="shared" si="17"/>
        <v>19.09090909090909</v>
      </c>
      <c r="I31" s="20">
        <f t="shared" si="17"/>
        <v>92.190476190476204</v>
      </c>
      <c r="J31" s="20">
        <f t="shared" si="17"/>
        <v>70.909090909090907</v>
      </c>
      <c r="K31" s="20">
        <f>+(K28*K15)+K15</f>
        <v>61.454545454545453</v>
      </c>
      <c r="L31" s="20">
        <f>+(L28*L15)+L15</f>
        <v>67.961538461538467</v>
      </c>
      <c r="M31" s="20">
        <f>+(M28*M15)+M15</f>
        <v>101.33333333333333</v>
      </c>
      <c r="N31" s="20">
        <f t="shared" ref="N31:AZ31" si="18">+(N28*N15)+N15</f>
        <v>85.23684210526315</v>
      </c>
      <c r="O31" s="20">
        <f t="shared" si="18"/>
        <v>55.139240506329116</v>
      </c>
      <c r="P31" s="20">
        <f t="shared" si="18"/>
        <v>63.030303030303031</v>
      </c>
      <c r="Q31" s="20">
        <f t="shared" si="18"/>
        <v>55.384615384615387</v>
      </c>
      <c r="R31" s="20">
        <f t="shared" si="18"/>
        <v>69.3</v>
      </c>
      <c r="S31" s="20">
        <f t="shared" si="18"/>
        <v>65.015873015873012</v>
      </c>
      <c r="T31" s="20">
        <f t="shared" si="18"/>
        <v>83.125</v>
      </c>
      <c r="U31" s="20">
        <f t="shared" si="18"/>
        <v>60.357142857142861</v>
      </c>
      <c r="V31" s="20">
        <f t="shared" si="18"/>
        <v>84.107692307692304</v>
      </c>
      <c r="W31" s="20">
        <f t="shared" si="18"/>
        <v>73.014084507042256</v>
      </c>
      <c r="X31" s="20">
        <f t="shared" si="18"/>
        <v>81.25</v>
      </c>
      <c r="Y31" s="20">
        <f t="shared" si="18"/>
        <v>79.053333333333327</v>
      </c>
      <c r="Z31" s="20">
        <f t="shared" si="18"/>
        <v>54.662337662337663</v>
      </c>
      <c r="AA31" s="20">
        <f t="shared" si="18"/>
        <v>85.927536231884062</v>
      </c>
      <c r="AB31" s="20">
        <f t="shared" si="18"/>
        <v>71.103896103896105</v>
      </c>
      <c r="AC31" s="20">
        <f t="shared" si="18"/>
        <v>85.333333333333329</v>
      </c>
      <c r="AD31" s="20">
        <f t="shared" si="18"/>
        <v>74.099999999999994</v>
      </c>
      <c r="AE31" s="20">
        <f t="shared" si="18"/>
        <v>57.551282051282051</v>
      </c>
      <c r="AF31" s="20">
        <f t="shared" si="18"/>
        <v>64.02985074626865</v>
      </c>
      <c r="AG31" s="20">
        <f t="shared" si="18"/>
        <v>62.060606060606062</v>
      </c>
      <c r="AH31" s="20">
        <f t="shared" si="18"/>
        <v>64</v>
      </c>
      <c r="AI31" s="20">
        <f t="shared" si="18"/>
        <v>62.015625</v>
      </c>
      <c r="AJ31" s="20">
        <f t="shared" si="18"/>
        <v>72.285714285714292</v>
      </c>
      <c r="AK31" s="20">
        <f t="shared" si="18"/>
        <v>52.742424242424242</v>
      </c>
      <c r="AL31" s="20">
        <f t="shared" si="18"/>
        <v>81.66101694915254</v>
      </c>
      <c r="AM31" s="20">
        <f t="shared" si="18"/>
        <v>74.242424242424249</v>
      </c>
      <c r="AN31" s="20">
        <f t="shared" si="18"/>
        <v>73.028571428571425</v>
      </c>
      <c r="AO31" s="20">
        <f t="shared" si="18"/>
        <v>85.690140845070417</v>
      </c>
      <c r="AP31" s="20">
        <f t="shared" si="18"/>
        <v>72.102564102564102</v>
      </c>
      <c r="AQ31" s="20">
        <f t="shared" si="18"/>
        <v>68.21052631578948</v>
      </c>
      <c r="AR31" s="20">
        <f t="shared" si="18"/>
        <v>87.694444444444443</v>
      </c>
      <c r="AS31" s="20">
        <f t="shared" si="18"/>
        <v>89.467532467532465</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-6.0476190476190483</v>
      </c>
      <c r="D33" s="20">
        <f t="shared" ref="D33:AZ33" si="19">(+D31/3.2)-D13</f>
        <v>-4.78125</v>
      </c>
      <c r="E33" s="20">
        <f t="shared" si="19"/>
        <v>-4.7976190476190483</v>
      </c>
      <c r="F33" s="20">
        <f t="shared" si="19"/>
        <v>-6.8863636363636367</v>
      </c>
      <c r="G33" s="20">
        <f t="shared" si="19"/>
        <v>-3.7500000000000018</v>
      </c>
      <c r="H33" s="20">
        <f t="shared" si="19"/>
        <v>-6.0340909090909101</v>
      </c>
      <c r="I33" s="20">
        <f t="shared" si="19"/>
        <v>16.809523809523814</v>
      </c>
      <c r="J33" s="20">
        <f t="shared" si="19"/>
        <v>10.159090909090907</v>
      </c>
      <c r="K33" s="20">
        <f t="shared" ref="K33" si="20">(+K31/3.2)-K13</f>
        <v>7.2045454545454533</v>
      </c>
      <c r="L33" s="20">
        <f t="shared" si="19"/>
        <v>4.2379807692307701</v>
      </c>
      <c r="M33" s="20">
        <f t="shared" si="19"/>
        <v>14.666666666666664</v>
      </c>
      <c r="N33" s="20">
        <f t="shared" si="19"/>
        <v>9.6365131578947327</v>
      </c>
      <c r="O33" s="20">
        <f t="shared" si="19"/>
        <v>2.2310126582278471</v>
      </c>
      <c r="P33" s="20">
        <f t="shared" si="19"/>
        <v>2.6969696969696955</v>
      </c>
      <c r="Q33" s="20">
        <f t="shared" si="19"/>
        <v>0.3076923076923066</v>
      </c>
      <c r="R33" s="20">
        <f t="shared" si="19"/>
        <v>4.6562499999999964</v>
      </c>
      <c r="S33" s="20">
        <f t="shared" si="19"/>
        <v>3.3174603174603163</v>
      </c>
      <c r="T33" s="20">
        <f t="shared" si="19"/>
        <v>8.9765625</v>
      </c>
      <c r="U33" s="20">
        <f t="shared" si="19"/>
        <v>1.8616071428571423</v>
      </c>
      <c r="V33" s="20">
        <f t="shared" si="19"/>
        <v>9.2836538461538431</v>
      </c>
      <c r="W33" s="20">
        <f t="shared" si="19"/>
        <v>5.816901408450704</v>
      </c>
      <c r="X33" s="20">
        <f t="shared" si="19"/>
        <v>8.390625</v>
      </c>
      <c r="Y33" s="20">
        <f t="shared" si="19"/>
        <v>7.7041666666666622</v>
      </c>
      <c r="Z33" s="20">
        <f t="shared" si="19"/>
        <v>8.1980519480516989E-2</v>
      </c>
      <c r="AA33" s="20">
        <f t="shared" si="19"/>
        <v>9.8523550724637694</v>
      </c>
      <c r="AB33" s="20">
        <f t="shared" si="19"/>
        <v>5.2199675324675319</v>
      </c>
      <c r="AC33" s="20">
        <f t="shared" si="19"/>
        <v>9.6666666666666643</v>
      </c>
      <c r="AD33" s="20">
        <f t="shared" si="19"/>
        <v>6.1562499999999964</v>
      </c>
      <c r="AE33" s="20">
        <f t="shared" si="19"/>
        <v>0.98477564102563875</v>
      </c>
      <c r="AF33" s="20">
        <f t="shared" si="19"/>
        <v>3.0093283582089505</v>
      </c>
      <c r="AG33" s="20">
        <f t="shared" si="19"/>
        <v>2.3939393939393945</v>
      </c>
      <c r="AH33" s="20">
        <f t="shared" si="19"/>
        <v>0</v>
      </c>
      <c r="AI33" s="20">
        <f t="shared" si="19"/>
        <v>-0.6201171875</v>
      </c>
      <c r="AJ33" s="20">
        <f t="shared" si="19"/>
        <v>2.5892857142857153</v>
      </c>
      <c r="AK33" s="20">
        <f t="shared" si="19"/>
        <v>-3.5179924242424256</v>
      </c>
      <c r="AL33" s="20">
        <f t="shared" si="19"/>
        <v>5.519067796610166</v>
      </c>
      <c r="AM33" s="20">
        <f t="shared" si="19"/>
        <v>0.20075757575757791</v>
      </c>
      <c r="AN33" s="20">
        <f t="shared" si="19"/>
        <v>0.8214285714285694</v>
      </c>
      <c r="AO33" s="20">
        <f t="shared" si="19"/>
        <v>4.7781690140845043</v>
      </c>
      <c r="AP33" s="20">
        <f t="shared" si="19"/>
        <v>0.53205128205128105</v>
      </c>
      <c r="AQ33" s="20">
        <f t="shared" si="19"/>
        <v>-0.6842105263157876</v>
      </c>
      <c r="AR33" s="20">
        <f t="shared" si="19"/>
        <v>4.4045138888888857</v>
      </c>
      <c r="AS33" s="20">
        <f t="shared" si="19"/>
        <v>4.9586038961038952</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-6.0476190476190483</v>
      </c>
      <c r="D35" s="12">
        <f t="shared" ref="D35:AZ35" si="21">D33</f>
        <v>-4.78125</v>
      </c>
      <c r="E35" s="12">
        <f>IF(AND(E9&gt;79.99999%),E33,0)</f>
        <v>0</v>
      </c>
      <c r="F35" s="12">
        <f t="shared" ref="F35:AS35" si="22">IF(AND(F9&gt;79.99999%),F33,0)</f>
        <v>0</v>
      </c>
      <c r="G35" s="12">
        <f t="shared" si="22"/>
        <v>0</v>
      </c>
      <c r="H35" s="12">
        <f t="shared" si="22"/>
        <v>0</v>
      </c>
      <c r="I35" s="12">
        <f t="shared" si="22"/>
        <v>16.809523809523814</v>
      </c>
      <c r="J35" s="12">
        <f t="shared" si="22"/>
        <v>10.159090909090907</v>
      </c>
      <c r="K35" s="12">
        <f t="shared" ref="K35" si="23">IF(AND(K9&gt;79.99999%),K33,0)</f>
        <v>7.2045454545454533</v>
      </c>
      <c r="L35" s="12">
        <f t="shared" si="22"/>
        <v>4.2379807692307701</v>
      </c>
      <c r="M35" s="12">
        <f t="shared" si="22"/>
        <v>14.666666666666664</v>
      </c>
      <c r="N35" s="12">
        <f t="shared" si="22"/>
        <v>9.6365131578947327</v>
      </c>
      <c r="O35" s="12">
        <f t="shared" si="22"/>
        <v>2.2310126582278471</v>
      </c>
      <c r="P35" s="12">
        <f t="shared" si="22"/>
        <v>2.6969696969696955</v>
      </c>
      <c r="Q35" s="12">
        <f t="shared" si="22"/>
        <v>0.3076923076923066</v>
      </c>
      <c r="R35" s="12">
        <f t="shared" si="22"/>
        <v>4.6562499999999964</v>
      </c>
      <c r="S35" s="12">
        <f t="shared" si="22"/>
        <v>3.3174603174603163</v>
      </c>
      <c r="T35" s="12">
        <f t="shared" si="22"/>
        <v>8.9765625</v>
      </c>
      <c r="U35" s="12">
        <f t="shared" si="22"/>
        <v>1.8616071428571423</v>
      </c>
      <c r="V35" s="12">
        <f t="shared" si="22"/>
        <v>9.2836538461538431</v>
      </c>
      <c r="W35" s="12">
        <f t="shared" si="22"/>
        <v>5.816901408450704</v>
      </c>
      <c r="X35" s="12">
        <f t="shared" si="22"/>
        <v>8.390625</v>
      </c>
      <c r="Y35" s="12">
        <f t="shared" si="22"/>
        <v>7.7041666666666622</v>
      </c>
      <c r="Z35" s="12">
        <f t="shared" si="22"/>
        <v>8.1980519480516989E-2</v>
      </c>
      <c r="AA35" s="12">
        <f t="shared" si="22"/>
        <v>9.8523550724637694</v>
      </c>
      <c r="AB35" s="12">
        <f t="shared" si="22"/>
        <v>5.2199675324675319</v>
      </c>
      <c r="AC35" s="12">
        <f t="shared" si="22"/>
        <v>9.6666666666666643</v>
      </c>
      <c r="AD35" s="12">
        <f t="shared" si="22"/>
        <v>6.1562499999999964</v>
      </c>
      <c r="AE35" s="12">
        <f t="shared" si="22"/>
        <v>0.98477564102563875</v>
      </c>
      <c r="AF35" s="12">
        <f t="shared" si="22"/>
        <v>3.0093283582089505</v>
      </c>
      <c r="AG35" s="12">
        <f t="shared" si="22"/>
        <v>2.3939393939393945</v>
      </c>
      <c r="AH35" s="12">
        <f t="shared" si="22"/>
        <v>0</v>
      </c>
      <c r="AI35" s="12">
        <f t="shared" si="22"/>
        <v>0</v>
      </c>
      <c r="AJ35" s="12">
        <f t="shared" si="22"/>
        <v>2.5892857142857153</v>
      </c>
      <c r="AK35" s="12">
        <f t="shared" si="22"/>
        <v>0</v>
      </c>
      <c r="AL35" s="12">
        <f t="shared" si="22"/>
        <v>5.519067796610166</v>
      </c>
      <c r="AM35" s="12">
        <f t="shared" si="22"/>
        <v>0</v>
      </c>
      <c r="AN35" s="12">
        <f t="shared" si="22"/>
        <v>0.8214285714285694</v>
      </c>
      <c r="AO35" s="12">
        <f t="shared" si="22"/>
        <v>4.7781690140845043</v>
      </c>
      <c r="AP35" s="12">
        <f t="shared" si="22"/>
        <v>0.53205128205128105</v>
      </c>
      <c r="AQ35" s="12">
        <f t="shared" si="22"/>
        <v>-0.6842105263157876</v>
      </c>
      <c r="AR35" s="12">
        <f t="shared" si="22"/>
        <v>4.4045138888888857</v>
      </c>
      <c r="AS35" s="12">
        <f t="shared" si="22"/>
        <v>4.9586038961038952</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2.9545454545454546</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3.85</v>
      </c>
      <c r="AA24" s="114">
        <f t="shared" si="12"/>
        <v>3.45</v>
      </c>
      <c r="AB24" s="113">
        <f t="shared" si="12"/>
        <v>3.85</v>
      </c>
      <c r="AC24" s="114">
        <f t="shared" si="12"/>
        <v>3.125</v>
      </c>
      <c r="AD24" s="113">
        <f t="shared" si="12"/>
        <v>3.6927515326361342</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2.8522727272727275</v>
      </c>
      <c r="R25" s="122">
        <f t="shared" si="14"/>
        <v>2.7272727272727275</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3.4874999999999998</v>
      </c>
      <c r="AA25" s="123">
        <f t="shared" si="14"/>
        <v>3.6500000000000004</v>
      </c>
      <c r="AB25" s="122">
        <f t="shared" si="14"/>
        <v>3.6500000000000004</v>
      </c>
      <c r="AC25" s="123">
        <f t="shared" si="14"/>
        <v>3.4874999999999998</v>
      </c>
      <c r="AD25" s="122">
        <f t="shared" si="14"/>
        <v>3.4088757663180669</v>
      </c>
      <c r="AE25" s="123">
        <f t="shared" si="14"/>
        <v>3.4713757663180669</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22</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24</v>
      </c>
      <c r="AD26" s="117">
        <f>IF((AC26+AB28+(IF(AC16&gt;0,0,AC16))&gt;'SDR Patient and Stations'!AD8),'SDR Patient and Stations'!AD8,(AC26+AB28+(IF(AC16&gt;0,0,AC16))))</f>
        <v>21.6640625</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0</v>
      </c>
      <c r="P28" s="117">
        <f t="shared" si="15"/>
        <v>10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6.0959507042253485</v>
      </c>
      <c r="AB28" s="117">
        <f t="shared" si="15"/>
        <v>0.6640625</v>
      </c>
      <c r="AC28" s="116">
        <f t="shared" si="15"/>
        <v>4.7041666666666622</v>
      </c>
      <c r="AD28" s="117">
        <f t="shared" si="15"/>
        <v>0</v>
      </c>
      <c r="AE28" s="116">
        <f t="shared" si="15"/>
        <v>7.3214447463768089</v>
      </c>
      <c r="AF28" s="117">
        <f t="shared" si="15"/>
        <v>0.69155844155843837</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4.8068181818181834</v>
      </c>
      <c r="AR28" s="117">
        <f t="shared" si="15"/>
        <v>0</v>
      </c>
      <c r="AS28" s="116">
        <f t="shared" si="15"/>
        <v>0</v>
      </c>
      <c r="AT28" s="117">
        <f t="shared" si="15"/>
        <v>0</v>
      </c>
      <c r="AU28" s="116">
        <f t="shared" si="15"/>
        <v>4.3264802631578938</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7.2023809523809517</v>
      </c>
      <c r="G45" s="69">
        <f t="shared" ref="G45:AZ45" si="23">G43/$F$1</f>
        <v>6.25</v>
      </c>
      <c r="H45" s="61">
        <f t="shared" si="23"/>
        <v>7.2023809523809517</v>
      </c>
      <c r="I45" s="69">
        <f t="shared" si="23"/>
        <v>6.2642045454545459</v>
      </c>
      <c r="J45" s="61">
        <f t="shared" si="23"/>
        <v>30.249999999999996</v>
      </c>
      <c r="K45" s="69">
        <f t="shared" si="23"/>
        <v>38.409090909090899</v>
      </c>
      <c r="L45" s="61">
        <f t="shared" si="23"/>
        <v>48.348214285714285</v>
      </c>
      <c r="M45" s="69">
        <f t="shared" si="23"/>
        <v>25.568181818181817</v>
      </c>
      <c r="N45" s="61">
        <f t="shared" si="23"/>
        <v>34.71153846153846</v>
      </c>
      <c r="O45" s="69">
        <f t="shared" si="23"/>
        <v>34.216008771929822</v>
      </c>
      <c r="P45" s="61">
        <f t="shared" si="23"/>
        <v>22.687499999999996</v>
      </c>
      <c r="Q45" s="69">
        <f t="shared" si="23"/>
        <v>17.372532894736839</v>
      </c>
      <c r="R45" s="61">
        <f t="shared" si="23"/>
        <v>14.240506329113924</v>
      </c>
      <c r="S45" s="69">
        <f t="shared" si="23"/>
        <v>18.792613636363633</v>
      </c>
      <c r="T45" s="61">
        <f t="shared" si="23"/>
        <v>19.692307692307693</v>
      </c>
      <c r="U45" s="69">
        <f t="shared" si="23"/>
        <v>25.520833333333332</v>
      </c>
      <c r="V45" s="61">
        <f t="shared" si="23"/>
        <v>20.957341269841269</v>
      </c>
      <c r="W45" s="69">
        <f t="shared" si="23"/>
        <v>24.6142578125</v>
      </c>
      <c r="X45" s="61">
        <f t="shared" si="23"/>
        <v>23.142857142857139</v>
      </c>
      <c r="Y45" s="69">
        <f t="shared" si="23"/>
        <v>27.043269230769226</v>
      </c>
      <c r="Z45" s="61">
        <f t="shared" si="23"/>
        <v>26.095950704225348</v>
      </c>
      <c r="AA45" s="69">
        <f t="shared" si="23"/>
        <v>20.6640625</v>
      </c>
      <c r="AB45" s="61">
        <f t="shared" si="23"/>
        <v>24.704166666666662</v>
      </c>
      <c r="AC45" s="69">
        <f t="shared" si="23"/>
        <v>22.828733766233764</v>
      </c>
      <c r="AD45" s="61">
        <f t="shared" si="23"/>
        <v>28.985507246376809</v>
      </c>
      <c r="AE45" s="69">
        <f t="shared" si="23"/>
        <v>24.691558441558438</v>
      </c>
      <c r="AF45" s="61">
        <f t="shared" si="23"/>
        <v>18.704166666666666</v>
      </c>
      <c r="AG45" s="69">
        <f t="shared" si="23"/>
        <v>17.015625</v>
      </c>
      <c r="AH45" s="61">
        <f t="shared" si="23"/>
        <v>16.410256410256409</v>
      </c>
      <c r="AI45" s="69">
        <f t="shared" si="23"/>
        <v>19.104477611940297</v>
      </c>
      <c r="AJ45" s="61">
        <f t="shared" si="23"/>
        <v>18.792613636363633</v>
      </c>
      <c r="AK45" s="69">
        <f t="shared" si="23"/>
        <v>21.26953125</v>
      </c>
      <c r="AL45" s="61">
        <f t="shared" si="23"/>
        <v>16.9970703125</v>
      </c>
      <c r="AM45" s="69">
        <f t="shared" si="23"/>
        <v>21.607142857142854</v>
      </c>
      <c r="AN45" s="61">
        <f t="shared" si="23"/>
        <v>23.200757575757578</v>
      </c>
      <c r="AO45" s="69">
        <f t="shared" si="23"/>
        <v>26.700211864406782</v>
      </c>
      <c r="AP45" s="61">
        <f t="shared" si="23"/>
        <v>28.806818181818183</v>
      </c>
      <c r="AQ45" s="69">
        <f t="shared" si="23"/>
        <v>25.785714285714285</v>
      </c>
      <c r="AR45" s="61">
        <f t="shared" si="23"/>
        <v>22.816901408450704</v>
      </c>
      <c r="AS45" s="69">
        <f t="shared" si="23"/>
        <v>23.754006410256409</v>
      </c>
      <c r="AT45" s="61">
        <f t="shared" si="23"/>
        <v>28.326480263157894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-5.75</v>
      </c>
      <c r="H47" s="118">
        <f>H45-H26</f>
        <v>-4.7976190476190483</v>
      </c>
      <c r="I47" s="119">
        <f t="shared" ref="I47:AZ47" si="24">I45-I26</f>
        <v>-5.7357954545454541</v>
      </c>
      <c r="J47" s="118">
        <f t="shared" si="24"/>
        <v>18.249999999999996</v>
      </c>
      <c r="K47" s="119">
        <f t="shared" si="24"/>
        <v>26.409090909090899</v>
      </c>
      <c r="L47" s="118">
        <f t="shared" si="24"/>
        <v>36.348214285714285</v>
      </c>
      <c r="M47" s="119">
        <f t="shared" si="24"/>
        <v>3.5681818181818166</v>
      </c>
      <c r="N47" s="118">
        <f t="shared" si="24"/>
        <v>10.71153846153846</v>
      </c>
      <c r="O47" s="119">
        <f t="shared" si="24"/>
        <v>10.216008771929822</v>
      </c>
      <c r="P47" s="118">
        <f t="shared" si="24"/>
        <v>-1.3125000000000036</v>
      </c>
      <c r="Q47" s="119">
        <f t="shared" si="24"/>
        <v>-4.6274671052631611</v>
      </c>
      <c r="R47" s="118">
        <f t="shared" si="24"/>
        <v>-9.7594936708860764</v>
      </c>
      <c r="S47" s="119">
        <f t="shared" si="24"/>
        <v>-5.2073863636363669</v>
      </c>
      <c r="T47" s="118">
        <f t="shared" si="24"/>
        <v>-4.3076923076923066</v>
      </c>
      <c r="U47" s="119">
        <f t="shared" si="24"/>
        <v>1.5208333333333321</v>
      </c>
      <c r="V47" s="118">
        <f t="shared" si="24"/>
        <v>-3.0426587301587311</v>
      </c>
      <c r="W47" s="119">
        <f t="shared" si="24"/>
        <v>0.6142578125</v>
      </c>
      <c r="X47" s="118">
        <f t="shared" si="24"/>
        <v>-0.8571428571428612</v>
      </c>
      <c r="Y47" s="119">
        <f t="shared" si="24"/>
        <v>3.0432692307692264</v>
      </c>
      <c r="Z47" s="118">
        <f t="shared" si="24"/>
        <v>6.0959507042253485</v>
      </c>
      <c r="AA47" s="119">
        <f t="shared" si="24"/>
        <v>0.6640625</v>
      </c>
      <c r="AB47" s="118">
        <f t="shared" si="24"/>
        <v>4.7041666666666622</v>
      </c>
      <c r="AC47" s="119">
        <f t="shared" si="24"/>
        <v>-1.1712662337662358</v>
      </c>
      <c r="AD47" s="118">
        <f t="shared" si="24"/>
        <v>7.3214447463768089</v>
      </c>
      <c r="AE47" s="119">
        <f t="shared" si="24"/>
        <v>0.69155844155843837</v>
      </c>
      <c r="AF47" s="118">
        <f t="shared" si="24"/>
        <v>-5.2958333333333343</v>
      </c>
      <c r="AG47" s="119">
        <f t="shared" si="24"/>
        <v>-6.984375</v>
      </c>
      <c r="AH47" s="118">
        <f t="shared" si="24"/>
        <v>-7.5897435897435912</v>
      </c>
      <c r="AI47" s="119">
        <f t="shared" si="24"/>
        <v>-4.8955223880597032</v>
      </c>
      <c r="AJ47" s="118">
        <f t="shared" si="24"/>
        <v>-5.2073863636363669</v>
      </c>
      <c r="AK47" s="119">
        <f t="shared" si="24"/>
        <v>-2.73046875</v>
      </c>
      <c r="AL47" s="118">
        <f t="shared" si="24"/>
        <v>-7.0029296875</v>
      </c>
      <c r="AM47" s="119">
        <f t="shared" si="24"/>
        <v>-2.3928571428571459</v>
      </c>
      <c r="AN47" s="118">
        <f t="shared" si="24"/>
        <v>-0.79924242424242209</v>
      </c>
      <c r="AO47" s="119">
        <f t="shared" si="24"/>
        <v>2.7002118644067821</v>
      </c>
      <c r="AP47" s="118">
        <f t="shared" si="24"/>
        <v>4.8068181818181834</v>
      </c>
      <c r="AQ47" s="119">
        <f t="shared" si="24"/>
        <v>1.7857142857142847</v>
      </c>
      <c r="AR47" s="118">
        <f t="shared" si="24"/>
        <v>-1.183098591549296</v>
      </c>
      <c r="AS47" s="119">
        <f t="shared" si="24"/>
        <v>-0.2459935897435912</v>
      </c>
      <c r="AT47" s="118">
        <f t="shared" si="24"/>
        <v>4.3264802631578938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0</v>
      </c>
      <c r="O49" s="71">
        <f t="shared" si="25"/>
        <v>10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6.0959507042253485</v>
      </c>
      <c r="AA49" s="71">
        <f t="shared" si="25"/>
        <v>0.6640625</v>
      </c>
      <c r="AB49" s="63">
        <f t="shared" si="25"/>
        <v>4.7041666666666622</v>
      </c>
      <c r="AC49" s="71">
        <f t="shared" si="25"/>
        <v>0</v>
      </c>
      <c r="AD49" s="63">
        <f t="shared" si="25"/>
        <v>7.3214447463768089</v>
      </c>
      <c r="AE49" s="71">
        <f t="shared" si="25"/>
        <v>0.69155844155843837</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4.8068181818181834</v>
      </c>
      <c r="AQ49" s="71">
        <f t="shared" si="25"/>
        <v>0</v>
      </c>
      <c r="AR49" s="63">
        <f t="shared" si="25"/>
        <v>0</v>
      </c>
      <c r="AS49" s="71">
        <f t="shared" si="25"/>
        <v>0</v>
      </c>
      <c r="AT49" s="63">
        <f t="shared" si="25"/>
        <v>4.3264802631578938</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9">J20+365.25</f>
        <v>36525.75</v>
      </c>
      <c r="M20" s="183">
        <f t="shared" si="9"/>
        <v>36707</v>
      </c>
      <c r="N20" s="184">
        <f t="shared" si="9"/>
        <v>36891</v>
      </c>
      <c r="O20" s="183">
        <f t="shared" si="9"/>
        <v>37072.25</v>
      </c>
      <c r="P20" s="184">
        <f t="shared" si="9"/>
        <v>37256.25</v>
      </c>
      <c r="Q20" s="183">
        <f t="shared" si="9"/>
        <v>37437.5</v>
      </c>
      <c r="R20" s="184">
        <f t="shared" si="9"/>
        <v>37621.5</v>
      </c>
      <c r="S20" s="183">
        <f t="shared" si="9"/>
        <v>37802.75</v>
      </c>
      <c r="T20" s="184">
        <f t="shared" si="9"/>
        <v>37986.75</v>
      </c>
      <c r="U20" s="183">
        <f t="shared" si="9"/>
        <v>38168</v>
      </c>
      <c r="V20" s="184">
        <f t="shared" si="9"/>
        <v>38352</v>
      </c>
      <c r="W20" s="183">
        <f t="shared" si="9"/>
        <v>38533.25</v>
      </c>
      <c r="X20" s="184">
        <f t="shared" si="9"/>
        <v>38717.25</v>
      </c>
      <c r="Y20" s="183">
        <f t="shared" si="9"/>
        <v>38898.5</v>
      </c>
      <c r="Z20" s="184">
        <f t="shared" si="9"/>
        <v>39082.5</v>
      </c>
      <c r="AA20" s="183">
        <f t="shared" si="9"/>
        <v>39263.75</v>
      </c>
      <c r="AB20" s="184">
        <f t="shared" si="9"/>
        <v>39447.75</v>
      </c>
      <c r="AC20" s="183">
        <f t="shared" si="9"/>
        <v>39629</v>
      </c>
      <c r="AD20" s="184">
        <f t="shared" si="9"/>
        <v>39813</v>
      </c>
      <c r="AE20" s="183">
        <f t="shared" si="9"/>
        <v>39994.25</v>
      </c>
      <c r="AF20" s="184">
        <f t="shared" si="9"/>
        <v>40178.25</v>
      </c>
      <c r="AG20" s="183">
        <f t="shared" si="9"/>
        <v>40359.5</v>
      </c>
      <c r="AH20" s="184">
        <f t="shared" si="9"/>
        <v>40543.5</v>
      </c>
      <c r="AI20" s="183">
        <f t="shared" si="9"/>
        <v>40724.75</v>
      </c>
      <c r="AJ20" s="184">
        <f t="shared" si="9"/>
        <v>40908.75</v>
      </c>
      <c r="AK20" s="183">
        <f t="shared" si="9"/>
        <v>41090</v>
      </c>
      <c r="AL20" s="184">
        <f t="shared" si="9"/>
        <v>41274</v>
      </c>
      <c r="AM20" s="183">
        <f t="shared" si="9"/>
        <v>41455.25</v>
      </c>
      <c r="AN20" s="184">
        <f t="shared" si="9"/>
        <v>41639.25</v>
      </c>
      <c r="AO20" s="183">
        <f t="shared" si="9"/>
        <v>41820.5</v>
      </c>
      <c r="AP20" s="184">
        <f t="shared" si="9"/>
        <v>42004.5</v>
      </c>
      <c r="AQ20" s="183">
        <f t="shared" si="9"/>
        <v>42185.75</v>
      </c>
      <c r="AR20" s="184">
        <f t="shared" si="9"/>
        <v>42369.75</v>
      </c>
      <c r="AS20" s="183">
        <f t="shared" si="9"/>
        <v>42551</v>
      </c>
      <c r="AT20" s="184">
        <f t="shared" si="9"/>
        <v>42735</v>
      </c>
      <c r="AU20" s="183">
        <f t="shared" si="9"/>
        <v>42916.25</v>
      </c>
      <c r="AV20" s="184">
        <f t="shared" si="9"/>
        <v>43100.25</v>
      </c>
      <c r="AW20" s="183">
        <f t="shared" si="9"/>
        <v>43281.5</v>
      </c>
      <c r="AX20" s="184">
        <f t="shared" si="9"/>
        <v>43465.5</v>
      </c>
      <c r="AY20" s="183">
        <f t="shared" si="9"/>
        <v>43646.75</v>
      </c>
      <c r="AZ20" s="184">
        <f t="shared" si="9"/>
        <v>43830.75</v>
      </c>
      <c r="BB20" s="183">
        <f>AY20+365.25</f>
        <v>44012</v>
      </c>
      <c r="BC20" s="184">
        <f>AZ20+365.25</f>
        <v>44196</v>
      </c>
      <c r="BD20" s="183">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4">J32/G26</f>
        <v>1.6666666666666667</v>
      </c>
      <c r="H24" s="113">
        <f t="shared" si="14"/>
        <v>1.8333333333333333</v>
      </c>
      <c r="I24" s="114">
        <f t="shared" si="14"/>
        <v>1.75</v>
      </c>
      <c r="J24" s="113">
        <f t="shared" si="14"/>
        <v>3.6666666666666665</v>
      </c>
      <c r="K24" s="114">
        <f t="shared" si="14"/>
        <v>4.333333333333333</v>
      </c>
      <c r="L24" s="113">
        <f t="shared" si="14"/>
        <v>4.75</v>
      </c>
      <c r="M24" s="114">
        <f t="shared" si="14"/>
        <v>2.7272727272727271</v>
      </c>
      <c r="N24" s="113">
        <f t="shared" si="14"/>
        <v>3.1666666666666665</v>
      </c>
      <c r="O24" s="114">
        <f t="shared" si="14"/>
        <v>3.2916666666666665</v>
      </c>
      <c r="P24" s="113">
        <f t="shared" si="14"/>
        <v>2.75</v>
      </c>
      <c r="Q24" s="114">
        <f t="shared" si="14"/>
        <v>2.7083333333333335</v>
      </c>
      <c r="R24" s="113">
        <f t="shared" si="14"/>
        <v>2.5</v>
      </c>
      <c r="S24" s="114">
        <f t="shared" si="14"/>
        <v>2.625</v>
      </c>
      <c r="T24" s="113">
        <f t="shared" si="14"/>
        <v>2.6666666666666665</v>
      </c>
      <c r="U24" s="114">
        <f t="shared" si="14"/>
        <v>2.9166666666666665</v>
      </c>
      <c r="V24" s="113">
        <f t="shared" si="14"/>
        <v>2.7083333333333335</v>
      </c>
      <c r="W24" s="114">
        <f t="shared" si="14"/>
        <v>2.9583333333333335</v>
      </c>
      <c r="X24" s="113">
        <f t="shared" si="14"/>
        <v>3</v>
      </c>
      <c r="Y24" s="114">
        <f t="shared" si="14"/>
        <v>3.125</v>
      </c>
      <c r="Z24" s="113">
        <f t="shared" si="14"/>
        <v>3.85</v>
      </c>
      <c r="AA24" s="114">
        <f t="shared" si="14"/>
        <v>3.45</v>
      </c>
      <c r="AB24" s="113">
        <f t="shared" si="14"/>
        <v>3.85</v>
      </c>
      <c r="AC24" s="114">
        <f t="shared" si="14"/>
        <v>3.125</v>
      </c>
      <c r="AD24" s="113">
        <f t="shared" si="14"/>
        <v>3.6486974092516418</v>
      </c>
      <c r="AE24" s="114">
        <f t="shared" si="14"/>
        <v>3.25</v>
      </c>
      <c r="AF24" s="113">
        <f t="shared" si="14"/>
        <v>2.7916666666666665</v>
      </c>
      <c r="AG24" s="114">
        <f t="shared" si="14"/>
        <v>2.75</v>
      </c>
      <c r="AH24" s="113">
        <f t="shared" si="14"/>
        <v>2.6666666666666665</v>
      </c>
      <c r="AI24" s="114">
        <f t="shared" si="14"/>
        <v>2.6666666666666665</v>
      </c>
      <c r="AJ24" s="113">
        <f t="shared" si="14"/>
        <v>2.625</v>
      </c>
      <c r="AK24" s="114">
        <f t="shared" si="14"/>
        <v>2.75</v>
      </c>
      <c r="AL24" s="113">
        <f t="shared" si="14"/>
        <v>2.4583333333333335</v>
      </c>
      <c r="AM24" s="114">
        <f t="shared" si="14"/>
        <v>2.75</v>
      </c>
      <c r="AN24" s="113">
        <f t="shared" si="14"/>
        <v>2.9166666666666665</v>
      </c>
      <c r="AO24" s="114">
        <f t="shared" si="14"/>
        <v>2.9583333333333335</v>
      </c>
      <c r="AP24" s="113">
        <f t="shared" si="14"/>
        <v>3.25</v>
      </c>
      <c r="AQ24" s="114">
        <f t="shared" si="14"/>
        <v>3.1666666666666665</v>
      </c>
      <c r="AR24" s="113">
        <f t="shared" si="14"/>
        <v>3</v>
      </c>
      <c r="AS24" s="114">
        <f t="shared" si="14"/>
        <v>3.2083333333333335</v>
      </c>
      <c r="AT24" s="113">
        <f t="shared" si="14"/>
        <v>3.4583333333333335</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5">AVERAGE(D24:E24)</f>
        <v>1.7083333333333335</v>
      </c>
      <c r="F25" s="176">
        <f t="shared" si="15"/>
        <v>1.7916666666666665</v>
      </c>
      <c r="G25" s="176">
        <f t="shared" si="15"/>
        <v>1.75</v>
      </c>
      <c r="H25" s="122">
        <f>AVERAGE(G24:H24)</f>
        <v>1.75</v>
      </c>
      <c r="I25" s="123">
        <f t="shared" ref="I25:AZ25" si="16">AVERAGE(H24:I24)</f>
        <v>1.7916666666666665</v>
      </c>
      <c r="J25" s="122">
        <f t="shared" si="16"/>
        <v>2.708333333333333</v>
      </c>
      <c r="K25" s="123">
        <f t="shared" si="16"/>
        <v>4</v>
      </c>
      <c r="L25" s="122">
        <f t="shared" si="16"/>
        <v>4.5416666666666661</v>
      </c>
      <c r="M25" s="123">
        <f t="shared" si="16"/>
        <v>3.7386363636363633</v>
      </c>
      <c r="N25" s="122">
        <f t="shared" si="16"/>
        <v>2.9469696969696968</v>
      </c>
      <c r="O25" s="123">
        <f t="shared" si="16"/>
        <v>3.2291666666666665</v>
      </c>
      <c r="P25" s="122">
        <f t="shared" si="16"/>
        <v>3.020833333333333</v>
      </c>
      <c r="Q25" s="123">
        <f t="shared" si="16"/>
        <v>2.729166666666667</v>
      </c>
      <c r="R25" s="122">
        <f t="shared" si="16"/>
        <v>2.604166666666667</v>
      </c>
      <c r="S25" s="123">
        <f t="shared" si="16"/>
        <v>2.5625</v>
      </c>
      <c r="T25" s="122">
        <f t="shared" si="16"/>
        <v>2.645833333333333</v>
      </c>
      <c r="U25" s="123">
        <f t="shared" si="16"/>
        <v>2.7916666666666665</v>
      </c>
      <c r="V25" s="122">
        <f t="shared" si="16"/>
        <v>2.8125</v>
      </c>
      <c r="W25" s="123">
        <f t="shared" si="16"/>
        <v>2.8333333333333335</v>
      </c>
      <c r="X25" s="122">
        <f t="shared" si="16"/>
        <v>2.979166666666667</v>
      </c>
      <c r="Y25" s="123">
        <f t="shared" si="16"/>
        <v>3.0625</v>
      </c>
      <c r="Z25" s="122">
        <f t="shared" si="16"/>
        <v>3.4874999999999998</v>
      </c>
      <c r="AA25" s="123">
        <f t="shared" si="16"/>
        <v>3.6500000000000004</v>
      </c>
      <c r="AB25" s="122">
        <f t="shared" si="16"/>
        <v>3.6500000000000004</v>
      </c>
      <c r="AC25" s="123">
        <f t="shared" si="16"/>
        <v>3.4874999999999998</v>
      </c>
      <c r="AD25" s="122">
        <f t="shared" si="16"/>
        <v>3.3868487046258209</v>
      </c>
      <c r="AE25" s="123">
        <f t="shared" si="16"/>
        <v>3.4493487046258209</v>
      </c>
      <c r="AF25" s="122">
        <f t="shared" si="16"/>
        <v>3.020833333333333</v>
      </c>
      <c r="AG25" s="123">
        <f t="shared" si="16"/>
        <v>2.770833333333333</v>
      </c>
      <c r="AH25" s="122">
        <f t="shared" si="16"/>
        <v>2.708333333333333</v>
      </c>
      <c r="AI25" s="123">
        <f t="shared" si="16"/>
        <v>2.6666666666666665</v>
      </c>
      <c r="AJ25" s="122">
        <f t="shared" si="16"/>
        <v>2.645833333333333</v>
      </c>
      <c r="AK25" s="123">
        <f t="shared" si="16"/>
        <v>2.6875</v>
      </c>
      <c r="AL25" s="122">
        <f t="shared" si="16"/>
        <v>2.604166666666667</v>
      </c>
      <c r="AM25" s="123">
        <f t="shared" si="16"/>
        <v>2.604166666666667</v>
      </c>
      <c r="AN25" s="122">
        <f t="shared" si="16"/>
        <v>2.833333333333333</v>
      </c>
      <c r="AO25" s="123">
        <f t="shared" si="16"/>
        <v>2.9375</v>
      </c>
      <c r="AP25" s="122">
        <f t="shared" si="16"/>
        <v>3.104166666666667</v>
      </c>
      <c r="AQ25" s="123">
        <f t="shared" si="16"/>
        <v>3.208333333333333</v>
      </c>
      <c r="AR25" s="122">
        <f t="shared" si="16"/>
        <v>3.083333333333333</v>
      </c>
      <c r="AS25" s="123">
        <f t="shared" si="16"/>
        <v>3.104166666666667</v>
      </c>
      <c r="AT25" s="122">
        <f t="shared" si="16"/>
        <v>3.3333333333333335</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24</v>
      </c>
      <c r="AD26" s="117">
        <f>IF((AC26+AB28+(IF(AC16&gt;0,0,AC16))&gt;'SDR Patient and Stations'!AD8),'SDR Patient and Stations'!AD8,(AC26+AB28+(IF(AC16&gt;0,0,AC16))))</f>
        <v>21.925632911392405</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0</v>
      </c>
      <c r="I28" s="116">
        <f t="shared" si="17"/>
        <v>0</v>
      </c>
      <c r="J28" s="117">
        <f t="shared" si="17"/>
        <v>0</v>
      </c>
      <c r="K28" s="116">
        <f t="shared" si="17"/>
        <v>10</v>
      </c>
      <c r="L28" s="117">
        <f t="shared" ref="L28:AZ28" si="18">IF(K49&lt;0,0,K49)</f>
        <v>10</v>
      </c>
      <c r="M28" s="116">
        <f t="shared" si="18"/>
        <v>10</v>
      </c>
      <c r="N28" s="117">
        <f t="shared" si="18"/>
        <v>0</v>
      </c>
      <c r="O28" s="116">
        <f t="shared" si="18"/>
        <v>10</v>
      </c>
      <c r="P28" s="117">
        <f t="shared" si="18"/>
        <v>10</v>
      </c>
      <c r="Q28" s="116">
        <f t="shared" si="18"/>
        <v>0</v>
      </c>
      <c r="R28" s="117">
        <f t="shared" si="18"/>
        <v>0</v>
      </c>
      <c r="S28" s="116">
        <f t="shared" si="18"/>
        <v>0</v>
      </c>
      <c r="T28" s="117">
        <f t="shared" si="18"/>
        <v>0</v>
      </c>
      <c r="U28" s="116">
        <f t="shared" si="18"/>
        <v>0</v>
      </c>
      <c r="V28" s="117">
        <f t="shared" si="18"/>
        <v>0</v>
      </c>
      <c r="W28" s="116">
        <f t="shared" si="18"/>
        <v>0</v>
      </c>
      <c r="X28" s="117">
        <f t="shared" si="18"/>
        <v>0</v>
      </c>
      <c r="Y28" s="116">
        <f t="shared" si="18"/>
        <v>0</v>
      </c>
      <c r="Z28" s="117">
        <f t="shared" si="18"/>
        <v>0</v>
      </c>
      <c r="AA28" s="116">
        <f t="shared" si="18"/>
        <v>6.4262791941522508</v>
      </c>
      <c r="AB28" s="117">
        <f t="shared" si="18"/>
        <v>0.92563291139240533</v>
      </c>
      <c r="AC28" s="116">
        <f t="shared" si="18"/>
        <v>5.016877637130797</v>
      </c>
      <c r="AD28" s="117">
        <f t="shared" si="18"/>
        <v>0</v>
      </c>
      <c r="AE28" s="116">
        <f t="shared" si="18"/>
        <v>7.4267794900018345</v>
      </c>
      <c r="AF28" s="117">
        <f t="shared" si="18"/>
        <v>1.0041098142363936</v>
      </c>
      <c r="AG28" s="116">
        <f t="shared" si="18"/>
        <v>0</v>
      </c>
      <c r="AH28" s="117">
        <f t="shared" si="18"/>
        <v>0</v>
      </c>
      <c r="AI28" s="116">
        <f t="shared" si="18"/>
        <v>0</v>
      </c>
      <c r="AJ28" s="117">
        <f t="shared" si="18"/>
        <v>0</v>
      </c>
      <c r="AK28" s="116">
        <f t="shared" si="18"/>
        <v>0</v>
      </c>
      <c r="AL28" s="117">
        <f t="shared" si="18"/>
        <v>0</v>
      </c>
      <c r="AM28" s="116">
        <f t="shared" si="18"/>
        <v>0</v>
      </c>
      <c r="AN28" s="117">
        <f t="shared" si="18"/>
        <v>0</v>
      </c>
      <c r="AO28" s="116">
        <f t="shared" si="18"/>
        <v>0</v>
      </c>
      <c r="AP28" s="117">
        <f t="shared" si="18"/>
        <v>0</v>
      </c>
      <c r="AQ28" s="116">
        <f t="shared" si="18"/>
        <v>5.1714614499424627</v>
      </c>
      <c r="AR28" s="117">
        <f t="shared" si="18"/>
        <v>2.112115732368899</v>
      </c>
      <c r="AS28" s="116">
        <f t="shared" si="18"/>
        <v>0</v>
      </c>
      <c r="AT28" s="117">
        <f t="shared" si="18"/>
        <v>5.4690035702691375E-2</v>
      </c>
      <c r="AU28" s="116">
        <f t="shared" si="18"/>
        <v>4.6850433044636901</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1</v>
      </c>
      <c r="G34" s="69">
        <f t="shared" si="19"/>
        <v>0</v>
      </c>
      <c r="H34" s="61">
        <f t="shared" si="19"/>
        <v>1</v>
      </c>
      <c r="I34" s="69">
        <f t="shared" si="19"/>
        <v>-1</v>
      </c>
      <c r="J34" s="61">
        <f t="shared" si="19"/>
        <v>24</v>
      </c>
      <c r="K34" s="69">
        <f t="shared" si="19"/>
        <v>30</v>
      </c>
      <c r="L34" s="61">
        <f t="shared" ref="L34:AZ34" si="20">L30-L32</f>
        <v>36</v>
      </c>
      <c r="M34" s="69">
        <f t="shared" si="20"/>
        <v>16</v>
      </c>
      <c r="N34" s="61">
        <f t="shared" si="20"/>
        <v>24</v>
      </c>
      <c r="O34" s="69">
        <f t="shared" si="20"/>
        <v>22</v>
      </c>
      <c r="P34" s="61">
        <f t="shared" si="20"/>
        <v>6</v>
      </c>
      <c r="Q34" s="69">
        <f t="shared" si="20"/>
        <v>-11</v>
      </c>
      <c r="R34" s="61">
        <f t="shared" si="20"/>
        <v>-19</v>
      </c>
      <c r="S34" s="69">
        <f t="shared" si="20"/>
        <v>-3</v>
      </c>
      <c r="T34" s="61">
        <f t="shared" si="20"/>
        <v>-1</v>
      </c>
      <c r="U34" s="69">
        <f t="shared" si="20"/>
        <v>10</v>
      </c>
      <c r="V34" s="61">
        <f t="shared" si="20"/>
        <v>2</v>
      </c>
      <c r="W34" s="69">
        <f t="shared" si="20"/>
        <v>7</v>
      </c>
      <c r="X34" s="61">
        <f t="shared" si="20"/>
        <v>2</v>
      </c>
      <c r="Y34" s="69">
        <f t="shared" si="20"/>
        <v>10</v>
      </c>
      <c r="Z34" s="61">
        <f t="shared" si="20"/>
        <v>6</v>
      </c>
      <c r="AA34" s="69">
        <f t="shared" si="20"/>
        <v>-3</v>
      </c>
      <c r="AB34" s="61">
        <f t="shared" si="20"/>
        <v>2</v>
      </c>
      <c r="AC34" s="69">
        <f t="shared" si="20"/>
        <v>-2</v>
      </c>
      <c r="AD34" s="61">
        <f t="shared" si="20"/>
        <v>11</v>
      </c>
      <c r="AE34" s="69">
        <f t="shared" si="20"/>
        <v>1</v>
      </c>
      <c r="AF34" s="61">
        <f t="shared" si="20"/>
        <v>-8</v>
      </c>
      <c r="AG34" s="69">
        <f t="shared" si="20"/>
        <v>-14</v>
      </c>
      <c r="AH34" s="61">
        <f t="shared" si="20"/>
        <v>-14</v>
      </c>
      <c r="AI34" s="69">
        <f t="shared" si="20"/>
        <v>-3</v>
      </c>
      <c r="AJ34" s="61">
        <f t="shared" si="20"/>
        <v>-3</v>
      </c>
      <c r="AK34" s="69">
        <f t="shared" si="20"/>
        <v>2</v>
      </c>
      <c r="AL34" s="61">
        <f t="shared" si="20"/>
        <v>-5</v>
      </c>
      <c r="AM34" s="69">
        <f t="shared" si="20"/>
        <v>3</v>
      </c>
      <c r="AN34" s="61">
        <f t="shared" si="20"/>
        <v>4</v>
      </c>
      <c r="AO34" s="69">
        <f t="shared" si="20"/>
        <v>12</v>
      </c>
      <c r="AP34" s="61">
        <f t="shared" si="20"/>
        <v>12</v>
      </c>
      <c r="AQ34" s="69">
        <f t="shared" si="20"/>
        <v>6</v>
      </c>
      <c r="AR34" s="61">
        <f t="shared" si="20"/>
        <v>1</v>
      </c>
      <c r="AS34" s="69">
        <f t="shared" si="20"/>
        <v>-1</v>
      </c>
      <c r="AT34" s="61">
        <f t="shared" si="20"/>
        <v>7</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22">IFERROR(G34/G32,0)</f>
        <v>0</v>
      </c>
      <c r="H36" s="108">
        <f t="shared" si="22"/>
        <v>4.7619047619047616E-2</v>
      </c>
      <c r="I36" s="107">
        <f t="shared" si="22"/>
        <v>-4.5454545454545456E-2</v>
      </c>
      <c r="J36" s="108">
        <f t="shared" si="22"/>
        <v>1.2</v>
      </c>
      <c r="K36" s="107">
        <f t="shared" si="22"/>
        <v>1.3636363636363635</v>
      </c>
      <c r="L36" s="108">
        <f t="shared" si="22"/>
        <v>1.7142857142857142</v>
      </c>
      <c r="M36" s="107">
        <f t="shared" si="22"/>
        <v>0.36363636363636365</v>
      </c>
      <c r="N36" s="108">
        <f t="shared" si="22"/>
        <v>0.46153846153846156</v>
      </c>
      <c r="O36" s="107">
        <f t="shared" si="22"/>
        <v>0.38596491228070173</v>
      </c>
      <c r="P36" s="108">
        <f t="shared" si="22"/>
        <v>0.1</v>
      </c>
      <c r="Q36" s="107">
        <f t="shared" si="22"/>
        <v>-0.14473684210526316</v>
      </c>
      <c r="R36" s="108">
        <f t="shared" si="22"/>
        <v>-0.24050632911392406</v>
      </c>
      <c r="S36" s="107">
        <f t="shared" si="22"/>
        <v>-4.5454545454545456E-2</v>
      </c>
      <c r="T36" s="108">
        <f t="shared" si="22"/>
        <v>-1.5384615384615385E-2</v>
      </c>
      <c r="U36" s="107">
        <f t="shared" si="22"/>
        <v>0.16666666666666666</v>
      </c>
      <c r="V36" s="108">
        <f t="shared" si="22"/>
        <v>3.1746031746031744E-2</v>
      </c>
      <c r="W36" s="107">
        <f t="shared" si="22"/>
        <v>0.109375</v>
      </c>
      <c r="X36" s="108">
        <f t="shared" si="22"/>
        <v>2.8571428571428571E-2</v>
      </c>
      <c r="Y36" s="107">
        <f t="shared" si="22"/>
        <v>0.15384615384615385</v>
      </c>
      <c r="Z36" s="108">
        <f t="shared" si="22"/>
        <v>8.4507042253521125E-2</v>
      </c>
      <c r="AA36" s="107">
        <f t="shared" si="22"/>
        <v>-4.1666666666666664E-2</v>
      </c>
      <c r="AB36" s="108">
        <f t="shared" si="22"/>
        <v>2.6666666666666668E-2</v>
      </c>
      <c r="AC36" s="107">
        <f t="shared" si="22"/>
        <v>-2.5974025974025976E-2</v>
      </c>
      <c r="AD36" s="108">
        <f t="shared" si="22"/>
        <v>0.15942028985507245</v>
      </c>
      <c r="AE36" s="107">
        <f t="shared" si="22"/>
        <v>1.2987012987012988E-2</v>
      </c>
      <c r="AF36" s="108">
        <f t="shared" si="22"/>
        <v>-0.10666666666666667</v>
      </c>
      <c r="AG36" s="107">
        <f t="shared" si="22"/>
        <v>-0.17499999999999999</v>
      </c>
      <c r="AH36" s="108">
        <f t="shared" si="22"/>
        <v>-0.17948717948717949</v>
      </c>
      <c r="AI36" s="107">
        <f t="shared" si="22"/>
        <v>-4.4776119402985072E-2</v>
      </c>
      <c r="AJ36" s="108">
        <f t="shared" si="22"/>
        <v>-4.5454545454545456E-2</v>
      </c>
      <c r="AK36" s="107">
        <f t="shared" si="22"/>
        <v>3.125E-2</v>
      </c>
      <c r="AL36" s="108">
        <f t="shared" si="22"/>
        <v>-7.8125E-2</v>
      </c>
      <c r="AM36" s="107">
        <f t="shared" si="22"/>
        <v>4.7619047619047616E-2</v>
      </c>
      <c r="AN36" s="108">
        <f t="shared" si="22"/>
        <v>6.0606060606060608E-2</v>
      </c>
      <c r="AO36" s="107">
        <f t="shared" si="22"/>
        <v>0.20338983050847459</v>
      </c>
      <c r="AP36" s="108">
        <f t="shared" si="22"/>
        <v>0.18181818181818182</v>
      </c>
      <c r="AQ36" s="107">
        <f t="shared" si="22"/>
        <v>8.5714285714285715E-2</v>
      </c>
      <c r="AR36" s="108">
        <f t="shared" si="22"/>
        <v>1.4084507042253521E-2</v>
      </c>
      <c r="AS36" s="107">
        <f t="shared" si="22"/>
        <v>-1.282051282051282E-2</v>
      </c>
      <c r="AT36" s="108">
        <f t="shared" si="22"/>
        <v>9.2105263157894732E-2</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4">G36/18</f>
        <v>0</v>
      </c>
      <c r="H38" s="108">
        <f t="shared" si="24"/>
        <v>2.6455026455026454E-3</v>
      </c>
      <c r="I38" s="107">
        <f t="shared" si="24"/>
        <v>-2.5252525252525255E-3</v>
      </c>
      <c r="J38" s="108">
        <f t="shared" si="24"/>
        <v>6.6666666666666666E-2</v>
      </c>
      <c r="K38" s="107">
        <f t="shared" si="24"/>
        <v>7.5757575757575746E-2</v>
      </c>
      <c r="L38" s="108">
        <f t="shared" ref="L38:AZ38" si="25">L36/18</f>
        <v>9.5238095238095233E-2</v>
      </c>
      <c r="M38" s="107">
        <f t="shared" si="25"/>
        <v>2.0202020202020204E-2</v>
      </c>
      <c r="N38" s="108">
        <f t="shared" si="25"/>
        <v>2.5641025641025644E-2</v>
      </c>
      <c r="O38" s="107">
        <f t="shared" si="25"/>
        <v>2.1442495126705652E-2</v>
      </c>
      <c r="P38" s="108">
        <f t="shared" si="25"/>
        <v>5.5555555555555558E-3</v>
      </c>
      <c r="Q38" s="107">
        <f t="shared" si="25"/>
        <v>-8.0409356725146194E-3</v>
      </c>
      <c r="R38" s="108">
        <f t="shared" si="25"/>
        <v>-1.3361462728551337E-2</v>
      </c>
      <c r="S38" s="107">
        <f t="shared" si="25"/>
        <v>-2.5252525252525255E-3</v>
      </c>
      <c r="T38" s="108">
        <f t="shared" si="25"/>
        <v>-8.547008547008547E-4</v>
      </c>
      <c r="U38" s="107">
        <f t="shared" si="25"/>
        <v>9.2592592592592587E-3</v>
      </c>
      <c r="V38" s="108">
        <f t="shared" si="25"/>
        <v>1.7636684303350969E-3</v>
      </c>
      <c r="W38" s="107">
        <f t="shared" si="25"/>
        <v>6.076388888888889E-3</v>
      </c>
      <c r="X38" s="108">
        <f t="shared" si="25"/>
        <v>1.5873015873015873E-3</v>
      </c>
      <c r="Y38" s="107">
        <f t="shared" si="25"/>
        <v>8.5470085470085479E-3</v>
      </c>
      <c r="Z38" s="108">
        <f t="shared" si="25"/>
        <v>4.6948356807511738E-3</v>
      </c>
      <c r="AA38" s="107">
        <f t="shared" si="25"/>
        <v>-2.3148148148148147E-3</v>
      </c>
      <c r="AB38" s="108">
        <f t="shared" si="25"/>
        <v>1.4814814814814816E-3</v>
      </c>
      <c r="AC38" s="107">
        <f t="shared" si="25"/>
        <v>-1.443001443001443E-3</v>
      </c>
      <c r="AD38" s="108">
        <f t="shared" si="25"/>
        <v>8.8566827697262474E-3</v>
      </c>
      <c r="AE38" s="107">
        <f t="shared" si="25"/>
        <v>7.215007215007215E-4</v>
      </c>
      <c r="AF38" s="108">
        <f t="shared" si="25"/>
        <v>-5.9259259259259265E-3</v>
      </c>
      <c r="AG38" s="107">
        <f t="shared" si="25"/>
        <v>-9.7222222222222224E-3</v>
      </c>
      <c r="AH38" s="108">
        <f t="shared" si="25"/>
        <v>-9.9715099715099714E-3</v>
      </c>
      <c r="AI38" s="107">
        <f t="shared" si="25"/>
        <v>-2.4875621890547263E-3</v>
      </c>
      <c r="AJ38" s="108">
        <f t="shared" si="25"/>
        <v>-2.5252525252525255E-3</v>
      </c>
      <c r="AK38" s="107">
        <f t="shared" si="25"/>
        <v>1.736111111111111E-3</v>
      </c>
      <c r="AL38" s="108">
        <f t="shared" si="25"/>
        <v>-4.340277777777778E-3</v>
      </c>
      <c r="AM38" s="107">
        <f t="shared" si="25"/>
        <v>2.6455026455026454E-3</v>
      </c>
      <c r="AN38" s="108">
        <f t="shared" si="25"/>
        <v>3.3670033670033673E-3</v>
      </c>
      <c r="AO38" s="107">
        <f t="shared" si="25"/>
        <v>1.1299435028248588E-2</v>
      </c>
      <c r="AP38" s="108">
        <f t="shared" si="25"/>
        <v>1.0101010101010102E-2</v>
      </c>
      <c r="AQ38" s="107">
        <f t="shared" si="25"/>
        <v>4.7619047619047623E-3</v>
      </c>
      <c r="AR38" s="108">
        <f t="shared" si="25"/>
        <v>7.8247261345852897E-4</v>
      </c>
      <c r="AS38" s="107">
        <f t="shared" si="25"/>
        <v>-7.1225071225071218E-4</v>
      </c>
      <c r="AT38" s="108">
        <f t="shared" si="25"/>
        <v>5.1169590643274851E-3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6">G38*G41</f>
        <v>0</v>
      </c>
      <c r="H40" s="108">
        <f t="shared" si="26"/>
        <v>4.7619047619047616E-2</v>
      </c>
      <c r="I40" s="107">
        <f t="shared" si="26"/>
        <v>-4.5454545454545456E-2</v>
      </c>
      <c r="J40" s="108">
        <f t="shared" si="26"/>
        <v>1.2</v>
      </c>
      <c r="K40" s="107">
        <f t="shared" si="26"/>
        <v>1.3636363636363633</v>
      </c>
      <c r="L40" s="108">
        <f t="shared" ref="L40:AZ40" si="27">L38*L41</f>
        <v>1.7142857142857142</v>
      </c>
      <c r="M40" s="107">
        <f t="shared" si="27"/>
        <v>0.36363636363636365</v>
      </c>
      <c r="N40" s="108">
        <f t="shared" si="27"/>
        <v>0.46153846153846156</v>
      </c>
      <c r="O40" s="107">
        <f t="shared" si="27"/>
        <v>0.38596491228070173</v>
      </c>
      <c r="P40" s="108">
        <f t="shared" si="27"/>
        <v>0.1</v>
      </c>
      <c r="Q40" s="107">
        <f t="shared" si="27"/>
        <v>-0.14473684210526316</v>
      </c>
      <c r="R40" s="108">
        <f t="shared" si="27"/>
        <v>-0.24050632911392406</v>
      </c>
      <c r="S40" s="107">
        <f t="shared" si="27"/>
        <v>-4.5454545454545456E-2</v>
      </c>
      <c r="T40" s="108">
        <f t="shared" si="27"/>
        <v>-1.5384615384615385E-2</v>
      </c>
      <c r="U40" s="107">
        <f t="shared" si="27"/>
        <v>0.16666666666666666</v>
      </c>
      <c r="V40" s="108">
        <f t="shared" si="27"/>
        <v>3.1746031746031744E-2</v>
      </c>
      <c r="W40" s="107">
        <f t="shared" si="27"/>
        <v>0.109375</v>
      </c>
      <c r="X40" s="108">
        <f t="shared" si="27"/>
        <v>2.8571428571428571E-2</v>
      </c>
      <c r="Y40" s="107">
        <f t="shared" si="27"/>
        <v>0.15384615384615385</v>
      </c>
      <c r="Z40" s="108">
        <f t="shared" si="27"/>
        <v>8.4507042253521125E-2</v>
      </c>
      <c r="AA40" s="107">
        <f t="shared" si="27"/>
        <v>-4.1666666666666664E-2</v>
      </c>
      <c r="AB40" s="108">
        <f t="shared" si="27"/>
        <v>2.6666666666666668E-2</v>
      </c>
      <c r="AC40" s="107">
        <f t="shared" si="27"/>
        <v>-2.5974025974025976E-2</v>
      </c>
      <c r="AD40" s="108">
        <f t="shared" si="27"/>
        <v>0.15942028985507245</v>
      </c>
      <c r="AE40" s="107">
        <f t="shared" si="27"/>
        <v>1.2987012987012988E-2</v>
      </c>
      <c r="AF40" s="108">
        <f t="shared" si="27"/>
        <v>-0.10666666666666667</v>
      </c>
      <c r="AG40" s="107">
        <f t="shared" si="27"/>
        <v>-0.17499999999999999</v>
      </c>
      <c r="AH40" s="108">
        <f t="shared" si="27"/>
        <v>-0.17948717948717949</v>
      </c>
      <c r="AI40" s="107">
        <f t="shared" si="27"/>
        <v>-4.4776119402985072E-2</v>
      </c>
      <c r="AJ40" s="108">
        <f t="shared" si="27"/>
        <v>-4.5454545454545456E-2</v>
      </c>
      <c r="AK40" s="107">
        <f t="shared" si="27"/>
        <v>3.125E-2</v>
      </c>
      <c r="AL40" s="108">
        <f t="shared" si="27"/>
        <v>-7.8125E-2</v>
      </c>
      <c r="AM40" s="107">
        <f t="shared" si="27"/>
        <v>4.7619047619047616E-2</v>
      </c>
      <c r="AN40" s="108">
        <f t="shared" si="27"/>
        <v>6.0606060606060608E-2</v>
      </c>
      <c r="AO40" s="107">
        <f t="shared" si="27"/>
        <v>0.20338983050847459</v>
      </c>
      <c r="AP40" s="108">
        <f t="shared" si="27"/>
        <v>0.18181818181818182</v>
      </c>
      <c r="AQ40" s="107">
        <f t="shared" si="27"/>
        <v>8.5714285714285715E-2</v>
      </c>
      <c r="AR40" s="108">
        <f t="shared" si="27"/>
        <v>1.4084507042253521E-2</v>
      </c>
      <c r="AS40" s="107">
        <f t="shared" si="27"/>
        <v>-1.282051282051282E-2</v>
      </c>
      <c r="AT40" s="108">
        <f t="shared" si="27"/>
        <v>9.2105263157894732E-2</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8">G30+(G30*G40)</f>
        <v>20</v>
      </c>
      <c r="H43" s="110">
        <f t="shared" si="28"/>
        <v>23.047619047619047</v>
      </c>
      <c r="I43" s="109">
        <f t="shared" si="28"/>
        <v>20.045454545454547</v>
      </c>
      <c r="J43" s="110">
        <f t="shared" si="28"/>
        <v>96.8</v>
      </c>
      <c r="K43" s="109">
        <f t="shared" si="28"/>
        <v>122.90909090909089</v>
      </c>
      <c r="L43" s="110">
        <f t="shared" ref="L43:AZ43" si="29">L30+(L30*L40)</f>
        <v>154.71428571428572</v>
      </c>
      <c r="M43" s="109">
        <f t="shared" si="29"/>
        <v>81.818181818181813</v>
      </c>
      <c r="N43" s="110">
        <f t="shared" si="29"/>
        <v>111.07692307692308</v>
      </c>
      <c r="O43" s="109">
        <f t="shared" si="29"/>
        <v>109.49122807017544</v>
      </c>
      <c r="P43" s="110">
        <f t="shared" si="29"/>
        <v>72.599999999999994</v>
      </c>
      <c r="Q43" s="109">
        <f t="shared" si="29"/>
        <v>55.59210526315789</v>
      </c>
      <c r="R43" s="110">
        <f t="shared" si="29"/>
        <v>45.569620253164558</v>
      </c>
      <c r="S43" s="109">
        <f t="shared" si="29"/>
        <v>60.136363636363633</v>
      </c>
      <c r="T43" s="110">
        <f t="shared" si="29"/>
        <v>63.015384615384619</v>
      </c>
      <c r="U43" s="109">
        <f t="shared" si="29"/>
        <v>81.666666666666671</v>
      </c>
      <c r="V43" s="110">
        <f t="shared" si="29"/>
        <v>67.063492063492063</v>
      </c>
      <c r="W43" s="109">
        <f t="shared" si="29"/>
        <v>78.765625</v>
      </c>
      <c r="X43" s="110">
        <f t="shared" si="29"/>
        <v>74.05714285714285</v>
      </c>
      <c r="Y43" s="109">
        <f t="shared" si="29"/>
        <v>86.538461538461533</v>
      </c>
      <c r="Z43" s="110">
        <f t="shared" si="29"/>
        <v>83.507042253521121</v>
      </c>
      <c r="AA43" s="109">
        <f t="shared" si="29"/>
        <v>66.125</v>
      </c>
      <c r="AB43" s="110">
        <f t="shared" si="29"/>
        <v>79.053333333333327</v>
      </c>
      <c r="AC43" s="109">
        <f t="shared" si="29"/>
        <v>73.051948051948045</v>
      </c>
      <c r="AD43" s="110">
        <f t="shared" si="29"/>
        <v>92.753623188405797</v>
      </c>
      <c r="AE43" s="109">
        <f t="shared" si="29"/>
        <v>79.012987012987011</v>
      </c>
      <c r="AF43" s="110">
        <f t="shared" si="29"/>
        <v>59.853333333333332</v>
      </c>
      <c r="AG43" s="109">
        <f t="shared" si="29"/>
        <v>54.45</v>
      </c>
      <c r="AH43" s="110">
        <f t="shared" si="29"/>
        <v>52.512820512820511</v>
      </c>
      <c r="AI43" s="109">
        <f t="shared" si="29"/>
        <v>61.134328358208954</v>
      </c>
      <c r="AJ43" s="110">
        <f t="shared" si="29"/>
        <v>60.136363636363633</v>
      </c>
      <c r="AK43" s="109">
        <f t="shared" si="29"/>
        <v>68.0625</v>
      </c>
      <c r="AL43" s="110">
        <f t="shared" si="29"/>
        <v>54.390625</v>
      </c>
      <c r="AM43" s="109">
        <f t="shared" si="29"/>
        <v>69.142857142857139</v>
      </c>
      <c r="AN43" s="110">
        <f t="shared" si="29"/>
        <v>74.242424242424249</v>
      </c>
      <c r="AO43" s="109">
        <f t="shared" si="29"/>
        <v>85.440677966101703</v>
      </c>
      <c r="AP43" s="110">
        <f t="shared" si="29"/>
        <v>92.181818181818187</v>
      </c>
      <c r="AQ43" s="109">
        <f t="shared" si="29"/>
        <v>82.51428571428572</v>
      </c>
      <c r="AR43" s="110">
        <f t="shared" si="29"/>
        <v>73.014084507042256</v>
      </c>
      <c r="AS43" s="109">
        <f t="shared" si="29"/>
        <v>76.012820512820511</v>
      </c>
      <c r="AT43" s="110">
        <f t="shared" si="29"/>
        <v>90.64473684210526</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7.2935503315250143</v>
      </c>
      <c r="G45" s="69">
        <f t="shared" ref="G45:K45" si="30">G43/$F$1</f>
        <v>6.3291139240506329</v>
      </c>
      <c r="H45" s="61">
        <f t="shared" si="30"/>
        <v>7.2935503315250143</v>
      </c>
      <c r="I45" s="69">
        <f t="shared" si="30"/>
        <v>6.343498273878021</v>
      </c>
      <c r="J45" s="61">
        <f t="shared" si="30"/>
        <v>30.63291139240506</v>
      </c>
      <c r="K45" s="69">
        <f t="shared" si="30"/>
        <v>38.895281933256612</v>
      </c>
      <c r="L45" s="61">
        <f t="shared" ref="L45:AZ45" si="31">L43/$F$1</f>
        <v>48.960216998191683</v>
      </c>
      <c r="M45" s="69">
        <f t="shared" si="31"/>
        <v>25.891829689298042</v>
      </c>
      <c r="N45" s="61">
        <f t="shared" si="31"/>
        <v>35.150925024342747</v>
      </c>
      <c r="O45" s="69">
        <f t="shared" si="31"/>
        <v>34.649122807017541</v>
      </c>
      <c r="P45" s="61">
        <f t="shared" si="31"/>
        <v>22.974683544303794</v>
      </c>
      <c r="Q45" s="69">
        <f t="shared" si="31"/>
        <v>17.592438374417053</v>
      </c>
      <c r="R45" s="61">
        <f t="shared" si="31"/>
        <v>14.420765902900175</v>
      </c>
      <c r="S45" s="69">
        <f t="shared" si="31"/>
        <v>19.030494821634061</v>
      </c>
      <c r="T45" s="61">
        <f t="shared" si="31"/>
        <v>19.941577409931842</v>
      </c>
      <c r="U45" s="69">
        <f t="shared" si="31"/>
        <v>25.843881856540083</v>
      </c>
      <c r="V45" s="61">
        <f t="shared" si="31"/>
        <v>21.222624070725335</v>
      </c>
      <c r="W45" s="69">
        <f t="shared" si="31"/>
        <v>24.925830696202532</v>
      </c>
      <c r="X45" s="61">
        <f t="shared" si="31"/>
        <v>23.435804701627482</v>
      </c>
      <c r="Y45" s="69">
        <f t="shared" si="31"/>
        <v>27.385589094449852</v>
      </c>
      <c r="Z45" s="61">
        <f t="shared" si="31"/>
        <v>26.426279194152251</v>
      </c>
      <c r="AA45" s="69">
        <f t="shared" si="31"/>
        <v>20.925632911392405</v>
      </c>
      <c r="AB45" s="61">
        <f t="shared" si="31"/>
        <v>25.016877637130797</v>
      </c>
      <c r="AC45" s="69">
        <f t="shared" si="31"/>
        <v>23.117705079730392</v>
      </c>
      <c r="AD45" s="61">
        <f t="shared" si="31"/>
        <v>29.35241240139424</v>
      </c>
      <c r="AE45" s="69">
        <f t="shared" si="31"/>
        <v>25.004109814236394</v>
      </c>
      <c r="AF45" s="61">
        <f t="shared" si="31"/>
        <v>18.940928270042193</v>
      </c>
      <c r="AG45" s="69">
        <f t="shared" si="31"/>
        <v>17.231012658227847</v>
      </c>
      <c r="AH45" s="61">
        <f t="shared" si="31"/>
        <v>16.6179811749432</v>
      </c>
      <c r="AI45" s="69">
        <f t="shared" si="31"/>
        <v>19.346306442471189</v>
      </c>
      <c r="AJ45" s="61">
        <f t="shared" si="31"/>
        <v>19.030494821634061</v>
      </c>
      <c r="AK45" s="69">
        <f t="shared" si="31"/>
        <v>21.538765822784811</v>
      </c>
      <c r="AL45" s="61">
        <f t="shared" si="31"/>
        <v>17.21222310126582</v>
      </c>
      <c r="AM45" s="69">
        <f t="shared" si="31"/>
        <v>21.880650994575042</v>
      </c>
      <c r="AN45" s="61">
        <f t="shared" si="31"/>
        <v>23.494438051400078</v>
      </c>
      <c r="AO45" s="69">
        <f t="shared" si="31"/>
        <v>27.038189229779018</v>
      </c>
      <c r="AP45" s="61">
        <f t="shared" si="31"/>
        <v>29.171461449942463</v>
      </c>
      <c r="AQ45" s="69">
        <f t="shared" si="31"/>
        <v>26.112115732368899</v>
      </c>
      <c r="AR45" s="61">
        <f t="shared" si="31"/>
        <v>23.105722945266535</v>
      </c>
      <c r="AS45" s="69">
        <f t="shared" si="31"/>
        <v>24.054690035702691</v>
      </c>
      <c r="AT45" s="61">
        <f t="shared" si="31"/>
        <v>28.68504330446369</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-5.6708860759493671</v>
      </c>
      <c r="H47" s="118">
        <f>H45-H26</f>
        <v>-4.7064496684749857</v>
      </c>
      <c r="I47" s="119">
        <f t="shared" ref="I47:AZ47" si="32">I45-I26</f>
        <v>-5.656501726121979</v>
      </c>
      <c r="J47" s="118">
        <f t="shared" si="32"/>
        <v>18.63291139240506</v>
      </c>
      <c r="K47" s="119">
        <f t="shared" si="32"/>
        <v>26.895281933256612</v>
      </c>
      <c r="L47" s="118">
        <f t="shared" si="32"/>
        <v>36.960216998191683</v>
      </c>
      <c r="M47" s="119">
        <f t="shared" si="32"/>
        <v>3.8918296892980422</v>
      </c>
      <c r="N47" s="118">
        <f t="shared" si="32"/>
        <v>11.150925024342747</v>
      </c>
      <c r="O47" s="119">
        <f t="shared" si="32"/>
        <v>10.649122807017541</v>
      </c>
      <c r="P47" s="118">
        <f t="shared" si="32"/>
        <v>-1.0253164556962062</v>
      </c>
      <c r="Q47" s="119">
        <f t="shared" si="32"/>
        <v>-6.4075616255829466</v>
      </c>
      <c r="R47" s="118">
        <f t="shared" si="32"/>
        <v>-9.5792340970998247</v>
      </c>
      <c r="S47" s="119">
        <f t="shared" si="32"/>
        <v>-4.9695051783659387</v>
      </c>
      <c r="T47" s="118">
        <f t="shared" si="32"/>
        <v>-4.0584225900681581</v>
      </c>
      <c r="U47" s="119">
        <f t="shared" si="32"/>
        <v>1.843881856540083</v>
      </c>
      <c r="V47" s="118">
        <f t="shared" si="32"/>
        <v>-2.7773759292746654</v>
      </c>
      <c r="W47" s="119">
        <f t="shared" si="32"/>
        <v>0.92583069620253156</v>
      </c>
      <c r="X47" s="118">
        <f t="shared" si="32"/>
        <v>-0.56419529837251758</v>
      </c>
      <c r="Y47" s="119">
        <f t="shared" si="32"/>
        <v>3.3855890944498519</v>
      </c>
      <c r="Z47" s="118">
        <f t="shared" si="32"/>
        <v>6.4262791941522508</v>
      </c>
      <c r="AA47" s="119">
        <f t="shared" si="32"/>
        <v>0.92563291139240533</v>
      </c>
      <c r="AB47" s="118">
        <f t="shared" si="32"/>
        <v>5.016877637130797</v>
      </c>
      <c r="AC47" s="119">
        <f t="shared" si="32"/>
        <v>-0.88229492026960799</v>
      </c>
      <c r="AD47" s="118">
        <f t="shared" si="32"/>
        <v>7.4267794900018345</v>
      </c>
      <c r="AE47" s="119">
        <f t="shared" si="32"/>
        <v>1.0041098142363936</v>
      </c>
      <c r="AF47" s="118">
        <f t="shared" si="32"/>
        <v>-5.0590717299578074</v>
      </c>
      <c r="AG47" s="119">
        <f t="shared" si="32"/>
        <v>-6.7689873417721529</v>
      </c>
      <c r="AH47" s="118">
        <f t="shared" si="32"/>
        <v>-7.3820188250568002</v>
      </c>
      <c r="AI47" s="119">
        <f t="shared" si="32"/>
        <v>-4.6536935575288112</v>
      </c>
      <c r="AJ47" s="118">
        <f t="shared" si="32"/>
        <v>-4.9695051783659387</v>
      </c>
      <c r="AK47" s="119">
        <f t="shared" si="32"/>
        <v>-2.4612341772151893</v>
      </c>
      <c r="AL47" s="118">
        <f t="shared" si="32"/>
        <v>-6.7877768987341796</v>
      </c>
      <c r="AM47" s="119">
        <f t="shared" si="32"/>
        <v>-2.119349005424958</v>
      </c>
      <c r="AN47" s="118">
        <f t="shared" si="32"/>
        <v>-0.50556194859992232</v>
      </c>
      <c r="AO47" s="119">
        <f t="shared" si="32"/>
        <v>3.0381892297790181</v>
      </c>
      <c r="AP47" s="118">
        <f t="shared" si="32"/>
        <v>5.1714614499424627</v>
      </c>
      <c r="AQ47" s="119">
        <f t="shared" si="32"/>
        <v>2.112115732368899</v>
      </c>
      <c r="AR47" s="118">
        <f t="shared" si="32"/>
        <v>-0.89427705473346464</v>
      </c>
      <c r="AS47" s="119">
        <f t="shared" si="32"/>
        <v>5.4690035702691375E-2</v>
      </c>
      <c r="AT47" s="118">
        <f t="shared" si="32"/>
        <v>4.6850433044636901</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33">IF((((IF(AND(I24&gt;($F$1-0.00001),((I45-I26)&gt;0)),(I45-I26),0)))&gt;=10),10,(IF(AND(I24&gt;($F$1-0.00001),((I45-I26)&gt;0)),(I45-I26),0)))</f>
        <v>0</v>
      </c>
      <c r="J49" s="63">
        <f t="shared" si="33"/>
        <v>10</v>
      </c>
      <c r="K49" s="71">
        <f t="shared" si="33"/>
        <v>10</v>
      </c>
      <c r="L49" s="63">
        <f t="shared" si="33"/>
        <v>10</v>
      </c>
      <c r="M49" s="71">
        <f t="shared" si="33"/>
        <v>0</v>
      </c>
      <c r="N49" s="63">
        <f t="shared" si="33"/>
        <v>10</v>
      </c>
      <c r="O49" s="71">
        <f t="shared" si="33"/>
        <v>10</v>
      </c>
      <c r="P49" s="63">
        <f t="shared" si="33"/>
        <v>0</v>
      </c>
      <c r="Q49" s="71">
        <f t="shared" si="33"/>
        <v>0</v>
      </c>
      <c r="R49" s="63">
        <f t="shared" si="33"/>
        <v>0</v>
      </c>
      <c r="S49" s="71">
        <f t="shared" si="33"/>
        <v>0</v>
      </c>
      <c r="T49" s="63">
        <f t="shared" si="33"/>
        <v>0</v>
      </c>
      <c r="U49" s="71">
        <f t="shared" si="33"/>
        <v>0</v>
      </c>
      <c r="V49" s="63">
        <f t="shared" si="33"/>
        <v>0</v>
      </c>
      <c r="W49" s="71">
        <f t="shared" si="33"/>
        <v>0</v>
      </c>
      <c r="X49" s="63">
        <f t="shared" si="33"/>
        <v>0</v>
      </c>
      <c r="Y49" s="71">
        <f t="shared" si="33"/>
        <v>0</v>
      </c>
      <c r="Z49" s="63">
        <f t="shared" si="33"/>
        <v>6.4262791941522508</v>
      </c>
      <c r="AA49" s="71">
        <f t="shared" si="33"/>
        <v>0.92563291139240533</v>
      </c>
      <c r="AB49" s="63">
        <f t="shared" si="33"/>
        <v>5.016877637130797</v>
      </c>
      <c r="AC49" s="71">
        <f t="shared" si="33"/>
        <v>0</v>
      </c>
      <c r="AD49" s="63">
        <f t="shared" si="33"/>
        <v>7.4267794900018345</v>
      </c>
      <c r="AE49" s="71">
        <f t="shared" si="33"/>
        <v>1.0041098142363936</v>
      </c>
      <c r="AF49" s="63">
        <f t="shared" si="33"/>
        <v>0</v>
      </c>
      <c r="AG49" s="71">
        <f t="shared" si="33"/>
        <v>0</v>
      </c>
      <c r="AH49" s="63">
        <f t="shared" si="33"/>
        <v>0</v>
      </c>
      <c r="AI49" s="71">
        <f t="shared" si="33"/>
        <v>0</v>
      </c>
      <c r="AJ49" s="63">
        <f t="shared" si="33"/>
        <v>0</v>
      </c>
      <c r="AK49" s="71">
        <f t="shared" si="33"/>
        <v>0</v>
      </c>
      <c r="AL49" s="63">
        <f t="shared" si="33"/>
        <v>0</v>
      </c>
      <c r="AM49" s="71">
        <f t="shared" si="33"/>
        <v>0</v>
      </c>
      <c r="AN49" s="63">
        <f t="shared" si="33"/>
        <v>0</v>
      </c>
      <c r="AO49" s="71">
        <f t="shared" si="33"/>
        <v>0</v>
      </c>
      <c r="AP49" s="63">
        <f t="shared" si="33"/>
        <v>5.1714614499424627</v>
      </c>
      <c r="AQ49" s="71">
        <f t="shared" si="33"/>
        <v>2.112115732368899</v>
      </c>
      <c r="AR49" s="63">
        <f t="shared" si="33"/>
        <v>0</v>
      </c>
      <c r="AS49" s="71">
        <f t="shared" si="33"/>
        <v>5.4690035702691375E-2</v>
      </c>
      <c r="AT49" s="63">
        <f t="shared" si="33"/>
        <v>4.6850433044636901</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3.85</v>
      </c>
      <c r="AA24" s="114">
        <f t="shared" si="12"/>
        <v>3.45</v>
      </c>
      <c r="AB24" s="113">
        <f t="shared" si="12"/>
        <v>3.2439237193069927</v>
      </c>
      <c r="AC24" s="114">
        <f t="shared" si="12"/>
        <v>3.125</v>
      </c>
      <c r="AD24" s="113">
        <f t="shared" si="12"/>
        <v>3.6045923893421907</v>
      </c>
      <c r="AE24" s="114">
        <f t="shared" si="12"/>
        <v>3.2780229022002483</v>
      </c>
      <c r="AF24" s="113">
        <f t="shared" si="12"/>
        <v>2.8157376211207259</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3.4874999999999998</v>
      </c>
      <c r="AA25" s="123">
        <f t="shared" si="14"/>
        <v>3.6500000000000004</v>
      </c>
      <c r="AB25" s="122">
        <f t="shared" si="14"/>
        <v>3.3469618596534962</v>
      </c>
      <c r="AC25" s="123">
        <f t="shared" si="14"/>
        <v>3.1844618596534966</v>
      </c>
      <c r="AD25" s="122">
        <f t="shared" si="14"/>
        <v>3.3647961946710954</v>
      </c>
      <c r="AE25" s="123">
        <f t="shared" si="14"/>
        <v>3.4413076457712197</v>
      </c>
      <c r="AF25" s="122">
        <f t="shared" si="14"/>
        <v>3.0468802616604869</v>
      </c>
      <c r="AG25" s="123">
        <f t="shared" si="14"/>
        <v>2.7828688105603629</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23.73668639053254</v>
      </c>
      <c r="AC26" s="116">
        <f>IF((AB26+AA28+(IF(AB16&gt;0,0,AB16))&gt;'SDR Patient and Stations'!AC8),'SDR Patient and Stations'!AC8,(AB26+AA28+(IF(AB16&gt;0,0,AB16))))</f>
        <v>24</v>
      </c>
      <c r="AD26" s="117">
        <f>IF((AC26+AB28+(IF(AC16&gt;0,0,AC16))&gt;'SDR Patient and Stations'!AD8),'SDR Patient and Stations'!AD8,(AC26+AB28+(IF(AC16&gt;0,0,AC16))))</f>
        <v>22.193910256410255</v>
      </c>
      <c r="AE26" s="116">
        <f>IF((AD26+AC28+(IF(AD16&gt;0,0,AD16))&gt;'SDR Patient and Stations'!AE8),'SDR Patient and Stations'!AE8,(AD26+AC28+(IF(AD16&gt;0,0,AD16))))</f>
        <v>23.79483070348455</v>
      </c>
      <c r="AF26" s="117">
        <f>IF((AE26+AD28+(IF(AE16&gt;0,0,AE16))&gt;'SDR Patient and Stations'!AF8),'SDR Patient and Stations'!AF8,(AE26+AD28+(IF(AE16&gt;0,0,AE16))))</f>
        <v>23.79483070348455</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3.7366863905325403</v>
      </c>
      <c r="AA28" s="116">
        <f t="shared" si="15"/>
        <v>6.7650776453593338</v>
      </c>
      <c r="AB28" s="117">
        <f t="shared" si="15"/>
        <v>1.1939102564102555</v>
      </c>
      <c r="AC28" s="116">
        <f t="shared" si="15"/>
        <v>1.6009204470742944</v>
      </c>
      <c r="AD28" s="117">
        <f t="shared" si="15"/>
        <v>0</v>
      </c>
      <c r="AE28" s="116">
        <f t="shared" si="15"/>
        <v>7.534815124489036</v>
      </c>
      <c r="AF28" s="117">
        <f t="shared" si="15"/>
        <v>1.5298446211907724</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5.5454545454545467</v>
      </c>
      <c r="AR28" s="117">
        <f t="shared" si="15"/>
        <v>2.4468864468864489</v>
      </c>
      <c r="AS28" s="116">
        <f t="shared" si="15"/>
        <v>0</v>
      </c>
      <c r="AT28" s="117">
        <f t="shared" si="15"/>
        <v>0.36308349769888082</v>
      </c>
      <c r="AU28" s="116">
        <f t="shared" si="15"/>
        <v>5.0528002699055321</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7.3870573870573866</v>
      </c>
      <c r="G45" s="69">
        <f t="shared" ref="G45:AZ45" si="23">G43/$F$1</f>
        <v>6.4102564102564097</v>
      </c>
      <c r="H45" s="61">
        <f t="shared" si="23"/>
        <v>7.3870573870573866</v>
      </c>
      <c r="I45" s="69">
        <f t="shared" si="23"/>
        <v>6.424825174825175</v>
      </c>
      <c r="J45" s="61">
        <f t="shared" si="23"/>
        <v>31.025641025641022</v>
      </c>
      <c r="K45" s="69">
        <f t="shared" si="23"/>
        <v>39.393939393939384</v>
      </c>
      <c r="L45" s="61">
        <f t="shared" si="23"/>
        <v>49.587912087912088</v>
      </c>
      <c r="M45" s="69">
        <f t="shared" si="23"/>
        <v>26.22377622377622</v>
      </c>
      <c r="N45" s="61">
        <f t="shared" si="23"/>
        <v>35.601577909270219</v>
      </c>
      <c r="O45" s="69">
        <f t="shared" si="23"/>
        <v>35.093342330184434</v>
      </c>
      <c r="P45" s="61">
        <f t="shared" si="23"/>
        <v>23.269230769230766</v>
      </c>
      <c r="Q45" s="69">
        <f t="shared" si="23"/>
        <v>17.817982456140349</v>
      </c>
      <c r="R45" s="61">
        <f t="shared" si="23"/>
        <v>14.605647517039921</v>
      </c>
      <c r="S45" s="69">
        <f t="shared" si="23"/>
        <v>19.274475524475523</v>
      </c>
      <c r="T45" s="61">
        <f t="shared" si="23"/>
        <v>20.19723865877712</v>
      </c>
      <c r="U45" s="69">
        <f t="shared" si="23"/>
        <v>26.175213675213676</v>
      </c>
      <c r="V45" s="61">
        <f t="shared" si="23"/>
        <v>21.494708994708994</v>
      </c>
      <c r="W45" s="69">
        <f t="shared" si="23"/>
        <v>25.245392628205128</v>
      </c>
      <c r="X45" s="61">
        <f t="shared" si="23"/>
        <v>23.736263736263734</v>
      </c>
      <c r="Y45" s="69">
        <f t="shared" si="23"/>
        <v>27.73668639053254</v>
      </c>
      <c r="Z45" s="61">
        <f t="shared" si="23"/>
        <v>26.765077645359334</v>
      </c>
      <c r="AA45" s="69">
        <f t="shared" si="23"/>
        <v>21.193910256410255</v>
      </c>
      <c r="AB45" s="61">
        <f t="shared" si="23"/>
        <v>25.337606837606835</v>
      </c>
      <c r="AC45" s="69">
        <f t="shared" si="23"/>
        <v>23.414085914085913</v>
      </c>
      <c r="AD45" s="61">
        <f t="shared" si="23"/>
        <v>29.728725380899292</v>
      </c>
      <c r="AE45" s="69">
        <f t="shared" si="23"/>
        <v>25.324675324675322</v>
      </c>
      <c r="AF45" s="61">
        <f t="shared" si="23"/>
        <v>19.183760683760681</v>
      </c>
      <c r="AG45" s="69">
        <f t="shared" si="23"/>
        <v>17.451923076923077</v>
      </c>
      <c r="AH45" s="61">
        <f t="shared" si="23"/>
        <v>16.8310322156476</v>
      </c>
      <c r="AI45" s="69">
        <f t="shared" si="23"/>
        <v>19.594336012246458</v>
      </c>
      <c r="AJ45" s="61">
        <f t="shared" si="23"/>
        <v>19.274475524475523</v>
      </c>
      <c r="AK45" s="69">
        <f t="shared" si="23"/>
        <v>21.814903846153847</v>
      </c>
      <c r="AL45" s="61">
        <f t="shared" si="23"/>
        <v>17.432892628205128</v>
      </c>
      <c r="AM45" s="69">
        <f t="shared" si="23"/>
        <v>22.161172161172161</v>
      </c>
      <c r="AN45" s="61">
        <f t="shared" si="23"/>
        <v>23.795648795648798</v>
      </c>
      <c r="AO45" s="69">
        <f t="shared" si="23"/>
        <v>27.384832681442852</v>
      </c>
      <c r="AP45" s="61">
        <f t="shared" si="23"/>
        <v>29.545454545454547</v>
      </c>
      <c r="AQ45" s="69">
        <f t="shared" si="23"/>
        <v>26.446886446886449</v>
      </c>
      <c r="AR45" s="61">
        <f t="shared" si="23"/>
        <v>23.401950162513543</v>
      </c>
      <c r="AS45" s="69">
        <f t="shared" si="23"/>
        <v>24.363083497698881</v>
      </c>
      <c r="AT45" s="61">
        <f t="shared" si="23"/>
        <v>29.052800269905532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-5.5897435897435903</v>
      </c>
      <c r="H47" s="118">
        <f>H45-H26</f>
        <v>-4.6129426129426134</v>
      </c>
      <c r="I47" s="119">
        <f t="shared" ref="I47:AZ47" si="24">I45-I26</f>
        <v>-5.575174825174825</v>
      </c>
      <c r="J47" s="118">
        <f t="shared" si="24"/>
        <v>19.025641025641022</v>
      </c>
      <c r="K47" s="119">
        <f t="shared" si="24"/>
        <v>27.393939393939384</v>
      </c>
      <c r="L47" s="118">
        <f t="shared" si="24"/>
        <v>37.587912087912088</v>
      </c>
      <c r="M47" s="119">
        <f t="shared" si="24"/>
        <v>4.2237762237762198</v>
      </c>
      <c r="N47" s="118">
        <f t="shared" si="24"/>
        <v>11.601577909270219</v>
      </c>
      <c r="O47" s="119">
        <f t="shared" si="24"/>
        <v>11.093342330184434</v>
      </c>
      <c r="P47" s="118">
        <f t="shared" si="24"/>
        <v>-0.7307692307692335</v>
      </c>
      <c r="Q47" s="119">
        <f t="shared" si="24"/>
        <v>-6.1820175438596507</v>
      </c>
      <c r="R47" s="118">
        <f t="shared" si="24"/>
        <v>-9.3943524829600786</v>
      </c>
      <c r="S47" s="119">
        <f t="shared" si="24"/>
        <v>-4.7255244755244767</v>
      </c>
      <c r="T47" s="118">
        <f t="shared" si="24"/>
        <v>-3.8027613412228796</v>
      </c>
      <c r="U47" s="119">
        <f t="shared" si="24"/>
        <v>2.1752136752136764</v>
      </c>
      <c r="V47" s="118">
        <f t="shared" si="24"/>
        <v>-2.5052910052910065</v>
      </c>
      <c r="W47" s="119">
        <f t="shared" si="24"/>
        <v>1.2453926282051277</v>
      </c>
      <c r="X47" s="118">
        <f t="shared" si="24"/>
        <v>-0.26373626373626635</v>
      </c>
      <c r="Y47" s="119">
        <f t="shared" si="24"/>
        <v>3.7366863905325403</v>
      </c>
      <c r="Z47" s="118">
        <f t="shared" si="24"/>
        <v>6.7650776453593338</v>
      </c>
      <c r="AA47" s="119">
        <f t="shared" si="24"/>
        <v>1.1939102564102555</v>
      </c>
      <c r="AB47" s="118">
        <f t="shared" si="24"/>
        <v>1.6009204470742944</v>
      </c>
      <c r="AC47" s="119">
        <f t="shared" si="24"/>
        <v>-0.58591408591408722</v>
      </c>
      <c r="AD47" s="118">
        <f t="shared" si="24"/>
        <v>7.534815124489036</v>
      </c>
      <c r="AE47" s="119">
        <f t="shared" si="24"/>
        <v>1.5298446211907724</v>
      </c>
      <c r="AF47" s="118">
        <f t="shared" si="24"/>
        <v>-4.6110700197238685</v>
      </c>
      <c r="AG47" s="119">
        <f t="shared" si="24"/>
        <v>-6.5480769230769234</v>
      </c>
      <c r="AH47" s="118">
        <f t="shared" si="24"/>
        <v>-7.1689677843524002</v>
      </c>
      <c r="AI47" s="119">
        <f t="shared" si="24"/>
        <v>-4.4056639877535417</v>
      </c>
      <c r="AJ47" s="118">
        <f t="shared" si="24"/>
        <v>-4.7255244755244767</v>
      </c>
      <c r="AK47" s="119">
        <f t="shared" si="24"/>
        <v>-2.1850961538461533</v>
      </c>
      <c r="AL47" s="118">
        <f t="shared" si="24"/>
        <v>-6.5671073717948723</v>
      </c>
      <c r="AM47" s="119">
        <f t="shared" si="24"/>
        <v>-1.8388278388278394</v>
      </c>
      <c r="AN47" s="118">
        <f t="shared" si="24"/>
        <v>-0.20435120435120169</v>
      </c>
      <c r="AO47" s="119">
        <f t="shared" si="24"/>
        <v>3.3848326814428518</v>
      </c>
      <c r="AP47" s="118">
        <f t="shared" si="24"/>
        <v>5.5454545454545467</v>
      </c>
      <c r="AQ47" s="119">
        <f t="shared" si="24"/>
        <v>2.4468864468864489</v>
      </c>
      <c r="AR47" s="118">
        <f t="shared" si="24"/>
        <v>-0.59804983748645668</v>
      </c>
      <c r="AS47" s="119">
        <f t="shared" si="24"/>
        <v>0.36308349769888082</v>
      </c>
      <c r="AT47" s="118">
        <f t="shared" si="24"/>
        <v>5.0528002699055321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3.7366863905325403</v>
      </c>
      <c r="Z49" s="63">
        <f t="shared" si="25"/>
        <v>6.7650776453593338</v>
      </c>
      <c r="AA49" s="71">
        <f t="shared" si="25"/>
        <v>1.1939102564102555</v>
      </c>
      <c r="AB49" s="63">
        <f t="shared" si="25"/>
        <v>1.6009204470742944</v>
      </c>
      <c r="AC49" s="71">
        <f t="shared" si="25"/>
        <v>0</v>
      </c>
      <c r="AD49" s="63">
        <f t="shared" si="25"/>
        <v>7.534815124489036</v>
      </c>
      <c r="AE49" s="71">
        <f t="shared" si="25"/>
        <v>1.5298446211907724</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5.5454545454545467</v>
      </c>
      <c r="AQ49" s="71">
        <f t="shared" si="25"/>
        <v>2.4468864468864489</v>
      </c>
      <c r="AR49" s="63">
        <f t="shared" si="25"/>
        <v>0</v>
      </c>
      <c r="AS49" s="71">
        <f t="shared" si="25"/>
        <v>0.36308349769888082</v>
      </c>
      <c r="AT49" s="63">
        <f t="shared" si="25"/>
        <v>5.0528002699055321</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3.85</v>
      </c>
      <c r="AA24" s="114">
        <f t="shared" si="12"/>
        <v>3.45</v>
      </c>
      <c r="AB24" s="113">
        <f t="shared" si="12"/>
        <v>3.2083333333333335</v>
      </c>
      <c r="AC24" s="114">
        <f t="shared" si="12"/>
        <v>3.125</v>
      </c>
      <c r="AD24" s="113">
        <f t="shared" si="12"/>
        <v>3.5604363846542881</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3.4874999999999998</v>
      </c>
      <c r="AA25" s="123">
        <f t="shared" si="14"/>
        <v>3.6500000000000004</v>
      </c>
      <c r="AB25" s="122">
        <f t="shared" si="14"/>
        <v>3.3291666666666666</v>
      </c>
      <c r="AC25" s="123">
        <f t="shared" si="14"/>
        <v>3.166666666666667</v>
      </c>
      <c r="AD25" s="122">
        <f t="shared" si="14"/>
        <v>3.3427181923271441</v>
      </c>
      <c r="AE25" s="123">
        <f t="shared" si="14"/>
        <v>3.4052181923271441</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22.469155844155843</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4.0969030969030946</v>
      </c>
      <c r="AA28" s="116">
        <f t="shared" si="15"/>
        <v>7.1126760563380245</v>
      </c>
      <c r="AB28" s="117">
        <f t="shared" si="15"/>
        <v>1.4691558441558428</v>
      </c>
      <c r="AC28" s="116">
        <f t="shared" si="15"/>
        <v>1.6666666666666643</v>
      </c>
      <c r="AD28" s="117">
        <f t="shared" si="15"/>
        <v>0</v>
      </c>
      <c r="AE28" s="116">
        <f t="shared" si="15"/>
        <v>7.6456568793525328</v>
      </c>
      <c r="AF28" s="117">
        <f t="shared" si="15"/>
        <v>1.6535672120087703</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5.9291617473435672</v>
      </c>
      <c r="AR28" s="117">
        <f t="shared" si="15"/>
        <v>2.7903525046382214</v>
      </c>
      <c r="AS28" s="116">
        <f t="shared" si="15"/>
        <v>0</v>
      </c>
      <c r="AT28" s="117">
        <f t="shared" si="15"/>
        <v>0.67948717948717885</v>
      </c>
      <c r="AU28" s="116">
        <f t="shared" si="15"/>
        <v>5.4301093643198897</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7.482993197278911</v>
      </c>
      <c r="G45" s="69">
        <f t="shared" ref="G45:AZ45" si="23">G43/$F$1</f>
        <v>6.4935064935064934</v>
      </c>
      <c r="H45" s="61">
        <f t="shared" si="23"/>
        <v>7.482993197278911</v>
      </c>
      <c r="I45" s="69">
        <f t="shared" si="23"/>
        <v>6.508264462809918</v>
      </c>
      <c r="J45" s="61">
        <f t="shared" si="23"/>
        <v>31.428571428571427</v>
      </c>
      <c r="K45" s="69">
        <f t="shared" si="23"/>
        <v>39.90554899645808</v>
      </c>
      <c r="L45" s="61">
        <f t="shared" si="23"/>
        <v>50.231910946196663</v>
      </c>
      <c r="M45" s="69">
        <f t="shared" si="23"/>
        <v>26.564344746162927</v>
      </c>
      <c r="N45" s="61">
        <f t="shared" si="23"/>
        <v>36.063936063936062</v>
      </c>
      <c r="O45" s="69">
        <f t="shared" si="23"/>
        <v>35.549100022784231</v>
      </c>
      <c r="P45" s="61">
        <f t="shared" si="23"/>
        <v>23.571428571428569</v>
      </c>
      <c r="Q45" s="69">
        <f t="shared" si="23"/>
        <v>18.049384825700614</v>
      </c>
      <c r="R45" s="61">
        <f t="shared" si="23"/>
        <v>14.795331251027454</v>
      </c>
      <c r="S45" s="69">
        <f t="shared" si="23"/>
        <v>19.52479338842975</v>
      </c>
      <c r="T45" s="61">
        <f t="shared" si="23"/>
        <v>20.45954045954046</v>
      </c>
      <c r="U45" s="69">
        <f t="shared" si="23"/>
        <v>26.515151515151516</v>
      </c>
      <c r="V45" s="61">
        <f t="shared" si="23"/>
        <v>21.773861059575346</v>
      </c>
      <c r="W45" s="69">
        <f t="shared" si="23"/>
        <v>25.573254870129869</v>
      </c>
      <c r="X45" s="61">
        <f t="shared" si="23"/>
        <v>24.044526901669755</v>
      </c>
      <c r="Y45" s="69">
        <f t="shared" si="23"/>
        <v>28.096903096903095</v>
      </c>
      <c r="Z45" s="61">
        <f t="shared" si="23"/>
        <v>27.112676056338024</v>
      </c>
      <c r="AA45" s="69">
        <f t="shared" si="23"/>
        <v>21.469155844155843</v>
      </c>
      <c r="AB45" s="61">
        <f t="shared" si="23"/>
        <v>25.666666666666664</v>
      </c>
      <c r="AC45" s="69">
        <f t="shared" si="23"/>
        <v>23.718164951931183</v>
      </c>
      <c r="AD45" s="61">
        <f t="shared" si="23"/>
        <v>30.114812723508376</v>
      </c>
      <c r="AE45" s="69">
        <f t="shared" si="23"/>
        <v>25.65356721200877</v>
      </c>
      <c r="AF45" s="61">
        <f t="shared" si="23"/>
        <v>19.432900432900432</v>
      </c>
      <c r="AG45" s="69">
        <f t="shared" si="23"/>
        <v>17.678571428571431</v>
      </c>
      <c r="AH45" s="61">
        <f t="shared" si="23"/>
        <v>17.049617049617048</v>
      </c>
      <c r="AI45" s="69">
        <f t="shared" si="23"/>
        <v>19.8488079085094</v>
      </c>
      <c r="AJ45" s="61">
        <f t="shared" si="23"/>
        <v>19.52479338842975</v>
      </c>
      <c r="AK45" s="69">
        <f t="shared" si="23"/>
        <v>22.098214285714285</v>
      </c>
      <c r="AL45" s="61">
        <f t="shared" si="23"/>
        <v>17.659293831168831</v>
      </c>
      <c r="AM45" s="69">
        <f t="shared" si="23"/>
        <v>22.448979591836732</v>
      </c>
      <c r="AN45" s="61">
        <f t="shared" si="23"/>
        <v>24.104683195592287</v>
      </c>
      <c r="AO45" s="69">
        <f t="shared" si="23"/>
        <v>27.74047985912393</v>
      </c>
      <c r="AP45" s="61">
        <f t="shared" si="23"/>
        <v>29.929161747343567</v>
      </c>
      <c r="AQ45" s="69">
        <f t="shared" si="23"/>
        <v>26.790352504638221</v>
      </c>
      <c r="AR45" s="61">
        <f t="shared" si="23"/>
        <v>23.705871593195535</v>
      </c>
      <c r="AS45" s="69">
        <f t="shared" si="23"/>
        <v>24.679487179487179</v>
      </c>
      <c r="AT45" s="61">
        <f t="shared" si="23"/>
        <v>29.43010936431989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-5.5064935064935066</v>
      </c>
      <c r="H47" s="118">
        <f>H45-H26</f>
        <v>-4.517006802721089</v>
      </c>
      <c r="I47" s="119">
        <f t="shared" ref="I47:AZ47" si="24">I45-I26</f>
        <v>-5.491735537190082</v>
      </c>
      <c r="J47" s="118">
        <f t="shared" si="24"/>
        <v>19.428571428571427</v>
      </c>
      <c r="K47" s="119">
        <f t="shared" si="24"/>
        <v>27.90554899645808</v>
      </c>
      <c r="L47" s="118">
        <f t="shared" si="24"/>
        <v>38.231910946196663</v>
      </c>
      <c r="M47" s="119">
        <f t="shared" si="24"/>
        <v>4.5643447461629272</v>
      </c>
      <c r="N47" s="118">
        <f t="shared" si="24"/>
        <v>12.063936063936062</v>
      </c>
      <c r="O47" s="119">
        <f t="shared" si="24"/>
        <v>11.549100022784231</v>
      </c>
      <c r="P47" s="118">
        <f t="shared" si="24"/>
        <v>-0.4285714285714306</v>
      </c>
      <c r="Q47" s="119">
        <f t="shared" si="24"/>
        <v>-5.9506151742993865</v>
      </c>
      <c r="R47" s="118">
        <f t="shared" si="24"/>
        <v>-9.2046687489725461</v>
      </c>
      <c r="S47" s="119">
        <f t="shared" si="24"/>
        <v>-4.4752066115702505</v>
      </c>
      <c r="T47" s="118">
        <f t="shared" si="24"/>
        <v>-3.5404595404595405</v>
      </c>
      <c r="U47" s="119">
        <f t="shared" si="24"/>
        <v>2.5151515151515156</v>
      </c>
      <c r="V47" s="118">
        <f t="shared" si="24"/>
        <v>-2.2261389404246543</v>
      </c>
      <c r="W47" s="119">
        <f t="shared" si="24"/>
        <v>1.573254870129869</v>
      </c>
      <c r="X47" s="118">
        <f t="shared" si="24"/>
        <v>4.4526901669755148E-2</v>
      </c>
      <c r="Y47" s="119">
        <f t="shared" si="24"/>
        <v>4.0969030969030946</v>
      </c>
      <c r="Z47" s="118">
        <f t="shared" si="24"/>
        <v>7.1126760563380245</v>
      </c>
      <c r="AA47" s="119">
        <f t="shared" si="24"/>
        <v>1.4691558441558428</v>
      </c>
      <c r="AB47" s="118">
        <f t="shared" si="24"/>
        <v>1.6666666666666643</v>
      </c>
      <c r="AC47" s="119">
        <f t="shared" si="24"/>
        <v>-0.28183504806881743</v>
      </c>
      <c r="AD47" s="118">
        <f t="shared" si="24"/>
        <v>7.6456568793525328</v>
      </c>
      <c r="AE47" s="119">
        <f t="shared" si="24"/>
        <v>1.6535672120087703</v>
      </c>
      <c r="AF47" s="118">
        <f t="shared" si="24"/>
        <v>-4.567099567099568</v>
      </c>
      <c r="AG47" s="119">
        <f t="shared" si="24"/>
        <v>-6.3214285714285694</v>
      </c>
      <c r="AH47" s="118">
        <f t="shared" si="24"/>
        <v>-6.9503829503829522</v>
      </c>
      <c r="AI47" s="119">
        <f t="shared" si="24"/>
        <v>-4.1511920914906</v>
      </c>
      <c r="AJ47" s="118">
        <f t="shared" si="24"/>
        <v>-4.4752066115702505</v>
      </c>
      <c r="AK47" s="119">
        <f t="shared" si="24"/>
        <v>-1.9017857142857153</v>
      </c>
      <c r="AL47" s="118">
        <f t="shared" si="24"/>
        <v>-6.3407061688311686</v>
      </c>
      <c r="AM47" s="119">
        <f t="shared" si="24"/>
        <v>-1.5510204081632679</v>
      </c>
      <c r="AN47" s="118">
        <f t="shared" si="24"/>
        <v>0.10468319559228689</v>
      </c>
      <c r="AO47" s="119">
        <f t="shared" si="24"/>
        <v>3.7404798591239299</v>
      </c>
      <c r="AP47" s="118">
        <f t="shared" si="24"/>
        <v>5.9291617473435672</v>
      </c>
      <c r="AQ47" s="119">
        <f t="shared" si="24"/>
        <v>2.7903525046382214</v>
      </c>
      <c r="AR47" s="118">
        <f t="shared" si="24"/>
        <v>-0.2941284068044645</v>
      </c>
      <c r="AS47" s="119">
        <f t="shared" si="24"/>
        <v>0.67948717948717885</v>
      </c>
      <c r="AT47" s="118">
        <f t="shared" si="24"/>
        <v>5.4301093643198897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4.0969030969030946</v>
      </c>
      <c r="Z49" s="63">
        <f t="shared" si="25"/>
        <v>7.1126760563380245</v>
      </c>
      <c r="AA49" s="71">
        <f t="shared" si="25"/>
        <v>1.4691558441558428</v>
      </c>
      <c r="AB49" s="63">
        <f t="shared" si="25"/>
        <v>1.6666666666666643</v>
      </c>
      <c r="AC49" s="71">
        <f t="shared" si="25"/>
        <v>0</v>
      </c>
      <c r="AD49" s="63">
        <f t="shared" si="25"/>
        <v>7.6456568793525328</v>
      </c>
      <c r="AE49" s="71">
        <f t="shared" si="25"/>
        <v>1.6535672120087703</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5.9291617473435672</v>
      </c>
      <c r="AQ49" s="71">
        <f t="shared" si="25"/>
        <v>2.7903525046382214</v>
      </c>
      <c r="AR49" s="63">
        <f t="shared" si="25"/>
        <v>0</v>
      </c>
      <c r="AS49" s="71">
        <f t="shared" si="25"/>
        <v>0.67948717948717885</v>
      </c>
      <c r="AT49" s="63">
        <f t="shared" si="25"/>
        <v>5.4301093643198897</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3.85</v>
      </c>
      <c r="AA24" s="114">
        <f t="shared" si="12"/>
        <v>3.45</v>
      </c>
      <c r="AB24" s="113">
        <f t="shared" si="12"/>
        <v>3.2083333333333335</v>
      </c>
      <c r="AC24" s="114">
        <f t="shared" si="12"/>
        <v>3.125</v>
      </c>
      <c r="AD24" s="113">
        <f t="shared" si="12"/>
        <v>3.5162293067302826</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3.4874999999999998</v>
      </c>
      <c r="AA25" s="123">
        <f t="shared" si="14"/>
        <v>3.6500000000000004</v>
      </c>
      <c r="AB25" s="122">
        <f t="shared" si="14"/>
        <v>3.3291666666666666</v>
      </c>
      <c r="AC25" s="123">
        <f t="shared" si="14"/>
        <v>3.166666666666667</v>
      </c>
      <c r="AD25" s="122">
        <f t="shared" si="14"/>
        <v>3.3206146533651415</v>
      </c>
      <c r="AE25" s="123">
        <f t="shared" si="14"/>
        <v>3.3831146533651415</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22.751644736842106</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4.4665991902834001</v>
      </c>
      <c r="AA28" s="116">
        <f t="shared" si="15"/>
        <v>7.4694217939214198</v>
      </c>
      <c r="AB28" s="117">
        <f t="shared" si="15"/>
        <v>1.7516447368421062</v>
      </c>
      <c r="AC28" s="116">
        <f t="shared" si="15"/>
        <v>2.0043859649122773</v>
      </c>
      <c r="AD28" s="117">
        <f t="shared" si="15"/>
        <v>3.0246069719751745E-2</v>
      </c>
      <c r="AE28" s="116">
        <f t="shared" si="15"/>
        <v>7.7594155225019072</v>
      </c>
      <c r="AF28" s="117">
        <f t="shared" si="15"/>
        <v>1.9911141490088866</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6.3229665071770356</v>
      </c>
      <c r="AR28" s="117">
        <f t="shared" si="15"/>
        <v>3.1428571428571459</v>
      </c>
      <c r="AS28" s="116">
        <f t="shared" si="15"/>
        <v>0</v>
      </c>
      <c r="AT28" s="117">
        <f t="shared" si="15"/>
        <v>1.0042172739541151</v>
      </c>
      <c r="AU28" s="116">
        <f t="shared" si="15"/>
        <v>5.8173476454293613</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7.5814536340852126</v>
      </c>
      <c r="G45" s="69">
        <f t="shared" ref="G45:AZ45" si="23">G43/$F$1</f>
        <v>6.5789473684210522</v>
      </c>
      <c r="H45" s="61">
        <f t="shared" si="23"/>
        <v>7.5814536340852126</v>
      </c>
      <c r="I45" s="69">
        <f t="shared" si="23"/>
        <v>6.5938995215311005</v>
      </c>
      <c r="J45" s="61">
        <f t="shared" si="23"/>
        <v>31.842105263157894</v>
      </c>
      <c r="K45" s="69">
        <f t="shared" si="23"/>
        <v>40.430622009569369</v>
      </c>
      <c r="L45" s="61">
        <f t="shared" si="23"/>
        <v>50.892857142857146</v>
      </c>
      <c r="M45" s="69">
        <f t="shared" si="23"/>
        <v>26.913875598086122</v>
      </c>
      <c r="N45" s="61">
        <f t="shared" si="23"/>
        <v>36.53846153846154</v>
      </c>
      <c r="O45" s="69">
        <f t="shared" si="23"/>
        <v>36.016851338873501</v>
      </c>
      <c r="P45" s="61">
        <f t="shared" si="23"/>
        <v>23.881578947368418</v>
      </c>
      <c r="Q45" s="69">
        <f t="shared" si="23"/>
        <v>18.286876731301938</v>
      </c>
      <c r="R45" s="61">
        <f t="shared" si="23"/>
        <v>14.990006662225184</v>
      </c>
      <c r="S45" s="69">
        <f t="shared" si="23"/>
        <v>19.781698564593299</v>
      </c>
      <c r="T45" s="61">
        <f t="shared" si="23"/>
        <v>20.728744939271255</v>
      </c>
      <c r="U45" s="69">
        <f t="shared" si="23"/>
        <v>26.864035087719298</v>
      </c>
      <c r="V45" s="61">
        <f t="shared" si="23"/>
        <v>22.060359231411862</v>
      </c>
      <c r="W45" s="69">
        <f t="shared" si="23"/>
        <v>25.909745065789473</v>
      </c>
      <c r="X45" s="61">
        <f t="shared" si="23"/>
        <v>24.360902255639093</v>
      </c>
      <c r="Y45" s="69">
        <f t="shared" si="23"/>
        <v>28.4665991902834</v>
      </c>
      <c r="Z45" s="61">
        <f t="shared" si="23"/>
        <v>27.46942179392142</v>
      </c>
      <c r="AA45" s="69">
        <f t="shared" si="23"/>
        <v>21.751644736842106</v>
      </c>
      <c r="AB45" s="61">
        <f t="shared" si="23"/>
        <v>26.004385964912277</v>
      </c>
      <c r="AC45" s="69">
        <f t="shared" si="23"/>
        <v>24.030246069719752</v>
      </c>
      <c r="AD45" s="61">
        <f t="shared" si="23"/>
        <v>30.511060259344013</v>
      </c>
      <c r="AE45" s="69">
        <f t="shared" si="23"/>
        <v>25.991114149008887</v>
      </c>
      <c r="AF45" s="61">
        <f t="shared" si="23"/>
        <v>19.688596491228068</v>
      </c>
      <c r="AG45" s="69">
        <f t="shared" si="23"/>
        <v>17.911184210526315</v>
      </c>
      <c r="AH45" s="61">
        <f t="shared" si="23"/>
        <v>17.273954116059379</v>
      </c>
      <c r="AI45" s="69">
        <f t="shared" si="23"/>
        <v>20.109976433621366</v>
      </c>
      <c r="AJ45" s="61">
        <f t="shared" si="23"/>
        <v>19.781698564593299</v>
      </c>
      <c r="AK45" s="69">
        <f t="shared" si="23"/>
        <v>22.388980263157894</v>
      </c>
      <c r="AL45" s="61">
        <f t="shared" si="23"/>
        <v>17.891652960526315</v>
      </c>
      <c r="AM45" s="69">
        <f t="shared" si="23"/>
        <v>22.744360902255636</v>
      </c>
      <c r="AN45" s="61">
        <f t="shared" si="23"/>
        <v>24.421850079744818</v>
      </c>
      <c r="AO45" s="69">
        <f t="shared" si="23"/>
        <v>28.10548617305977</v>
      </c>
      <c r="AP45" s="61">
        <f t="shared" si="23"/>
        <v>30.322966507177036</v>
      </c>
      <c r="AQ45" s="69">
        <f t="shared" si="23"/>
        <v>27.142857142857146</v>
      </c>
      <c r="AR45" s="61">
        <f t="shared" si="23"/>
        <v>24.017790956263898</v>
      </c>
      <c r="AS45" s="69">
        <f t="shared" si="23"/>
        <v>25.004217273954115</v>
      </c>
      <c r="AT45" s="61">
        <f t="shared" si="23"/>
        <v>29.817347645429361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-5.4210526315789478</v>
      </c>
      <c r="H47" s="118">
        <f>H45-H26</f>
        <v>-4.4185463659147874</v>
      </c>
      <c r="I47" s="119">
        <f t="shared" ref="I47:AZ47" si="24">I45-I26</f>
        <v>-5.4061004784688995</v>
      </c>
      <c r="J47" s="118">
        <f t="shared" si="24"/>
        <v>19.842105263157894</v>
      </c>
      <c r="K47" s="119">
        <f t="shared" si="24"/>
        <v>28.430622009569369</v>
      </c>
      <c r="L47" s="118">
        <f t="shared" si="24"/>
        <v>38.892857142857146</v>
      </c>
      <c r="M47" s="119">
        <f t="shared" si="24"/>
        <v>4.913875598086122</v>
      </c>
      <c r="N47" s="118">
        <f t="shared" si="24"/>
        <v>12.53846153846154</v>
      </c>
      <c r="O47" s="119">
        <f t="shared" si="24"/>
        <v>12.016851338873501</v>
      </c>
      <c r="P47" s="118">
        <f t="shared" si="24"/>
        <v>-0.11842105263158231</v>
      </c>
      <c r="Q47" s="119">
        <f t="shared" si="24"/>
        <v>-5.7131232686980624</v>
      </c>
      <c r="R47" s="118">
        <f t="shared" si="24"/>
        <v>-9.0099933377748158</v>
      </c>
      <c r="S47" s="119">
        <f t="shared" si="24"/>
        <v>-4.2183014354067012</v>
      </c>
      <c r="T47" s="118">
        <f t="shared" si="24"/>
        <v>-3.2712550607287447</v>
      </c>
      <c r="U47" s="119">
        <f t="shared" si="24"/>
        <v>2.8640350877192979</v>
      </c>
      <c r="V47" s="118">
        <f t="shared" si="24"/>
        <v>-1.9396407685881378</v>
      </c>
      <c r="W47" s="119">
        <f t="shared" si="24"/>
        <v>1.9097450657894726</v>
      </c>
      <c r="X47" s="118">
        <f t="shared" si="24"/>
        <v>0.36090225563909328</v>
      </c>
      <c r="Y47" s="119">
        <f t="shared" si="24"/>
        <v>4.4665991902834001</v>
      </c>
      <c r="Z47" s="118">
        <f t="shared" si="24"/>
        <v>7.4694217939214198</v>
      </c>
      <c r="AA47" s="119">
        <f t="shared" si="24"/>
        <v>1.7516447368421062</v>
      </c>
      <c r="AB47" s="118">
        <f t="shared" si="24"/>
        <v>2.0043859649122773</v>
      </c>
      <c r="AC47" s="119">
        <f t="shared" si="24"/>
        <v>3.0246069719751745E-2</v>
      </c>
      <c r="AD47" s="118">
        <f t="shared" si="24"/>
        <v>7.7594155225019072</v>
      </c>
      <c r="AE47" s="119">
        <f t="shared" si="24"/>
        <v>1.9911141490088866</v>
      </c>
      <c r="AF47" s="118">
        <f t="shared" si="24"/>
        <v>-4.3114035087719316</v>
      </c>
      <c r="AG47" s="119">
        <f t="shared" si="24"/>
        <v>-6.088815789473685</v>
      </c>
      <c r="AH47" s="118">
        <f t="shared" si="24"/>
        <v>-6.7260458839406212</v>
      </c>
      <c r="AI47" s="119">
        <f t="shared" si="24"/>
        <v>-3.890023566378634</v>
      </c>
      <c r="AJ47" s="118">
        <f t="shared" si="24"/>
        <v>-4.2183014354067012</v>
      </c>
      <c r="AK47" s="119">
        <f t="shared" si="24"/>
        <v>-1.6110197368421062</v>
      </c>
      <c r="AL47" s="118">
        <f t="shared" si="24"/>
        <v>-6.108347039473685</v>
      </c>
      <c r="AM47" s="119">
        <f t="shared" si="24"/>
        <v>-1.2556390977443641</v>
      </c>
      <c r="AN47" s="118">
        <f t="shared" si="24"/>
        <v>0.42185007974481792</v>
      </c>
      <c r="AO47" s="119">
        <f t="shared" si="24"/>
        <v>4.10548617305977</v>
      </c>
      <c r="AP47" s="118">
        <f t="shared" si="24"/>
        <v>6.3229665071770356</v>
      </c>
      <c r="AQ47" s="119">
        <f t="shared" si="24"/>
        <v>3.1428571428571459</v>
      </c>
      <c r="AR47" s="118">
        <f t="shared" si="24"/>
        <v>1.7790956263898039E-2</v>
      </c>
      <c r="AS47" s="119">
        <f t="shared" si="24"/>
        <v>1.0042172739541151</v>
      </c>
      <c r="AT47" s="118">
        <f t="shared" si="24"/>
        <v>5.8173476454293613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4.4665991902834001</v>
      </c>
      <c r="Z49" s="63">
        <f t="shared" si="25"/>
        <v>7.4694217939214198</v>
      </c>
      <c r="AA49" s="71">
        <f t="shared" si="25"/>
        <v>1.7516447368421062</v>
      </c>
      <c r="AB49" s="63">
        <f t="shared" si="25"/>
        <v>2.0043859649122773</v>
      </c>
      <c r="AC49" s="71">
        <f t="shared" si="25"/>
        <v>3.0246069719751745E-2</v>
      </c>
      <c r="AD49" s="63">
        <f t="shared" si="25"/>
        <v>7.7594155225019072</v>
      </c>
      <c r="AE49" s="71">
        <f t="shared" si="25"/>
        <v>1.9911141490088866</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6.3229665071770356</v>
      </c>
      <c r="AQ49" s="71">
        <f t="shared" si="25"/>
        <v>3.1428571428571459</v>
      </c>
      <c r="AR49" s="63">
        <f t="shared" si="25"/>
        <v>0</v>
      </c>
      <c r="AS49" s="71">
        <f t="shared" si="25"/>
        <v>1.0042172739541151</v>
      </c>
      <c r="AT49" s="63">
        <f t="shared" si="25"/>
        <v>5.8173476454293613</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3.85</v>
      </c>
      <c r="AA24" s="114">
        <f t="shared" si="12"/>
        <v>3.3356353591160226</v>
      </c>
      <c r="AB24" s="113">
        <f t="shared" si="12"/>
        <v>3.2083333333333335</v>
      </c>
      <c r="AC24" s="114">
        <f t="shared" si="12"/>
        <v>3.125</v>
      </c>
      <c r="AD24" s="113">
        <f t="shared" si="12"/>
        <v>3.5784653069918519</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3.4874999999999998</v>
      </c>
      <c r="AA25" s="123">
        <f t="shared" si="14"/>
        <v>3.5928176795580113</v>
      </c>
      <c r="AB25" s="122">
        <f t="shared" si="14"/>
        <v>3.271984346224678</v>
      </c>
      <c r="AC25" s="123">
        <f t="shared" si="14"/>
        <v>3.166666666666667</v>
      </c>
      <c r="AD25" s="122">
        <f t="shared" si="14"/>
        <v>3.351732653495926</v>
      </c>
      <c r="AE25" s="123">
        <f t="shared" si="14"/>
        <v>3.414232653495926</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20</v>
      </c>
      <c r="AA26" s="116">
        <f>IF((Z26+Y28+(IF(Z16&gt;0,0,Z16))&gt;'SDR Patient and Stations'!AA8),'SDR Patient and Stations'!AA8,(Z26+Y28+(IF(Z16&gt;0,0,Z16))))</f>
        <v>20.685714285714283</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22.355952380952385</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0.68571428571428328</v>
      </c>
      <c r="Z28" s="117">
        <f t="shared" si="15"/>
        <v>4.8461538461538431</v>
      </c>
      <c r="AA28" s="116">
        <f t="shared" si="15"/>
        <v>7.8356807511737081</v>
      </c>
      <c r="AB28" s="117">
        <f t="shared" si="15"/>
        <v>1.3559523809523846</v>
      </c>
      <c r="AC28" s="116">
        <f t="shared" si="15"/>
        <v>2.3511111111111092</v>
      </c>
      <c r="AD28" s="117">
        <f t="shared" si="15"/>
        <v>0.35064935064934843</v>
      </c>
      <c r="AE28" s="116">
        <f t="shared" si="15"/>
        <v>8.5619220151828799</v>
      </c>
      <c r="AF28" s="117">
        <f t="shared" si="15"/>
        <v>2.3376623376623371</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6.7272727272727302</v>
      </c>
      <c r="AR28" s="117">
        <f t="shared" si="15"/>
        <v>3.5047619047619065</v>
      </c>
      <c r="AS28" s="116">
        <f t="shared" si="15"/>
        <v>0.33802816901408406</v>
      </c>
      <c r="AT28" s="117">
        <f t="shared" si="15"/>
        <v>1.3376068376068382</v>
      </c>
      <c r="AU28" s="116">
        <f t="shared" si="15"/>
        <v>6.2149122807017534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7.6825396825396828</v>
      </c>
      <c r="G45" s="69">
        <f t="shared" ref="G45:AZ45" si="23">G43/$F$1</f>
        <v>6.666666666666667</v>
      </c>
      <c r="H45" s="61">
        <f t="shared" si="23"/>
        <v>7.6825396825396828</v>
      </c>
      <c r="I45" s="69">
        <f t="shared" si="23"/>
        <v>6.6818181818181825</v>
      </c>
      <c r="J45" s="61">
        <f t="shared" si="23"/>
        <v>32.266666666666666</v>
      </c>
      <c r="K45" s="69">
        <f t="shared" si="23"/>
        <v>40.969696969696962</v>
      </c>
      <c r="L45" s="61">
        <f t="shared" si="23"/>
        <v>51.571428571428577</v>
      </c>
      <c r="M45" s="69">
        <f t="shared" si="23"/>
        <v>27.27272727272727</v>
      </c>
      <c r="N45" s="61">
        <f t="shared" si="23"/>
        <v>37.025641025641029</v>
      </c>
      <c r="O45" s="69">
        <f t="shared" si="23"/>
        <v>36.497076023391813</v>
      </c>
      <c r="P45" s="61">
        <f t="shared" si="23"/>
        <v>24.2</v>
      </c>
      <c r="Q45" s="69">
        <f t="shared" si="23"/>
        <v>18.530701754385962</v>
      </c>
      <c r="R45" s="61">
        <f t="shared" si="23"/>
        <v>15.18987341772152</v>
      </c>
      <c r="S45" s="69">
        <f t="shared" si="23"/>
        <v>20.045454545454543</v>
      </c>
      <c r="T45" s="61">
        <f t="shared" si="23"/>
        <v>21.005128205128205</v>
      </c>
      <c r="U45" s="69">
        <f t="shared" si="23"/>
        <v>27.222222222222225</v>
      </c>
      <c r="V45" s="61">
        <f t="shared" si="23"/>
        <v>22.354497354497354</v>
      </c>
      <c r="W45" s="69">
        <f t="shared" si="23"/>
        <v>26.255208333333332</v>
      </c>
      <c r="X45" s="61">
        <f t="shared" si="23"/>
        <v>24.685714285714283</v>
      </c>
      <c r="Y45" s="69">
        <f t="shared" si="23"/>
        <v>28.846153846153843</v>
      </c>
      <c r="Z45" s="61">
        <f t="shared" si="23"/>
        <v>27.835680751173708</v>
      </c>
      <c r="AA45" s="69">
        <f t="shared" si="23"/>
        <v>22.041666666666668</v>
      </c>
      <c r="AB45" s="61">
        <f t="shared" si="23"/>
        <v>26.351111111111109</v>
      </c>
      <c r="AC45" s="69">
        <f t="shared" si="23"/>
        <v>24.350649350649348</v>
      </c>
      <c r="AD45" s="61">
        <f t="shared" si="23"/>
        <v>30.917874396135264</v>
      </c>
      <c r="AE45" s="69">
        <f t="shared" si="23"/>
        <v>26.337662337662337</v>
      </c>
      <c r="AF45" s="61">
        <f t="shared" si="23"/>
        <v>19.951111111111111</v>
      </c>
      <c r="AG45" s="69">
        <f t="shared" si="23"/>
        <v>18.150000000000002</v>
      </c>
      <c r="AH45" s="61">
        <f t="shared" si="23"/>
        <v>17.504273504273502</v>
      </c>
      <c r="AI45" s="69">
        <f t="shared" si="23"/>
        <v>20.378109452736318</v>
      </c>
      <c r="AJ45" s="61">
        <f t="shared" si="23"/>
        <v>20.045454545454543</v>
      </c>
      <c r="AK45" s="69">
        <f t="shared" si="23"/>
        <v>22.6875</v>
      </c>
      <c r="AL45" s="61">
        <f t="shared" si="23"/>
        <v>18.130208333333332</v>
      </c>
      <c r="AM45" s="69">
        <f t="shared" si="23"/>
        <v>23.047619047619047</v>
      </c>
      <c r="AN45" s="61">
        <f t="shared" si="23"/>
        <v>24.747474747474751</v>
      </c>
      <c r="AO45" s="69">
        <f t="shared" si="23"/>
        <v>28.480225988700568</v>
      </c>
      <c r="AP45" s="61">
        <f t="shared" si="23"/>
        <v>30.72727272727273</v>
      </c>
      <c r="AQ45" s="69">
        <f t="shared" si="23"/>
        <v>27.504761904761907</v>
      </c>
      <c r="AR45" s="61">
        <f t="shared" si="23"/>
        <v>24.338028169014084</v>
      </c>
      <c r="AS45" s="69">
        <f t="shared" si="23"/>
        <v>25.337606837606838</v>
      </c>
      <c r="AT45" s="61">
        <f t="shared" si="23"/>
        <v>30.214912280701753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-5.333333333333333</v>
      </c>
      <c r="H47" s="118">
        <f>H45-H26</f>
        <v>-4.3174603174603172</v>
      </c>
      <c r="I47" s="119">
        <f t="shared" ref="I47:AZ47" si="24">I45-I26</f>
        <v>-5.3181818181818175</v>
      </c>
      <c r="J47" s="118">
        <f t="shared" si="24"/>
        <v>20.266666666666666</v>
      </c>
      <c r="K47" s="119">
        <f t="shared" si="24"/>
        <v>28.969696969696962</v>
      </c>
      <c r="L47" s="118">
        <f t="shared" si="24"/>
        <v>39.571428571428577</v>
      </c>
      <c r="M47" s="119">
        <f t="shared" si="24"/>
        <v>5.2727272727272698</v>
      </c>
      <c r="N47" s="118">
        <f t="shared" si="24"/>
        <v>13.025641025641029</v>
      </c>
      <c r="O47" s="119">
        <f t="shared" si="24"/>
        <v>12.497076023391813</v>
      </c>
      <c r="P47" s="118">
        <f t="shared" si="24"/>
        <v>0.19999999999999929</v>
      </c>
      <c r="Q47" s="119">
        <f t="shared" si="24"/>
        <v>-5.4692982456140378</v>
      </c>
      <c r="R47" s="118">
        <f t="shared" si="24"/>
        <v>-8.81012658227848</v>
      </c>
      <c r="S47" s="119">
        <f t="shared" si="24"/>
        <v>-3.9545454545454568</v>
      </c>
      <c r="T47" s="118">
        <f t="shared" si="24"/>
        <v>-2.9948717948717949</v>
      </c>
      <c r="U47" s="119">
        <f t="shared" si="24"/>
        <v>3.222222222222225</v>
      </c>
      <c r="V47" s="118">
        <f t="shared" si="24"/>
        <v>-1.6455026455026456</v>
      </c>
      <c r="W47" s="119">
        <f t="shared" si="24"/>
        <v>2.2552083333333321</v>
      </c>
      <c r="X47" s="118">
        <f t="shared" si="24"/>
        <v>0.68571428571428328</v>
      </c>
      <c r="Y47" s="119">
        <f t="shared" si="24"/>
        <v>4.8461538461538431</v>
      </c>
      <c r="Z47" s="118">
        <f t="shared" si="24"/>
        <v>7.8356807511737081</v>
      </c>
      <c r="AA47" s="119">
        <f t="shared" si="24"/>
        <v>1.3559523809523846</v>
      </c>
      <c r="AB47" s="118">
        <f t="shared" si="24"/>
        <v>2.3511111111111092</v>
      </c>
      <c r="AC47" s="119">
        <f t="shared" si="24"/>
        <v>0.35064935064934843</v>
      </c>
      <c r="AD47" s="118">
        <f t="shared" si="24"/>
        <v>8.5619220151828799</v>
      </c>
      <c r="AE47" s="119">
        <f t="shared" si="24"/>
        <v>2.3376623376623371</v>
      </c>
      <c r="AF47" s="118">
        <f t="shared" si="24"/>
        <v>-4.0488888888888894</v>
      </c>
      <c r="AG47" s="119">
        <f t="shared" si="24"/>
        <v>-5.8499999999999979</v>
      </c>
      <c r="AH47" s="118">
        <f t="shared" si="24"/>
        <v>-6.4957264957264975</v>
      </c>
      <c r="AI47" s="119">
        <f t="shared" si="24"/>
        <v>-3.621890547263682</v>
      </c>
      <c r="AJ47" s="118">
        <f t="shared" si="24"/>
        <v>-3.9545454545454568</v>
      </c>
      <c r="AK47" s="119">
        <f t="shared" si="24"/>
        <v>-1.3125</v>
      </c>
      <c r="AL47" s="118">
        <f t="shared" si="24"/>
        <v>-5.8697916666666679</v>
      </c>
      <c r="AM47" s="119">
        <f t="shared" si="24"/>
        <v>-0.95238095238095255</v>
      </c>
      <c r="AN47" s="118">
        <f t="shared" si="24"/>
        <v>0.74747474747475096</v>
      </c>
      <c r="AO47" s="119">
        <f t="shared" si="24"/>
        <v>4.4802259887005675</v>
      </c>
      <c r="AP47" s="118">
        <f t="shared" si="24"/>
        <v>6.7272727272727302</v>
      </c>
      <c r="AQ47" s="119">
        <f t="shared" si="24"/>
        <v>3.5047619047619065</v>
      </c>
      <c r="AR47" s="118">
        <f t="shared" si="24"/>
        <v>0.33802816901408406</v>
      </c>
      <c r="AS47" s="119">
        <f t="shared" si="24"/>
        <v>1.3376068376068382</v>
      </c>
      <c r="AT47" s="118">
        <f t="shared" si="24"/>
        <v>6.2149122807017534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0.68571428571428328</v>
      </c>
      <c r="Y49" s="71">
        <f t="shared" si="25"/>
        <v>4.8461538461538431</v>
      </c>
      <c r="Z49" s="63">
        <f t="shared" si="25"/>
        <v>7.8356807511737081</v>
      </c>
      <c r="AA49" s="71">
        <f t="shared" si="25"/>
        <v>1.3559523809523846</v>
      </c>
      <c r="AB49" s="63">
        <f t="shared" si="25"/>
        <v>2.3511111111111092</v>
      </c>
      <c r="AC49" s="71">
        <f t="shared" si="25"/>
        <v>0.35064935064934843</v>
      </c>
      <c r="AD49" s="63">
        <f t="shared" si="25"/>
        <v>8.5619220151828799</v>
      </c>
      <c r="AE49" s="71">
        <f t="shared" si="25"/>
        <v>2.3376623376623371</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6.7272727272727302</v>
      </c>
      <c r="AQ49" s="71">
        <f t="shared" si="25"/>
        <v>3.5047619047619065</v>
      </c>
      <c r="AR49" s="63">
        <f t="shared" si="25"/>
        <v>0.33802816901408406</v>
      </c>
      <c r="AS49" s="71">
        <f t="shared" si="25"/>
        <v>1.3376068376068382</v>
      </c>
      <c r="AT49" s="63">
        <f t="shared" si="25"/>
        <v>6.2149122807017534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3.85</v>
      </c>
      <c r="AA24" s="114">
        <f t="shared" si="12"/>
        <v>3.2826965466568705</v>
      </c>
      <c r="AB24" s="113">
        <f t="shared" si="12"/>
        <v>3.2083333333333335</v>
      </c>
      <c r="AC24" s="114">
        <f t="shared" si="12"/>
        <v>3.125</v>
      </c>
      <c r="AD24" s="113">
        <f t="shared" si="12"/>
        <v>3.5841937402021724</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3.4874999999999998</v>
      </c>
      <c r="AA25" s="123">
        <f t="shared" si="14"/>
        <v>3.5663482733284351</v>
      </c>
      <c r="AB25" s="122">
        <f t="shared" si="14"/>
        <v>3.2455149399951022</v>
      </c>
      <c r="AC25" s="123">
        <f t="shared" si="14"/>
        <v>3.166666666666667</v>
      </c>
      <c r="AD25" s="122">
        <f t="shared" si="14"/>
        <v>3.3545968701010862</v>
      </c>
      <c r="AE25" s="123">
        <f t="shared" si="14"/>
        <v>3.4170968701010862</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20</v>
      </c>
      <c r="AA26" s="116">
        <f>IF((Z26+Y28+(IF(Z16&gt;0,0,Z16))&gt;'SDR Patient and Stations'!AA8),'SDR Patient and Stations'!AA8,(Z26+Y28+(IF(Z16&gt;0,0,Z16))))</f>
        <v>21.019305019305015</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22.320222007722013</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1.0193050193050155</v>
      </c>
      <c r="Z28" s="117">
        <f t="shared" si="15"/>
        <v>5.2359667359667341</v>
      </c>
      <c r="AA28" s="116">
        <f t="shared" si="15"/>
        <v>8.2118385991625402</v>
      </c>
      <c r="AB28" s="117">
        <f t="shared" si="15"/>
        <v>1.3202220077220126</v>
      </c>
      <c r="AC28" s="116">
        <f t="shared" si="15"/>
        <v>2.7072072072072046</v>
      </c>
      <c r="AD28" s="117">
        <f t="shared" si="15"/>
        <v>0.67971217971217612</v>
      </c>
      <c r="AE28" s="116">
        <f t="shared" si="15"/>
        <v>9.0154615018745403</v>
      </c>
      <c r="AF28" s="117">
        <f t="shared" si="15"/>
        <v>2.6935766935766949</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7.1425061425061429</v>
      </c>
      <c r="AR28" s="117">
        <f t="shared" si="15"/>
        <v>3.8764478764478802</v>
      </c>
      <c r="AS28" s="116">
        <f t="shared" si="15"/>
        <v>0.66692044156832964</v>
      </c>
      <c r="AT28" s="117">
        <f t="shared" si="15"/>
        <v>1.6800069300069289</v>
      </c>
      <c r="AU28" s="116">
        <f t="shared" si="15"/>
        <v>6.623221906116644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7.7863577863577866</v>
      </c>
      <c r="G45" s="69">
        <f t="shared" ref="G45:AZ45" si="23">G43/$F$1</f>
        <v>6.756756756756757</v>
      </c>
      <c r="H45" s="61">
        <f t="shared" si="23"/>
        <v>7.7863577863577866</v>
      </c>
      <c r="I45" s="69">
        <f t="shared" si="23"/>
        <v>6.7721130221130226</v>
      </c>
      <c r="J45" s="61">
        <f t="shared" si="23"/>
        <v>32.702702702702702</v>
      </c>
      <c r="K45" s="69">
        <f t="shared" si="23"/>
        <v>41.523341523341522</v>
      </c>
      <c r="L45" s="61">
        <f t="shared" si="23"/>
        <v>52.268339768339771</v>
      </c>
      <c r="M45" s="69">
        <f t="shared" si="23"/>
        <v>27.64127764127764</v>
      </c>
      <c r="N45" s="61">
        <f t="shared" si="23"/>
        <v>37.525987525987524</v>
      </c>
      <c r="O45" s="69">
        <f t="shared" si="23"/>
        <v>36.990279753437648</v>
      </c>
      <c r="P45" s="61">
        <f t="shared" si="23"/>
        <v>24.527027027027025</v>
      </c>
      <c r="Q45" s="69">
        <f t="shared" si="23"/>
        <v>18.781116642958747</v>
      </c>
      <c r="R45" s="61">
        <f t="shared" si="23"/>
        <v>15.39514197742046</v>
      </c>
      <c r="S45" s="69">
        <f t="shared" si="23"/>
        <v>20.316339066339065</v>
      </c>
      <c r="T45" s="61">
        <f t="shared" si="23"/>
        <v>21.28898128898129</v>
      </c>
      <c r="U45" s="69">
        <f t="shared" si="23"/>
        <v>27.590090090090094</v>
      </c>
      <c r="V45" s="61">
        <f t="shared" si="23"/>
        <v>22.656585156585155</v>
      </c>
      <c r="W45" s="69">
        <f t="shared" si="23"/>
        <v>26.610008445945947</v>
      </c>
      <c r="X45" s="61">
        <f t="shared" si="23"/>
        <v>25.019305019305015</v>
      </c>
      <c r="Y45" s="69">
        <f t="shared" si="23"/>
        <v>29.235966735966734</v>
      </c>
      <c r="Z45" s="61">
        <f t="shared" si="23"/>
        <v>28.21183859916254</v>
      </c>
      <c r="AA45" s="69">
        <f t="shared" si="23"/>
        <v>22.339527027027028</v>
      </c>
      <c r="AB45" s="61">
        <f t="shared" si="23"/>
        <v>26.707207207207205</v>
      </c>
      <c r="AC45" s="69">
        <f t="shared" si="23"/>
        <v>24.679712179712176</v>
      </c>
      <c r="AD45" s="61">
        <f t="shared" si="23"/>
        <v>31.335683509596553</v>
      </c>
      <c r="AE45" s="69">
        <f t="shared" si="23"/>
        <v>26.693576693576695</v>
      </c>
      <c r="AF45" s="61">
        <f t="shared" si="23"/>
        <v>20.22072072072072</v>
      </c>
      <c r="AG45" s="69">
        <f t="shared" si="23"/>
        <v>18.39527027027027</v>
      </c>
      <c r="AH45" s="61">
        <f t="shared" si="23"/>
        <v>17.740817740817739</v>
      </c>
      <c r="AI45" s="69">
        <f t="shared" si="23"/>
        <v>20.653489310205728</v>
      </c>
      <c r="AJ45" s="61">
        <f t="shared" si="23"/>
        <v>20.316339066339065</v>
      </c>
      <c r="AK45" s="69">
        <f t="shared" si="23"/>
        <v>22.994087837837839</v>
      </c>
      <c r="AL45" s="61">
        <f t="shared" si="23"/>
        <v>18.375211148648649</v>
      </c>
      <c r="AM45" s="69">
        <f t="shared" si="23"/>
        <v>23.359073359073356</v>
      </c>
      <c r="AN45" s="61">
        <f t="shared" si="23"/>
        <v>25.081900081900084</v>
      </c>
      <c r="AO45" s="69">
        <f t="shared" si="23"/>
        <v>28.865093907466793</v>
      </c>
      <c r="AP45" s="61">
        <f t="shared" si="23"/>
        <v>31.142506142506143</v>
      </c>
      <c r="AQ45" s="69">
        <f t="shared" si="23"/>
        <v>27.87644787644788</v>
      </c>
      <c r="AR45" s="61">
        <f t="shared" si="23"/>
        <v>24.66692044156833</v>
      </c>
      <c r="AS45" s="69">
        <f t="shared" si="23"/>
        <v>25.680006930006929</v>
      </c>
      <c r="AT45" s="61">
        <f t="shared" si="23"/>
        <v>30.623221906116644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-5.243243243243243</v>
      </c>
      <c r="H47" s="118">
        <f>H45-H26</f>
        <v>-4.2136422136422134</v>
      </c>
      <c r="I47" s="119">
        <f t="shared" ref="I47:AZ47" si="24">I45-I26</f>
        <v>-5.2278869778869774</v>
      </c>
      <c r="J47" s="118">
        <f t="shared" si="24"/>
        <v>20.702702702702702</v>
      </c>
      <c r="K47" s="119">
        <f t="shared" si="24"/>
        <v>29.523341523341522</v>
      </c>
      <c r="L47" s="118">
        <f t="shared" si="24"/>
        <v>40.268339768339771</v>
      </c>
      <c r="M47" s="119">
        <f t="shared" si="24"/>
        <v>5.6412776412776395</v>
      </c>
      <c r="N47" s="118">
        <f t="shared" si="24"/>
        <v>13.525987525987524</v>
      </c>
      <c r="O47" s="119">
        <f t="shared" si="24"/>
        <v>12.990279753437648</v>
      </c>
      <c r="P47" s="118">
        <f t="shared" si="24"/>
        <v>0.52702702702702453</v>
      </c>
      <c r="Q47" s="119">
        <f t="shared" si="24"/>
        <v>-5.2188833570412534</v>
      </c>
      <c r="R47" s="118">
        <f t="shared" si="24"/>
        <v>-8.6048580225795401</v>
      </c>
      <c r="S47" s="119">
        <f t="shared" si="24"/>
        <v>-3.6836609336609349</v>
      </c>
      <c r="T47" s="118">
        <f t="shared" si="24"/>
        <v>-2.7110187110187098</v>
      </c>
      <c r="U47" s="119">
        <f t="shared" si="24"/>
        <v>3.5900900900900936</v>
      </c>
      <c r="V47" s="118">
        <f t="shared" si="24"/>
        <v>-1.3434148434148447</v>
      </c>
      <c r="W47" s="119">
        <f t="shared" si="24"/>
        <v>2.6100084459459474</v>
      </c>
      <c r="X47" s="118">
        <f t="shared" si="24"/>
        <v>1.0193050193050155</v>
      </c>
      <c r="Y47" s="119">
        <f t="shared" si="24"/>
        <v>5.2359667359667341</v>
      </c>
      <c r="Z47" s="118">
        <f t="shared" si="24"/>
        <v>8.2118385991625402</v>
      </c>
      <c r="AA47" s="119">
        <f t="shared" si="24"/>
        <v>1.3202220077220126</v>
      </c>
      <c r="AB47" s="118">
        <f t="shared" si="24"/>
        <v>2.7072072072072046</v>
      </c>
      <c r="AC47" s="119">
        <f t="shared" si="24"/>
        <v>0.67971217971217612</v>
      </c>
      <c r="AD47" s="118">
        <f t="shared" si="24"/>
        <v>9.0154615018745403</v>
      </c>
      <c r="AE47" s="119">
        <f t="shared" si="24"/>
        <v>2.6935766935766949</v>
      </c>
      <c r="AF47" s="118">
        <f t="shared" si="24"/>
        <v>-3.7792792792792795</v>
      </c>
      <c r="AG47" s="119">
        <f t="shared" si="24"/>
        <v>-5.6047297297297298</v>
      </c>
      <c r="AH47" s="118">
        <f t="shared" si="24"/>
        <v>-6.2591822591822606</v>
      </c>
      <c r="AI47" s="119">
        <f t="shared" si="24"/>
        <v>-3.3465106897942718</v>
      </c>
      <c r="AJ47" s="118">
        <f t="shared" si="24"/>
        <v>-3.6836609336609349</v>
      </c>
      <c r="AK47" s="119">
        <f t="shared" si="24"/>
        <v>-1.0059121621621614</v>
      </c>
      <c r="AL47" s="118">
        <f t="shared" si="24"/>
        <v>-5.6247888513513509</v>
      </c>
      <c r="AM47" s="119">
        <f t="shared" si="24"/>
        <v>-0.64092664092664364</v>
      </c>
      <c r="AN47" s="118">
        <f t="shared" si="24"/>
        <v>1.0819000819000841</v>
      </c>
      <c r="AO47" s="119">
        <f t="shared" si="24"/>
        <v>4.8650939074667932</v>
      </c>
      <c r="AP47" s="118">
        <f t="shared" si="24"/>
        <v>7.1425061425061429</v>
      </c>
      <c r="AQ47" s="119">
        <f t="shared" si="24"/>
        <v>3.8764478764478802</v>
      </c>
      <c r="AR47" s="118">
        <f t="shared" si="24"/>
        <v>0.66692044156832964</v>
      </c>
      <c r="AS47" s="119">
        <f t="shared" si="24"/>
        <v>1.6800069300069289</v>
      </c>
      <c r="AT47" s="118">
        <f t="shared" si="24"/>
        <v>6.623221906116644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1.0193050193050155</v>
      </c>
      <c r="Y49" s="71">
        <f t="shared" si="25"/>
        <v>5.2359667359667341</v>
      </c>
      <c r="Z49" s="63">
        <f t="shared" si="25"/>
        <v>8.2118385991625402</v>
      </c>
      <c r="AA49" s="71">
        <f t="shared" si="25"/>
        <v>1.3202220077220126</v>
      </c>
      <c r="AB49" s="63">
        <f t="shared" si="25"/>
        <v>2.7072072072072046</v>
      </c>
      <c r="AC49" s="71">
        <f t="shared" si="25"/>
        <v>0.67971217971217612</v>
      </c>
      <c r="AD49" s="63">
        <f t="shared" si="25"/>
        <v>9.0154615018745403</v>
      </c>
      <c r="AE49" s="71">
        <f t="shared" si="25"/>
        <v>2.6935766935766949</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7.1425061425061429</v>
      </c>
      <c r="AQ49" s="71">
        <f t="shared" si="25"/>
        <v>3.8764478764478802</v>
      </c>
      <c r="AR49" s="63">
        <f t="shared" si="25"/>
        <v>0.66692044156832964</v>
      </c>
      <c r="AS49" s="71">
        <f t="shared" si="25"/>
        <v>1.6800069300069289</v>
      </c>
      <c r="AT49" s="63">
        <f t="shared" si="25"/>
        <v>6.623221906116644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3.3515376803898</v>
      </c>
      <c r="AA24" s="114">
        <f t="shared" si="12"/>
        <v>2.875</v>
      </c>
      <c r="AB24" s="113">
        <f t="shared" si="12"/>
        <v>3.2083333333333335</v>
      </c>
      <c r="AC24" s="114">
        <f t="shared" si="12"/>
        <v>3.125</v>
      </c>
      <c r="AD24" s="113">
        <f t="shared" si="12"/>
        <v>3.8095238095238093</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3.2382688401949</v>
      </c>
      <c r="AA25" s="123">
        <f t="shared" si="14"/>
        <v>3.1132688401949</v>
      </c>
      <c r="AB25" s="122">
        <f t="shared" si="14"/>
        <v>3.041666666666667</v>
      </c>
      <c r="AC25" s="123">
        <f t="shared" si="14"/>
        <v>3.166666666666667</v>
      </c>
      <c r="AD25" s="122">
        <f t="shared" si="14"/>
        <v>3.4672619047619047</v>
      </c>
      <c r="AE25" s="123">
        <f t="shared" si="14"/>
        <v>3.5297619047619047</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22.974529109589042</v>
      </c>
      <c r="AA26" s="116">
        <f>IF((Z26+Y28+(IF(Z16&gt;0,0,Z16))&gt;'SDR Patient and Stations'!AA8),'SDR Patient and Stations'!AA8,(Z26+Y28+(IF(Z16&gt;0,0,Z16))))</f>
        <v>24</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21</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0</v>
      </c>
      <c r="W28" s="116">
        <f t="shared" si="15"/>
        <v>0</v>
      </c>
      <c r="X28" s="117">
        <f t="shared" si="15"/>
        <v>2.9745291095890423</v>
      </c>
      <c r="Y28" s="116">
        <f t="shared" si="15"/>
        <v>1.3620352250489205</v>
      </c>
      <c r="Z28" s="117">
        <f t="shared" si="15"/>
        <v>5.6364594309799791</v>
      </c>
      <c r="AA28" s="116">
        <f t="shared" si="15"/>
        <v>5.6237730320277812</v>
      </c>
      <c r="AB28" s="117">
        <f t="shared" si="15"/>
        <v>0</v>
      </c>
      <c r="AC28" s="116">
        <f t="shared" si="15"/>
        <v>3.0730593607305927</v>
      </c>
      <c r="AD28" s="117">
        <f t="shared" si="15"/>
        <v>1.0177904287493327</v>
      </c>
      <c r="AE28" s="116">
        <f t="shared" si="15"/>
        <v>10</v>
      </c>
      <c r="AF28" s="117">
        <f t="shared" si="15"/>
        <v>3.0592421277352777</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5.2605061527745569</v>
      </c>
      <c r="AQ28" s="116">
        <f t="shared" si="15"/>
        <v>7.5691158156911591</v>
      </c>
      <c r="AR28" s="117">
        <f t="shared" si="15"/>
        <v>4.2583170254403164</v>
      </c>
      <c r="AS28" s="116">
        <f t="shared" si="15"/>
        <v>1.0048234613158407</v>
      </c>
      <c r="AT28" s="117">
        <f t="shared" si="15"/>
        <v>2.0317878468563393</v>
      </c>
      <c r="AU28" s="116">
        <f t="shared" si="15"/>
        <v>7.0427180966113916</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7.8930202217873449</v>
      </c>
      <c r="G45" s="69">
        <f t="shared" ref="G45:AZ45" si="23">G43/$F$1</f>
        <v>6.8493150684931505</v>
      </c>
      <c r="H45" s="61">
        <f t="shared" si="23"/>
        <v>7.8930202217873449</v>
      </c>
      <c r="I45" s="69">
        <f t="shared" si="23"/>
        <v>6.864881693648818</v>
      </c>
      <c r="J45" s="61">
        <f t="shared" si="23"/>
        <v>33.150684931506852</v>
      </c>
      <c r="K45" s="69">
        <f t="shared" si="23"/>
        <v>42.092154420921538</v>
      </c>
      <c r="L45" s="61">
        <f t="shared" si="23"/>
        <v>52.984344422700595</v>
      </c>
      <c r="M45" s="69">
        <f t="shared" si="23"/>
        <v>28.019925280199253</v>
      </c>
      <c r="N45" s="61">
        <f t="shared" si="23"/>
        <v>38.040042149631191</v>
      </c>
      <c r="O45" s="69">
        <f t="shared" si="23"/>
        <v>37.496995914443644</v>
      </c>
      <c r="P45" s="61">
        <f t="shared" si="23"/>
        <v>24.863013698630137</v>
      </c>
      <c r="Q45" s="69">
        <f t="shared" si="23"/>
        <v>19.038392213410237</v>
      </c>
      <c r="R45" s="61">
        <f t="shared" si="23"/>
        <v>15.606034333275534</v>
      </c>
      <c r="S45" s="69">
        <f t="shared" si="23"/>
        <v>20.594645080946449</v>
      </c>
      <c r="T45" s="61">
        <f t="shared" si="23"/>
        <v>21.580611169652268</v>
      </c>
      <c r="U45" s="69">
        <f t="shared" si="23"/>
        <v>27.968036529680369</v>
      </c>
      <c r="V45" s="61">
        <f t="shared" si="23"/>
        <v>22.966949336812352</v>
      </c>
      <c r="W45" s="69">
        <f t="shared" si="23"/>
        <v>26.974529109589042</v>
      </c>
      <c r="X45" s="61">
        <f t="shared" si="23"/>
        <v>25.36203522504892</v>
      </c>
      <c r="Y45" s="69">
        <f t="shared" si="23"/>
        <v>29.636459430979979</v>
      </c>
      <c r="Z45" s="61">
        <f t="shared" si="23"/>
        <v>28.598302141616823</v>
      </c>
      <c r="AA45" s="69">
        <f t="shared" si="23"/>
        <v>22.645547945205479</v>
      </c>
      <c r="AB45" s="61">
        <f t="shared" si="23"/>
        <v>27.073059360730593</v>
      </c>
      <c r="AC45" s="69">
        <f t="shared" si="23"/>
        <v>25.017790428749333</v>
      </c>
      <c r="AD45" s="61">
        <f t="shared" si="23"/>
        <v>31.764939448084178</v>
      </c>
      <c r="AE45" s="69">
        <f t="shared" si="23"/>
        <v>27.059242127735278</v>
      </c>
      <c r="AF45" s="61">
        <f t="shared" si="23"/>
        <v>20.49771689497717</v>
      </c>
      <c r="AG45" s="69">
        <f t="shared" si="23"/>
        <v>18.647260273972606</v>
      </c>
      <c r="AH45" s="61">
        <f t="shared" si="23"/>
        <v>17.983842641376889</v>
      </c>
      <c r="AI45" s="69">
        <f t="shared" si="23"/>
        <v>20.936413821304438</v>
      </c>
      <c r="AJ45" s="61">
        <f t="shared" si="23"/>
        <v>20.594645080946449</v>
      </c>
      <c r="AK45" s="69">
        <f t="shared" si="23"/>
        <v>23.309075342465754</v>
      </c>
      <c r="AL45" s="61">
        <f t="shared" si="23"/>
        <v>18.626926369863014</v>
      </c>
      <c r="AM45" s="69">
        <f t="shared" si="23"/>
        <v>23.679060665362034</v>
      </c>
      <c r="AN45" s="61">
        <f t="shared" si="23"/>
        <v>25.425487754254881</v>
      </c>
      <c r="AO45" s="69">
        <f t="shared" si="23"/>
        <v>29.260506152774557</v>
      </c>
      <c r="AP45" s="61">
        <f t="shared" si="23"/>
        <v>31.569115815691159</v>
      </c>
      <c r="AQ45" s="69">
        <f t="shared" si="23"/>
        <v>28.258317025440316</v>
      </c>
      <c r="AR45" s="61">
        <f t="shared" si="23"/>
        <v>25.004823461315841</v>
      </c>
      <c r="AS45" s="69">
        <f t="shared" si="23"/>
        <v>26.031787846856339</v>
      </c>
      <c r="AT45" s="61">
        <f t="shared" si="23"/>
        <v>31.042718096611392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-5.1506849315068495</v>
      </c>
      <c r="H47" s="118">
        <f>H45-H26</f>
        <v>-4.1069797782126551</v>
      </c>
      <c r="I47" s="119">
        <f t="shared" ref="I47:AZ47" si="24">I45-I26</f>
        <v>-5.135118306351182</v>
      </c>
      <c r="J47" s="118">
        <f t="shared" si="24"/>
        <v>21.150684931506852</v>
      </c>
      <c r="K47" s="119">
        <f t="shared" si="24"/>
        <v>30.092154420921538</v>
      </c>
      <c r="L47" s="118">
        <f t="shared" si="24"/>
        <v>40.984344422700595</v>
      </c>
      <c r="M47" s="119">
        <f t="shared" si="24"/>
        <v>6.0199252801992529</v>
      </c>
      <c r="N47" s="118">
        <f t="shared" si="24"/>
        <v>14.040042149631191</v>
      </c>
      <c r="O47" s="119">
        <f t="shared" si="24"/>
        <v>13.496995914443644</v>
      </c>
      <c r="P47" s="118">
        <f t="shared" si="24"/>
        <v>0.86301369863013733</v>
      </c>
      <c r="Q47" s="119">
        <f t="shared" si="24"/>
        <v>-4.961607786589763</v>
      </c>
      <c r="R47" s="118">
        <f t="shared" si="24"/>
        <v>-8.3939656667244655</v>
      </c>
      <c r="S47" s="119">
        <f t="shared" si="24"/>
        <v>-3.4053549190535506</v>
      </c>
      <c r="T47" s="118">
        <f t="shared" si="24"/>
        <v>-2.4193888303477316</v>
      </c>
      <c r="U47" s="119">
        <f t="shared" si="24"/>
        <v>3.9680365296803686</v>
      </c>
      <c r="V47" s="118">
        <f t="shared" si="24"/>
        <v>-1.0330506631876482</v>
      </c>
      <c r="W47" s="119">
        <f t="shared" si="24"/>
        <v>2.9745291095890423</v>
      </c>
      <c r="X47" s="118">
        <f t="shared" si="24"/>
        <v>1.3620352250489205</v>
      </c>
      <c r="Y47" s="119">
        <f t="shared" si="24"/>
        <v>5.6364594309799791</v>
      </c>
      <c r="Z47" s="118">
        <f t="shared" si="24"/>
        <v>5.6237730320277812</v>
      </c>
      <c r="AA47" s="119">
        <f t="shared" si="24"/>
        <v>-1.3544520547945211</v>
      </c>
      <c r="AB47" s="118">
        <f t="shared" si="24"/>
        <v>3.0730593607305927</v>
      </c>
      <c r="AC47" s="119">
        <f t="shared" si="24"/>
        <v>1.0177904287493327</v>
      </c>
      <c r="AD47" s="118">
        <f t="shared" si="24"/>
        <v>10.764939448084178</v>
      </c>
      <c r="AE47" s="119">
        <f t="shared" si="24"/>
        <v>3.0592421277352777</v>
      </c>
      <c r="AF47" s="118">
        <f t="shared" si="24"/>
        <v>-3.5022831050228298</v>
      </c>
      <c r="AG47" s="119">
        <f t="shared" si="24"/>
        <v>-5.3527397260273943</v>
      </c>
      <c r="AH47" s="118">
        <f t="shared" si="24"/>
        <v>-6.0161573586231114</v>
      </c>
      <c r="AI47" s="119">
        <f t="shared" si="24"/>
        <v>-3.0635861786955623</v>
      </c>
      <c r="AJ47" s="118">
        <f t="shared" si="24"/>
        <v>-3.4053549190535506</v>
      </c>
      <c r="AK47" s="119">
        <f t="shared" si="24"/>
        <v>-0.69092465753424648</v>
      </c>
      <c r="AL47" s="118">
        <f t="shared" si="24"/>
        <v>-5.3730736301369859</v>
      </c>
      <c r="AM47" s="119">
        <f t="shared" si="24"/>
        <v>-0.32093933463796631</v>
      </c>
      <c r="AN47" s="118">
        <f t="shared" si="24"/>
        <v>1.4254877542548812</v>
      </c>
      <c r="AO47" s="119">
        <f t="shared" si="24"/>
        <v>5.2605061527745569</v>
      </c>
      <c r="AP47" s="118">
        <f t="shared" si="24"/>
        <v>7.5691158156911591</v>
      </c>
      <c r="AQ47" s="119">
        <f t="shared" si="24"/>
        <v>4.2583170254403164</v>
      </c>
      <c r="AR47" s="118">
        <f t="shared" si="24"/>
        <v>1.0048234613158407</v>
      </c>
      <c r="AS47" s="119">
        <f t="shared" si="24"/>
        <v>2.0317878468563393</v>
      </c>
      <c r="AT47" s="118">
        <f t="shared" si="24"/>
        <v>7.0427180966113916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0</v>
      </c>
      <c r="V49" s="63">
        <f t="shared" si="25"/>
        <v>0</v>
      </c>
      <c r="W49" s="71">
        <f t="shared" si="25"/>
        <v>2.9745291095890423</v>
      </c>
      <c r="X49" s="63">
        <f t="shared" si="25"/>
        <v>1.3620352250489205</v>
      </c>
      <c r="Y49" s="71">
        <f t="shared" si="25"/>
        <v>5.6364594309799791</v>
      </c>
      <c r="Z49" s="63">
        <f t="shared" si="25"/>
        <v>5.6237730320277812</v>
      </c>
      <c r="AA49" s="71">
        <f t="shared" si="25"/>
        <v>0</v>
      </c>
      <c r="AB49" s="63">
        <f t="shared" si="25"/>
        <v>3.0730593607305927</v>
      </c>
      <c r="AC49" s="71">
        <f t="shared" si="25"/>
        <v>1.0177904287493327</v>
      </c>
      <c r="AD49" s="63">
        <f t="shared" si="25"/>
        <v>10</v>
      </c>
      <c r="AE49" s="71">
        <f t="shared" si="25"/>
        <v>3.0592421277352777</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5.2605061527745569</v>
      </c>
      <c r="AP49" s="63">
        <f t="shared" si="25"/>
        <v>7.5691158156911591</v>
      </c>
      <c r="AQ49" s="71">
        <f t="shared" si="25"/>
        <v>4.2583170254403164</v>
      </c>
      <c r="AR49" s="63">
        <f t="shared" si="25"/>
        <v>1.0048234613158407</v>
      </c>
      <c r="AS49" s="71">
        <f t="shared" si="25"/>
        <v>2.0317878468563393</v>
      </c>
      <c r="AT49" s="63">
        <f t="shared" si="25"/>
        <v>7.0427180966113916</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3.2977610067569447</v>
      </c>
      <c r="AA24" s="114">
        <f t="shared" si="12"/>
        <v>2.875</v>
      </c>
      <c r="AB24" s="113">
        <f t="shared" si="12"/>
        <v>3.2083333333333335</v>
      </c>
      <c r="AC24" s="114">
        <f t="shared" si="12"/>
        <v>3.125</v>
      </c>
      <c r="AD24" s="113">
        <f t="shared" si="12"/>
        <v>3.8095238095238093</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3.2113805033784724</v>
      </c>
      <c r="AA25" s="123">
        <f t="shared" si="14"/>
        <v>3.0863805033784724</v>
      </c>
      <c r="AB25" s="122">
        <f t="shared" si="14"/>
        <v>3.041666666666667</v>
      </c>
      <c r="AC25" s="123">
        <f t="shared" si="14"/>
        <v>3.166666666666667</v>
      </c>
      <c r="AD25" s="122">
        <f t="shared" si="14"/>
        <v>3.4672619047619047</v>
      </c>
      <c r="AE25" s="123">
        <f t="shared" si="14"/>
        <v>3.5297619047619047</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23.349175347222225</v>
      </c>
      <c r="AA26" s="116">
        <f>IF((Z26+Y28+(IF(Z16&gt;0,0,Z16))&gt;'SDR Patient and Stations'!AA8),'SDR Patient and Stations'!AA8,(Z26+Y28+(IF(Z16&gt;0,0,Z16))))</f>
        <v>24</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21</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4.3564814814814845</v>
      </c>
      <c r="W28" s="116">
        <f t="shared" si="15"/>
        <v>0</v>
      </c>
      <c r="X28" s="117">
        <f t="shared" si="15"/>
        <v>3.349175347222225</v>
      </c>
      <c r="Y28" s="116">
        <f t="shared" si="15"/>
        <v>1.7142857142857117</v>
      </c>
      <c r="Z28" s="117">
        <f t="shared" si="15"/>
        <v>6.0480769230769234</v>
      </c>
      <c r="AA28" s="116">
        <f t="shared" si="15"/>
        <v>5.646325435250386</v>
      </c>
      <c r="AB28" s="117">
        <f t="shared" si="15"/>
        <v>0</v>
      </c>
      <c r="AC28" s="116">
        <f t="shared" si="15"/>
        <v>3.4490740740740726</v>
      </c>
      <c r="AD28" s="117">
        <f t="shared" si="15"/>
        <v>1.365259740259738</v>
      </c>
      <c r="AE28" s="116">
        <f t="shared" si="15"/>
        <v>10</v>
      </c>
      <c r="AF28" s="117">
        <f t="shared" si="15"/>
        <v>3.4350649350649363</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1.778619528619533</v>
      </c>
      <c r="AP28" s="117">
        <f t="shared" si="15"/>
        <v>5.6669020715630936</v>
      </c>
      <c r="AQ28" s="116">
        <f t="shared" si="15"/>
        <v>8.0075757575757578</v>
      </c>
      <c r="AR28" s="117">
        <f t="shared" si="15"/>
        <v>4.650793650793652</v>
      </c>
      <c r="AS28" s="116">
        <f t="shared" si="15"/>
        <v>1.3521126760563398</v>
      </c>
      <c r="AT28" s="117">
        <f t="shared" si="15"/>
        <v>2.3933404558404554</v>
      </c>
      <c r="AU28" s="116">
        <f t="shared" si="15"/>
        <v>7.4738669590643276</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8.0026455026455032</v>
      </c>
      <c r="G45" s="69">
        <f t="shared" ref="G45:AZ45" si="23">G43/$F$1</f>
        <v>6.9444444444444446</v>
      </c>
      <c r="H45" s="61">
        <f t="shared" si="23"/>
        <v>8.0026455026455032</v>
      </c>
      <c r="I45" s="69">
        <f t="shared" si="23"/>
        <v>6.9602272727272734</v>
      </c>
      <c r="J45" s="61">
        <f t="shared" si="23"/>
        <v>33.611111111111114</v>
      </c>
      <c r="K45" s="69">
        <f t="shared" si="23"/>
        <v>42.676767676767675</v>
      </c>
      <c r="L45" s="61">
        <f t="shared" si="23"/>
        <v>53.720238095238102</v>
      </c>
      <c r="M45" s="69">
        <f t="shared" si="23"/>
        <v>28.40909090909091</v>
      </c>
      <c r="N45" s="61">
        <f t="shared" si="23"/>
        <v>38.568376068376068</v>
      </c>
      <c r="O45" s="69">
        <f t="shared" si="23"/>
        <v>38.017787524366476</v>
      </c>
      <c r="P45" s="61">
        <f t="shared" si="23"/>
        <v>25.208333333333332</v>
      </c>
      <c r="Q45" s="69">
        <f t="shared" si="23"/>
        <v>19.302814327485379</v>
      </c>
      <c r="R45" s="61">
        <f t="shared" si="23"/>
        <v>15.822784810126583</v>
      </c>
      <c r="S45" s="69">
        <f t="shared" si="23"/>
        <v>20.880681818181817</v>
      </c>
      <c r="T45" s="61">
        <f t="shared" si="23"/>
        <v>21.880341880341881</v>
      </c>
      <c r="U45" s="69">
        <f t="shared" si="23"/>
        <v>28.356481481481485</v>
      </c>
      <c r="V45" s="61">
        <f t="shared" si="23"/>
        <v>23.285934744268079</v>
      </c>
      <c r="W45" s="69">
        <f t="shared" si="23"/>
        <v>27.349175347222225</v>
      </c>
      <c r="X45" s="61">
        <f t="shared" si="23"/>
        <v>25.714285714285712</v>
      </c>
      <c r="Y45" s="69">
        <f t="shared" si="23"/>
        <v>30.048076923076923</v>
      </c>
      <c r="Z45" s="61">
        <f t="shared" si="23"/>
        <v>28.995500782472611</v>
      </c>
      <c r="AA45" s="69">
        <f t="shared" si="23"/>
        <v>22.960069444444446</v>
      </c>
      <c r="AB45" s="61">
        <f t="shared" si="23"/>
        <v>27.449074074074073</v>
      </c>
      <c r="AC45" s="69">
        <f t="shared" si="23"/>
        <v>25.365259740259738</v>
      </c>
      <c r="AD45" s="61">
        <f t="shared" si="23"/>
        <v>32.206119162640903</v>
      </c>
      <c r="AE45" s="69">
        <f t="shared" si="23"/>
        <v>27.435064935064936</v>
      </c>
      <c r="AF45" s="61">
        <f t="shared" si="23"/>
        <v>20.782407407407408</v>
      </c>
      <c r="AG45" s="69">
        <f t="shared" si="23"/>
        <v>18.90625</v>
      </c>
      <c r="AH45" s="61">
        <f t="shared" si="23"/>
        <v>18.233618233618234</v>
      </c>
      <c r="AI45" s="69">
        <f t="shared" si="23"/>
        <v>21.227197346600331</v>
      </c>
      <c r="AJ45" s="61">
        <f t="shared" si="23"/>
        <v>20.880681818181817</v>
      </c>
      <c r="AK45" s="69">
        <f t="shared" si="23"/>
        <v>23.6328125</v>
      </c>
      <c r="AL45" s="61">
        <f t="shared" si="23"/>
        <v>18.885633680555557</v>
      </c>
      <c r="AM45" s="69">
        <f t="shared" si="23"/>
        <v>24.007936507936506</v>
      </c>
      <c r="AN45" s="61">
        <f t="shared" si="23"/>
        <v>25.778619528619533</v>
      </c>
      <c r="AO45" s="69">
        <f t="shared" si="23"/>
        <v>29.666902071563094</v>
      </c>
      <c r="AP45" s="61">
        <f t="shared" si="23"/>
        <v>32.007575757575758</v>
      </c>
      <c r="AQ45" s="69">
        <f t="shared" si="23"/>
        <v>28.650793650793652</v>
      </c>
      <c r="AR45" s="61">
        <f t="shared" si="23"/>
        <v>25.35211267605634</v>
      </c>
      <c r="AS45" s="69">
        <f t="shared" si="23"/>
        <v>26.393340455840455</v>
      </c>
      <c r="AT45" s="61">
        <f t="shared" si="23"/>
        <v>31.473866959064328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-5.0555555555555554</v>
      </c>
      <c r="H47" s="118">
        <f>H45-H26</f>
        <v>-3.9973544973544968</v>
      </c>
      <c r="I47" s="119">
        <f t="shared" ref="I47:AZ47" si="24">I45-I26</f>
        <v>-5.0397727272727266</v>
      </c>
      <c r="J47" s="118">
        <f t="shared" si="24"/>
        <v>21.611111111111114</v>
      </c>
      <c r="K47" s="119">
        <f t="shared" si="24"/>
        <v>30.676767676767675</v>
      </c>
      <c r="L47" s="118">
        <f t="shared" si="24"/>
        <v>41.720238095238102</v>
      </c>
      <c r="M47" s="119">
        <f t="shared" si="24"/>
        <v>6.4090909090909101</v>
      </c>
      <c r="N47" s="118">
        <f t="shared" si="24"/>
        <v>14.568376068376068</v>
      </c>
      <c r="O47" s="119">
        <f t="shared" si="24"/>
        <v>14.017787524366476</v>
      </c>
      <c r="P47" s="118">
        <f t="shared" si="24"/>
        <v>1.2083333333333321</v>
      </c>
      <c r="Q47" s="119">
        <f t="shared" si="24"/>
        <v>-4.697185672514621</v>
      </c>
      <c r="R47" s="118">
        <f t="shared" si="24"/>
        <v>-8.1772151898734169</v>
      </c>
      <c r="S47" s="119">
        <f t="shared" si="24"/>
        <v>-3.1193181818181834</v>
      </c>
      <c r="T47" s="118">
        <f t="shared" si="24"/>
        <v>-2.1196581196581192</v>
      </c>
      <c r="U47" s="119">
        <f t="shared" si="24"/>
        <v>4.3564814814814845</v>
      </c>
      <c r="V47" s="118">
        <f t="shared" si="24"/>
        <v>-0.7140652557319207</v>
      </c>
      <c r="W47" s="119">
        <f t="shared" si="24"/>
        <v>3.349175347222225</v>
      </c>
      <c r="X47" s="118">
        <f t="shared" si="24"/>
        <v>1.7142857142857117</v>
      </c>
      <c r="Y47" s="119">
        <f t="shared" si="24"/>
        <v>6.0480769230769234</v>
      </c>
      <c r="Z47" s="118">
        <f t="shared" si="24"/>
        <v>5.646325435250386</v>
      </c>
      <c r="AA47" s="119">
        <f t="shared" si="24"/>
        <v>-1.0399305555555536</v>
      </c>
      <c r="AB47" s="118">
        <f t="shared" si="24"/>
        <v>3.4490740740740726</v>
      </c>
      <c r="AC47" s="119">
        <f t="shared" si="24"/>
        <v>1.365259740259738</v>
      </c>
      <c r="AD47" s="118">
        <f t="shared" si="24"/>
        <v>11.206119162640903</v>
      </c>
      <c r="AE47" s="119">
        <f t="shared" si="24"/>
        <v>3.4350649350649363</v>
      </c>
      <c r="AF47" s="118">
        <f t="shared" si="24"/>
        <v>-3.2175925925925917</v>
      </c>
      <c r="AG47" s="119">
        <f t="shared" si="24"/>
        <v>-5.09375</v>
      </c>
      <c r="AH47" s="118">
        <f t="shared" si="24"/>
        <v>-5.766381766381766</v>
      </c>
      <c r="AI47" s="119">
        <f t="shared" si="24"/>
        <v>-2.772802653399669</v>
      </c>
      <c r="AJ47" s="118">
        <f t="shared" si="24"/>
        <v>-3.1193181818181834</v>
      </c>
      <c r="AK47" s="119">
        <f t="shared" si="24"/>
        <v>-0.3671875</v>
      </c>
      <c r="AL47" s="118">
        <f t="shared" si="24"/>
        <v>-5.1143663194444429</v>
      </c>
      <c r="AM47" s="119">
        <f t="shared" si="24"/>
        <v>7.936507936506132E-3</v>
      </c>
      <c r="AN47" s="118">
        <f t="shared" si="24"/>
        <v>1.778619528619533</v>
      </c>
      <c r="AO47" s="119">
        <f t="shared" si="24"/>
        <v>5.6669020715630936</v>
      </c>
      <c r="AP47" s="118">
        <f t="shared" si="24"/>
        <v>8.0075757575757578</v>
      </c>
      <c r="AQ47" s="119">
        <f t="shared" si="24"/>
        <v>4.650793650793652</v>
      </c>
      <c r="AR47" s="118">
        <f t="shared" si="24"/>
        <v>1.3521126760563398</v>
      </c>
      <c r="AS47" s="119">
        <f t="shared" si="24"/>
        <v>2.3933404558404554</v>
      </c>
      <c r="AT47" s="118">
        <f t="shared" si="24"/>
        <v>7.4738669590643276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4.3564814814814845</v>
      </c>
      <c r="V49" s="63">
        <f t="shared" si="25"/>
        <v>0</v>
      </c>
      <c r="W49" s="71">
        <f t="shared" si="25"/>
        <v>3.349175347222225</v>
      </c>
      <c r="X49" s="63">
        <f t="shared" si="25"/>
        <v>1.7142857142857117</v>
      </c>
      <c r="Y49" s="71">
        <f t="shared" si="25"/>
        <v>6.0480769230769234</v>
      </c>
      <c r="Z49" s="63">
        <f t="shared" si="25"/>
        <v>5.646325435250386</v>
      </c>
      <c r="AA49" s="71">
        <f t="shared" si="25"/>
        <v>0</v>
      </c>
      <c r="AB49" s="63">
        <f t="shared" si="25"/>
        <v>3.4490740740740726</v>
      </c>
      <c r="AC49" s="71">
        <f t="shared" si="25"/>
        <v>1.365259740259738</v>
      </c>
      <c r="AD49" s="63">
        <f t="shared" si="25"/>
        <v>10</v>
      </c>
      <c r="AE49" s="71">
        <f t="shared" si="25"/>
        <v>3.4350649350649363</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1.778619528619533</v>
      </c>
      <c r="AO49" s="71">
        <f t="shared" si="25"/>
        <v>5.6669020715630936</v>
      </c>
      <c r="AP49" s="63">
        <f t="shared" si="25"/>
        <v>8.0075757575757578</v>
      </c>
      <c r="AQ49" s="71">
        <f t="shared" si="25"/>
        <v>4.650793650793652</v>
      </c>
      <c r="AR49" s="63">
        <f t="shared" si="25"/>
        <v>1.3521126760563398</v>
      </c>
      <c r="AS49" s="71">
        <f t="shared" si="25"/>
        <v>2.3933404558404554</v>
      </c>
      <c r="AT49" s="63">
        <f t="shared" si="25"/>
        <v>7.4738669590643276</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3.2442396313364057</v>
      </c>
      <c r="AA24" s="114">
        <f t="shared" si="12"/>
        <v>2.875</v>
      </c>
      <c r="AB24" s="113">
        <f t="shared" si="12"/>
        <v>3.2083333333333335</v>
      </c>
      <c r="AC24" s="114">
        <f t="shared" si="12"/>
        <v>3.125</v>
      </c>
      <c r="AD24" s="113">
        <f t="shared" si="12"/>
        <v>3.8095238095238093</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3.1846198156682028</v>
      </c>
      <c r="AA25" s="123">
        <f t="shared" si="14"/>
        <v>3.0596198156682028</v>
      </c>
      <c r="AB25" s="122">
        <f t="shared" si="14"/>
        <v>3.041666666666667</v>
      </c>
      <c r="AC25" s="123">
        <f t="shared" si="14"/>
        <v>3.166666666666667</v>
      </c>
      <c r="AD25" s="122">
        <f t="shared" si="14"/>
        <v>3.4672619047619047</v>
      </c>
      <c r="AE25" s="123">
        <f t="shared" si="14"/>
        <v>3.5297619047619047</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23.734375</v>
      </c>
      <c r="AA26" s="116">
        <f>IF((Z26+Y28+(IF(Z16&gt;0,0,Z16))&gt;'SDR Patient and Stations'!AA8),'SDR Patient and Stations'!AA8,(Z26+Y28+(IF(Z16&gt;0,0,Z16))))</f>
        <v>24</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21</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4.7558685446009434</v>
      </c>
      <c r="W28" s="116">
        <f t="shared" si="15"/>
        <v>0</v>
      </c>
      <c r="X28" s="117">
        <f t="shared" si="15"/>
        <v>3.734375</v>
      </c>
      <c r="Y28" s="116">
        <f t="shared" si="15"/>
        <v>2.0764587525150908</v>
      </c>
      <c r="Z28" s="117">
        <f t="shared" si="15"/>
        <v>6.4712892741061765</v>
      </c>
      <c r="AA28" s="116">
        <f t="shared" si="15"/>
        <v>5.6695131174370168</v>
      </c>
      <c r="AB28" s="117">
        <f t="shared" si="15"/>
        <v>0</v>
      </c>
      <c r="AC28" s="116">
        <f t="shared" si="15"/>
        <v>3.8356807511737081</v>
      </c>
      <c r="AD28" s="117">
        <f t="shared" si="15"/>
        <v>1.7225169197000163</v>
      </c>
      <c r="AE28" s="116">
        <f t="shared" si="15"/>
        <v>10</v>
      </c>
      <c r="AF28" s="117">
        <f t="shared" si="15"/>
        <v>3.8214743003475391</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2.1416986769099466</v>
      </c>
      <c r="AP28" s="117">
        <f t="shared" si="15"/>
        <v>6.0847457627118686</v>
      </c>
      <c r="AQ28" s="116">
        <f t="shared" si="15"/>
        <v>8.4583866837388015</v>
      </c>
      <c r="AR28" s="117">
        <f t="shared" si="15"/>
        <v>5.0543259557344093</v>
      </c>
      <c r="AS28" s="116">
        <f t="shared" si="15"/>
        <v>1.7091846855782613</v>
      </c>
      <c r="AT28" s="117">
        <f t="shared" si="15"/>
        <v>2.7650776453593373</v>
      </c>
      <c r="AU28" s="116">
        <f t="shared" si="15"/>
        <v>7.9171608598962209</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8.1153588195841717</v>
      </c>
      <c r="G45" s="69">
        <f t="shared" ref="G45:AZ45" si="23">G43/$F$1</f>
        <v>7.042253521126761</v>
      </c>
      <c r="H45" s="61">
        <f t="shared" si="23"/>
        <v>8.1153588195841717</v>
      </c>
      <c r="I45" s="69">
        <f t="shared" si="23"/>
        <v>7.0582586427656855</v>
      </c>
      <c r="J45" s="61">
        <f t="shared" si="23"/>
        <v>34.08450704225352</v>
      </c>
      <c r="K45" s="69">
        <f t="shared" si="23"/>
        <v>43.277848911651724</v>
      </c>
      <c r="L45" s="61">
        <f t="shared" si="23"/>
        <v>54.476861167002021</v>
      </c>
      <c r="M45" s="69">
        <f t="shared" si="23"/>
        <v>28.809218950064022</v>
      </c>
      <c r="N45" s="61">
        <f t="shared" si="23"/>
        <v>39.111592632719393</v>
      </c>
      <c r="O45" s="69">
        <f t="shared" si="23"/>
        <v>38.553249320484312</v>
      </c>
      <c r="P45" s="61">
        <f t="shared" si="23"/>
        <v>25.56338028169014</v>
      </c>
      <c r="Q45" s="69">
        <f t="shared" si="23"/>
        <v>19.57468495181616</v>
      </c>
      <c r="R45" s="61">
        <f t="shared" si="23"/>
        <v>16.045640934212873</v>
      </c>
      <c r="S45" s="69">
        <f t="shared" si="23"/>
        <v>21.174775928297056</v>
      </c>
      <c r="T45" s="61">
        <f t="shared" si="23"/>
        <v>22.188515709642473</v>
      </c>
      <c r="U45" s="69">
        <f t="shared" si="23"/>
        <v>28.755868544600943</v>
      </c>
      <c r="V45" s="61">
        <f t="shared" si="23"/>
        <v>23.613905656159179</v>
      </c>
      <c r="W45" s="69">
        <f t="shared" si="23"/>
        <v>27.734375</v>
      </c>
      <c r="X45" s="61">
        <f t="shared" si="23"/>
        <v>26.076458752515091</v>
      </c>
      <c r="Y45" s="69">
        <f t="shared" si="23"/>
        <v>30.471289274106176</v>
      </c>
      <c r="Z45" s="61">
        <f t="shared" si="23"/>
        <v>29.403888117437017</v>
      </c>
      <c r="AA45" s="69">
        <f t="shared" si="23"/>
        <v>23.283450704225352</v>
      </c>
      <c r="AB45" s="61">
        <f t="shared" si="23"/>
        <v>27.835680751173708</v>
      </c>
      <c r="AC45" s="69">
        <f t="shared" si="23"/>
        <v>25.722516919700016</v>
      </c>
      <c r="AD45" s="61">
        <f t="shared" si="23"/>
        <v>32.659726474790773</v>
      </c>
      <c r="AE45" s="69">
        <f t="shared" si="23"/>
        <v>27.821474300347539</v>
      </c>
      <c r="AF45" s="61">
        <f t="shared" si="23"/>
        <v>21.07511737089202</v>
      </c>
      <c r="AG45" s="69">
        <f t="shared" si="23"/>
        <v>19.172535211267608</v>
      </c>
      <c r="AH45" s="61">
        <f t="shared" si="23"/>
        <v>18.490429758035393</v>
      </c>
      <c r="AI45" s="69">
        <f t="shared" si="23"/>
        <v>21.526171957115832</v>
      </c>
      <c r="AJ45" s="61">
        <f t="shared" si="23"/>
        <v>21.174775928297056</v>
      </c>
      <c r="AK45" s="69">
        <f t="shared" si="23"/>
        <v>23.965669014084508</v>
      </c>
      <c r="AL45" s="61">
        <f t="shared" si="23"/>
        <v>19.15162852112676</v>
      </c>
      <c r="AM45" s="69">
        <f t="shared" si="23"/>
        <v>24.346076458752513</v>
      </c>
      <c r="AN45" s="61">
        <f t="shared" si="23"/>
        <v>26.141698676909947</v>
      </c>
      <c r="AO45" s="69">
        <f t="shared" si="23"/>
        <v>30.084745762711869</v>
      </c>
      <c r="AP45" s="61">
        <f t="shared" si="23"/>
        <v>32.458386683738802</v>
      </c>
      <c r="AQ45" s="69">
        <f t="shared" si="23"/>
        <v>29.054325955734409</v>
      </c>
      <c r="AR45" s="61">
        <f t="shared" si="23"/>
        <v>25.709184685578261</v>
      </c>
      <c r="AS45" s="69">
        <f t="shared" si="23"/>
        <v>26.765077645359337</v>
      </c>
      <c r="AT45" s="61">
        <f t="shared" si="23"/>
        <v>31.917160859896221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-4.957746478873239</v>
      </c>
      <c r="H47" s="118">
        <f>H45-H26</f>
        <v>-3.8846411804158283</v>
      </c>
      <c r="I47" s="119">
        <f t="shared" ref="I47:AZ47" si="24">I45-I26</f>
        <v>-4.9417413572343145</v>
      </c>
      <c r="J47" s="118">
        <f t="shared" si="24"/>
        <v>22.08450704225352</v>
      </c>
      <c r="K47" s="119">
        <f t="shared" si="24"/>
        <v>31.277848911651724</v>
      </c>
      <c r="L47" s="118">
        <f t="shared" si="24"/>
        <v>42.476861167002021</v>
      </c>
      <c r="M47" s="119">
        <f t="shared" si="24"/>
        <v>6.8092189500640217</v>
      </c>
      <c r="N47" s="118">
        <f t="shared" si="24"/>
        <v>15.111592632719393</v>
      </c>
      <c r="O47" s="119">
        <f t="shared" si="24"/>
        <v>14.553249320484312</v>
      </c>
      <c r="P47" s="118">
        <f t="shared" si="24"/>
        <v>1.5633802816901401</v>
      </c>
      <c r="Q47" s="119">
        <f t="shared" si="24"/>
        <v>-4.4253150481838404</v>
      </c>
      <c r="R47" s="118">
        <f t="shared" si="24"/>
        <v>-7.954359065787127</v>
      </c>
      <c r="S47" s="119">
        <f t="shared" si="24"/>
        <v>-2.8252240717029444</v>
      </c>
      <c r="T47" s="118">
        <f t="shared" si="24"/>
        <v>-1.8114842903575266</v>
      </c>
      <c r="U47" s="119">
        <f t="shared" si="24"/>
        <v>4.7558685446009434</v>
      </c>
      <c r="V47" s="118">
        <f t="shared" si="24"/>
        <v>-0.38609434384082064</v>
      </c>
      <c r="W47" s="119">
        <f t="shared" si="24"/>
        <v>3.734375</v>
      </c>
      <c r="X47" s="118">
        <f t="shared" si="24"/>
        <v>2.0764587525150908</v>
      </c>
      <c r="Y47" s="119">
        <f t="shared" si="24"/>
        <v>6.4712892741061765</v>
      </c>
      <c r="Z47" s="118">
        <f t="shared" si="24"/>
        <v>5.6695131174370168</v>
      </c>
      <c r="AA47" s="119">
        <f t="shared" si="24"/>
        <v>-0.71654929577464799</v>
      </c>
      <c r="AB47" s="118">
        <f t="shared" si="24"/>
        <v>3.8356807511737081</v>
      </c>
      <c r="AC47" s="119">
        <f t="shared" si="24"/>
        <v>1.7225169197000163</v>
      </c>
      <c r="AD47" s="118">
        <f t="shared" si="24"/>
        <v>11.659726474790773</v>
      </c>
      <c r="AE47" s="119">
        <f t="shared" si="24"/>
        <v>3.8214743003475391</v>
      </c>
      <c r="AF47" s="118">
        <f t="shared" si="24"/>
        <v>-2.9248826291079801</v>
      </c>
      <c r="AG47" s="119">
        <f t="shared" si="24"/>
        <v>-4.8274647887323923</v>
      </c>
      <c r="AH47" s="118">
        <f t="shared" si="24"/>
        <v>-5.5095702419646067</v>
      </c>
      <c r="AI47" s="119">
        <f t="shared" si="24"/>
        <v>-2.4738280428841684</v>
      </c>
      <c r="AJ47" s="118">
        <f t="shared" si="24"/>
        <v>-2.8252240717029444</v>
      </c>
      <c r="AK47" s="119">
        <f t="shared" si="24"/>
        <v>-3.4330985915492107E-2</v>
      </c>
      <c r="AL47" s="118">
        <f t="shared" si="24"/>
        <v>-4.8483714788732399</v>
      </c>
      <c r="AM47" s="119">
        <f t="shared" si="24"/>
        <v>0.34607645875251336</v>
      </c>
      <c r="AN47" s="118">
        <f t="shared" si="24"/>
        <v>2.1416986769099466</v>
      </c>
      <c r="AO47" s="119">
        <f t="shared" si="24"/>
        <v>6.0847457627118686</v>
      </c>
      <c r="AP47" s="118">
        <f t="shared" si="24"/>
        <v>8.4583866837388015</v>
      </c>
      <c r="AQ47" s="119">
        <f t="shared" si="24"/>
        <v>5.0543259557344093</v>
      </c>
      <c r="AR47" s="118">
        <f t="shared" si="24"/>
        <v>1.7091846855782613</v>
      </c>
      <c r="AS47" s="119">
        <f t="shared" si="24"/>
        <v>2.7650776453593373</v>
      </c>
      <c r="AT47" s="118">
        <f t="shared" si="24"/>
        <v>7.9171608598962209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4.7558685446009434</v>
      </c>
      <c r="V49" s="63">
        <f t="shared" si="25"/>
        <v>0</v>
      </c>
      <c r="W49" s="71">
        <f t="shared" si="25"/>
        <v>3.734375</v>
      </c>
      <c r="X49" s="63">
        <f t="shared" si="25"/>
        <v>2.0764587525150908</v>
      </c>
      <c r="Y49" s="71">
        <f t="shared" si="25"/>
        <v>6.4712892741061765</v>
      </c>
      <c r="Z49" s="63">
        <f t="shared" si="25"/>
        <v>5.6695131174370168</v>
      </c>
      <c r="AA49" s="71">
        <f t="shared" si="25"/>
        <v>0</v>
      </c>
      <c r="AB49" s="63">
        <f t="shared" si="25"/>
        <v>3.8356807511737081</v>
      </c>
      <c r="AC49" s="71">
        <f t="shared" si="25"/>
        <v>1.7225169197000163</v>
      </c>
      <c r="AD49" s="63">
        <f t="shared" si="25"/>
        <v>10</v>
      </c>
      <c r="AE49" s="71">
        <f t="shared" si="25"/>
        <v>3.8214743003475391</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2.1416986769099466</v>
      </c>
      <c r="AO49" s="71">
        <f t="shared" si="25"/>
        <v>6.0847457627118686</v>
      </c>
      <c r="AP49" s="63">
        <f t="shared" si="25"/>
        <v>8.4583866837388015</v>
      </c>
      <c r="AQ49" s="71">
        <f t="shared" si="25"/>
        <v>5.0543259557344093</v>
      </c>
      <c r="AR49" s="63">
        <f t="shared" si="25"/>
        <v>1.7091846855782613</v>
      </c>
      <c r="AS49" s="71">
        <f t="shared" si="25"/>
        <v>2.7650776453593373</v>
      </c>
      <c r="AT49" s="63">
        <f t="shared" si="25"/>
        <v>7.9171608598962209</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0.41666666666666669</v>
      </c>
      <c r="E13" s="55">
        <f>'SDR Patient and Stations'!D12</f>
        <v>0.4375</v>
      </c>
      <c r="F13" s="54">
        <f>'SDR Patient and Stations'!E12</f>
        <v>0.45833333333333331</v>
      </c>
      <c r="G13" s="55">
        <f>'SDR Patient and Stations'!F12</f>
        <v>0.41666666666666669</v>
      </c>
      <c r="H13" s="54">
        <f>'SDR Patient and Stations'!G12</f>
        <v>0.45833333333333331</v>
      </c>
      <c r="I13" s="55">
        <f>'SDR Patient and Stations'!H12</f>
        <v>0.4375</v>
      </c>
      <c r="J13" s="54">
        <f>'SDR Patient and Stations'!I12</f>
        <v>0.91666666666666663</v>
      </c>
      <c r="K13" s="55">
        <f>'SDR Patient and Stations'!J12</f>
        <v>1.0833333333333333</v>
      </c>
      <c r="L13" s="54">
        <f>'SDR Patient and Stations'!K12</f>
        <v>0.83823529411764708</v>
      </c>
      <c r="M13" s="55">
        <f>'SDR Patient and Stations'!L12</f>
        <v>0.88235294117647056</v>
      </c>
      <c r="N13" s="54">
        <f>'SDR Patient and Stations'!M12</f>
        <v>1.1176470588235294</v>
      </c>
      <c r="O13" s="55">
        <f>'SDR Patient and Stations'!N12</f>
        <v>1.161764705882353</v>
      </c>
      <c r="P13" s="54">
        <f>'SDR Patient and Stations'!O12</f>
        <v>1.1000000000000001</v>
      </c>
      <c r="Q13" s="55">
        <f>'SDR Patient and Stations'!P12</f>
        <v>0.95588235294117652</v>
      </c>
      <c r="R13" s="54">
        <f>'SDR Patient and Stations'!Q12</f>
        <v>0.88235294117647056</v>
      </c>
      <c r="S13" s="55">
        <f>'SDR Patient and Stations'!R12</f>
        <v>0.92647058823529416</v>
      </c>
      <c r="T13" s="54">
        <f>'SDR Patient and Stations'!S12</f>
        <v>0.94117647058823528</v>
      </c>
      <c r="U13" s="55">
        <f>'SDR Patient and Stations'!T12</f>
        <v>1.0294117647058822</v>
      </c>
      <c r="V13" s="54">
        <f>'SDR Patient and Stations'!U12</f>
        <v>0.95588235294117652</v>
      </c>
      <c r="W13" s="55">
        <f>'SDR Patient and Stations'!V12</f>
        <v>1.0441176470588236</v>
      </c>
      <c r="X13" s="54">
        <f>'SDR Patient and Stations'!W12</f>
        <v>1.0588235294117647</v>
      </c>
      <c r="Y13" s="55">
        <f>'SDR Patient and Stations'!X12</f>
        <v>1.1029411764705883</v>
      </c>
      <c r="Z13" s="54">
        <f>'SDR Patient and Stations'!Y12</f>
        <v>1.1323529411764706</v>
      </c>
      <c r="AA13" s="55">
        <f>'SDR Patient and Stations'!Z12</f>
        <v>1.0147058823529411</v>
      </c>
      <c r="AB13" s="54">
        <f>'SDR Patient and Stations'!AA12</f>
        <v>1.1323529411764706</v>
      </c>
      <c r="AC13" s="55">
        <f>'SDR Patient and Stations'!AB12</f>
        <v>1.1029411764705883</v>
      </c>
      <c r="AD13" s="54">
        <f>'SDR Patient and Stations'!AC12</f>
        <v>1.1764705882352942</v>
      </c>
      <c r="AE13" s="55">
        <f>'SDR Patient and Stations'!AD12</f>
        <v>1.1470588235294117</v>
      </c>
      <c r="AF13" s="54">
        <f>'SDR Patient and Stations'!AE12</f>
        <v>0.98529411764705888</v>
      </c>
      <c r="AG13" s="55">
        <f>'SDR Patient and Stations'!AF12</f>
        <v>0.97058823529411764</v>
      </c>
      <c r="AH13" s="54">
        <f>'SDR Patient and Stations'!AG12</f>
        <v>0.94117647058823528</v>
      </c>
      <c r="AI13" s="55">
        <f>'SDR Patient and Stations'!AH12</f>
        <v>0.8</v>
      </c>
      <c r="AJ13" s="54">
        <f>'SDR Patient and Stations'!AI12</f>
        <v>0.78749999999999998</v>
      </c>
      <c r="AK13" s="55">
        <f>'SDR Patient and Stations'!AJ12</f>
        <v>0.82499999999999996</v>
      </c>
      <c r="AL13" s="54">
        <f>'SDR Patient and Stations'!AK12</f>
        <v>0.73750000000000004</v>
      </c>
      <c r="AM13" s="55">
        <f>'SDR Patient and Stations'!AL12</f>
        <v>0.82499999999999996</v>
      </c>
      <c r="AN13" s="54">
        <f>'SDR Patient and Stations'!AM12</f>
        <v>0.76086956521739135</v>
      </c>
      <c r="AO13" s="55">
        <f>'SDR Patient and Stations'!AN12</f>
        <v>0.80681818181818177</v>
      </c>
      <c r="AP13" s="54">
        <f>'SDR Patient and Stations'!AO12</f>
        <v>0.88636363636363635</v>
      </c>
      <c r="AQ13" s="55">
        <f>'SDR Patient and Stations'!AP12</f>
        <v>0.86363636363636365</v>
      </c>
      <c r="AR13" s="54">
        <f>'SDR Patient and Stations'!AQ12</f>
        <v>0.81818181818181823</v>
      </c>
      <c r="AS13" s="55">
        <f>'SDR Patient and Stations'!AR12</f>
        <v>0.83695652173913049</v>
      </c>
      <c r="AT13" s="54">
        <f>'SDR Patient and Stations'!AS12</f>
        <v>0.90217391304347827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5</v>
      </c>
      <c r="L14" s="166">
        <f>'SDR Patient and Stations'!K14</f>
        <v>-2</v>
      </c>
      <c r="M14" s="167">
        <f>'SDR Patient and Stations'!L14</f>
        <v>0</v>
      </c>
      <c r="N14" s="166">
        <f>'SDR Patient and Stations'!M14</f>
        <v>2</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-4</v>
      </c>
      <c r="V14" s="166">
        <f>'SDR Patient and Stations'!U14</f>
        <v>0</v>
      </c>
      <c r="W14" s="167">
        <f>'SDR Patient and Stations'!V14</f>
        <v>0</v>
      </c>
      <c r="X14" s="166">
        <f>'SDR Patient and Stations'!W14</f>
        <v>3</v>
      </c>
      <c r="Y14" s="167">
        <f>'SDR Patient and Stations'!X14</f>
        <v>-3</v>
      </c>
      <c r="Z14" s="166">
        <f>'SDR Patient and Stations'!Y14</f>
        <v>0</v>
      </c>
      <c r="AA14" s="167">
        <f>'SDR Patient and Stations'!Z14</f>
        <v>0</v>
      </c>
      <c r="AB14" s="166">
        <f>'SDR Patient and Stations'!AA14</f>
        <v>0</v>
      </c>
      <c r="AC14" s="167">
        <f>'SDR Patient and Stations'!AB14</f>
        <v>3</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1</v>
      </c>
      <c r="AR14" s="166">
        <f>'SDR Patient and Stations'!AQ14</f>
        <v>4</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5</v>
      </c>
      <c r="O15" s="166">
        <f>'SDR Patient and Stations'!N15</f>
        <v>-2</v>
      </c>
      <c r="P15" s="167">
        <f>'SDR Patient and Stations'!O15</f>
        <v>0</v>
      </c>
      <c r="Q15" s="166">
        <f>'SDR Patient and Stations'!P15</f>
        <v>2</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-4</v>
      </c>
      <c r="Y15" s="166">
        <f>'SDR Patient and Stations'!X15</f>
        <v>0</v>
      </c>
      <c r="Z15" s="167">
        <f>'SDR Patient and Stations'!Y15</f>
        <v>0</v>
      </c>
      <c r="AA15" s="166">
        <f>'SDR Patient and Stations'!Z15</f>
        <v>3</v>
      </c>
      <c r="AB15" s="167">
        <f>'SDR Patient and Stations'!AA15</f>
        <v>-3</v>
      </c>
      <c r="AC15" s="166">
        <f>'SDR Patient and Stations'!AB15</f>
        <v>0</v>
      </c>
      <c r="AD15" s="167">
        <f>'SDR Patient and Stations'!AC15</f>
        <v>0</v>
      </c>
      <c r="AE15" s="166">
        <f>'SDR Patient and Stations'!AD15</f>
        <v>0</v>
      </c>
      <c r="AF15" s="167">
        <f>'SDR Patient and Stations'!AE15</f>
        <v>3</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1</v>
      </c>
      <c r="AU15" s="166">
        <f>'SDR Patient and Stations'!AT15</f>
        <v>4</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-2</v>
      </c>
      <c r="Q16" s="52">
        <f>'SDR Patient and Stations'!P16</f>
        <v>0</v>
      </c>
      <c r="R16" s="49">
        <f>'SDR Patient and Stations'!Q16</f>
        <v>2</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-4</v>
      </c>
      <c r="Z16" s="49">
        <f>'SDR Patient and Stations'!Y16</f>
        <v>0</v>
      </c>
      <c r="AA16" s="52">
        <f>'SDR Patient and Stations'!Z16</f>
        <v>0</v>
      </c>
      <c r="AB16" s="49">
        <f>'SDR Patient and Stations'!AA16</f>
        <v>3</v>
      </c>
      <c r="AC16" s="52">
        <f>'SDR Patient and Stations'!AB16</f>
        <v>-3</v>
      </c>
      <c r="AD16" s="49">
        <f>'SDR Patient and Stations'!AC16</f>
        <v>0</v>
      </c>
      <c r="AE16" s="52">
        <f>'SDR Patient and Stations'!AD16</f>
        <v>0</v>
      </c>
      <c r="AF16" s="49">
        <f>'SDR Patient and Stations'!AE16</f>
        <v>0</v>
      </c>
      <c r="AG16" s="52">
        <f>'SDR Patient and Stations'!AF16</f>
        <v>3</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0.4375</v>
      </c>
      <c r="D22">
        <f>'SDR Patient and Stations'!C12</f>
        <v>0.41666666666666669</v>
      </c>
      <c r="E22">
        <f>'SDR Patient and Stations'!D12</f>
        <v>0.4375</v>
      </c>
      <c r="F22" s="5">
        <f>'SDR Patient and Stations'!E12</f>
        <v>0.45833333333333331</v>
      </c>
      <c r="G22" s="66">
        <f>'SDR Patient and Stations'!F12</f>
        <v>0.41666666666666669</v>
      </c>
      <c r="H22" s="58">
        <f>'SDR Patient and Stations'!G12</f>
        <v>0.45833333333333331</v>
      </c>
      <c r="I22" s="66">
        <f>'SDR Patient and Stations'!H12</f>
        <v>0.4375</v>
      </c>
      <c r="J22" s="58">
        <f>'SDR Patient and Stations'!I12</f>
        <v>0.91666666666666663</v>
      </c>
      <c r="K22" s="66">
        <f>'SDR Patient and Stations'!J12</f>
        <v>1.0833333333333333</v>
      </c>
      <c r="L22" s="58">
        <f>'SDR Patient and Stations'!K12</f>
        <v>0.83823529411764708</v>
      </c>
      <c r="M22" s="66">
        <f>'SDR Patient and Stations'!M12</f>
        <v>1.1176470588235294</v>
      </c>
      <c r="N22" s="58">
        <f>'SDR Patient and Stations'!N12</f>
        <v>1.161764705882353</v>
      </c>
      <c r="O22" s="66">
        <f>'SDR Patient and Stations'!O12</f>
        <v>1.1000000000000001</v>
      </c>
      <c r="P22" s="58">
        <f>'SDR Patient and Stations'!P12</f>
        <v>0.95588235294117652</v>
      </c>
      <c r="Q22" s="66">
        <f>'SDR Patient and Stations'!Q12</f>
        <v>0.88235294117647056</v>
      </c>
      <c r="R22" s="58">
        <f>'SDR Patient and Stations'!R12</f>
        <v>0.92647058823529416</v>
      </c>
      <c r="S22" s="66">
        <f>'SDR Patient and Stations'!S12</f>
        <v>0.94117647058823528</v>
      </c>
      <c r="T22" s="58">
        <f>'SDR Patient and Stations'!T12</f>
        <v>1.0294117647058822</v>
      </c>
      <c r="U22" s="66">
        <f>'SDR Patient and Stations'!U12</f>
        <v>0.95588235294117652</v>
      </c>
      <c r="V22" s="58">
        <f>'SDR Patient and Stations'!V12</f>
        <v>1.0441176470588236</v>
      </c>
      <c r="W22" s="66">
        <f>'SDR Patient and Stations'!W12</f>
        <v>1.0588235294117647</v>
      </c>
      <c r="X22" s="58">
        <f>'SDR Patient and Stations'!X12</f>
        <v>1.1029411764705883</v>
      </c>
      <c r="Y22" s="66">
        <f>'SDR Patient and Stations'!Y12</f>
        <v>1.1323529411764706</v>
      </c>
      <c r="Z22" s="58">
        <f>'SDR Patient and Stations'!Z12</f>
        <v>1.0147058823529411</v>
      </c>
      <c r="AA22" s="66">
        <f>'SDR Patient and Stations'!AA12</f>
        <v>1.1323529411764706</v>
      </c>
      <c r="AB22" s="58">
        <f>'SDR Patient and Stations'!AB12</f>
        <v>1.1029411764705883</v>
      </c>
      <c r="AC22" s="66">
        <f>'SDR Patient and Stations'!AC12</f>
        <v>1.1764705882352942</v>
      </c>
      <c r="AD22" s="58">
        <f>'SDR Patient and Stations'!AD12</f>
        <v>1.1470588235294117</v>
      </c>
      <c r="AE22" s="66">
        <f>'SDR Patient and Stations'!AE12</f>
        <v>0.98529411764705888</v>
      </c>
      <c r="AF22" s="58">
        <f>'SDR Patient and Stations'!AF12</f>
        <v>0.97058823529411764</v>
      </c>
      <c r="AG22" s="66">
        <f>'SDR Patient and Stations'!AG12</f>
        <v>0.94117647058823528</v>
      </c>
      <c r="AH22" s="58">
        <f>'SDR Patient and Stations'!AH12</f>
        <v>0.8</v>
      </c>
      <c r="AI22" s="66">
        <f>'SDR Patient and Stations'!AI12</f>
        <v>0.78749999999999998</v>
      </c>
      <c r="AJ22" s="58">
        <f>'SDR Patient and Stations'!AJ12</f>
        <v>0.82499999999999996</v>
      </c>
      <c r="AK22" s="66">
        <f>'SDR Patient and Stations'!AK12</f>
        <v>0.73750000000000004</v>
      </c>
      <c r="AL22" s="58">
        <f>'SDR Patient and Stations'!AL12</f>
        <v>0.82499999999999996</v>
      </c>
      <c r="AM22" s="66">
        <f>'SDR Patient and Stations'!AM12</f>
        <v>0.76086956521739135</v>
      </c>
      <c r="AN22" s="58">
        <f>'SDR Patient and Stations'!AN12</f>
        <v>0.80681818181818177</v>
      </c>
      <c r="AO22" s="66">
        <f>'SDR Patient and Stations'!AO12</f>
        <v>0.88636363636363635</v>
      </c>
      <c r="AP22" s="58">
        <f>'SDR Patient and Stations'!AP12</f>
        <v>0.86363636363636365</v>
      </c>
      <c r="AQ22" s="66">
        <f>'SDR Patient and Stations'!AQ12</f>
        <v>0.81818181818181823</v>
      </c>
      <c r="AR22" s="58">
        <f>'SDR Patient and Stations'!AR12</f>
        <v>0.83695652173913049</v>
      </c>
      <c r="AS22" s="66">
        <f>'SDR Patient and Stations'!AS12</f>
        <v>0.90217391304347827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1.75</v>
      </c>
      <c r="D24" s="105">
        <f>'SDR Patient and Stations'!C11</f>
        <v>1.6666666666666667</v>
      </c>
      <c r="E24" s="105">
        <f>'SDR Patient and Stations'!D11</f>
        <v>1.75</v>
      </c>
      <c r="F24" s="115">
        <f>'SDR Patient and Stations'!E11</f>
        <v>1.8333333333333333</v>
      </c>
      <c r="G24" s="114">
        <f t="shared" ref="G24:AZ24" si="12">J32/G26</f>
        <v>1.6666666666666667</v>
      </c>
      <c r="H24" s="113">
        <f t="shared" si="12"/>
        <v>1.8333333333333333</v>
      </c>
      <c r="I24" s="114">
        <f t="shared" si="12"/>
        <v>1.75</v>
      </c>
      <c r="J24" s="113">
        <f t="shared" si="12"/>
        <v>3.6666666666666665</v>
      </c>
      <c r="K24" s="114">
        <f t="shared" si="12"/>
        <v>4.333333333333333</v>
      </c>
      <c r="L24" s="113">
        <f t="shared" si="12"/>
        <v>4.75</v>
      </c>
      <c r="M24" s="114">
        <f t="shared" si="12"/>
        <v>2.7272727272727271</v>
      </c>
      <c r="N24" s="113">
        <f t="shared" si="12"/>
        <v>3.1666666666666665</v>
      </c>
      <c r="O24" s="114">
        <f t="shared" si="12"/>
        <v>3.2916666666666665</v>
      </c>
      <c r="P24" s="113">
        <f t="shared" si="12"/>
        <v>2.75</v>
      </c>
      <c r="Q24" s="114">
        <f t="shared" si="12"/>
        <v>2.7083333333333335</v>
      </c>
      <c r="R24" s="113">
        <f t="shared" si="12"/>
        <v>2.5</v>
      </c>
      <c r="S24" s="114">
        <f t="shared" si="12"/>
        <v>2.625</v>
      </c>
      <c r="T24" s="113">
        <f t="shared" si="12"/>
        <v>2.6666666666666665</v>
      </c>
      <c r="U24" s="114">
        <f t="shared" si="12"/>
        <v>2.9166666666666665</v>
      </c>
      <c r="V24" s="113">
        <f t="shared" si="12"/>
        <v>2.7083333333333335</v>
      </c>
      <c r="W24" s="114">
        <f t="shared" si="12"/>
        <v>2.9583333333333335</v>
      </c>
      <c r="X24" s="113">
        <f t="shared" si="12"/>
        <v>3</v>
      </c>
      <c r="Y24" s="114">
        <f t="shared" si="12"/>
        <v>3.125</v>
      </c>
      <c r="Z24" s="113">
        <f t="shared" si="12"/>
        <v>3.2083333333333335</v>
      </c>
      <c r="AA24" s="114">
        <f t="shared" si="12"/>
        <v>2.875</v>
      </c>
      <c r="AB24" s="113">
        <f t="shared" si="12"/>
        <v>3.2083333333333335</v>
      </c>
      <c r="AC24" s="114">
        <f t="shared" si="12"/>
        <v>3.125</v>
      </c>
      <c r="AD24" s="113">
        <f t="shared" si="12"/>
        <v>3.8095238095238093</v>
      </c>
      <c r="AE24" s="114">
        <f t="shared" si="12"/>
        <v>3.25</v>
      </c>
      <c r="AF24" s="113">
        <f t="shared" si="12"/>
        <v>2.7916666666666665</v>
      </c>
      <c r="AG24" s="114">
        <f t="shared" si="12"/>
        <v>2.75</v>
      </c>
      <c r="AH24" s="113">
        <f t="shared" si="12"/>
        <v>2.6666666666666665</v>
      </c>
      <c r="AI24" s="114">
        <f t="shared" si="12"/>
        <v>2.6666666666666665</v>
      </c>
      <c r="AJ24" s="113">
        <f t="shared" si="12"/>
        <v>2.625</v>
      </c>
      <c r="AK24" s="114">
        <f t="shared" si="12"/>
        <v>2.75</v>
      </c>
      <c r="AL24" s="113">
        <f t="shared" si="12"/>
        <v>2.4583333333333335</v>
      </c>
      <c r="AM24" s="114">
        <f t="shared" si="12"/>
        <v>2.75</v>
      </c>
      <c r="AN24" s="113">
        <f t="shared" si="12"/>
        <v>2.9166666666666665</v>
      </c>
      <c r="AO24" s="114">
        <f t="shared" si="12"/>
        <v>2.9583333333333335</v>
      </c>
      <c r="AP24" s="113">
        <f t="shared" si="12"/>
        <v>3.25</v>
      </c>
      <c r="AQ24" s="114">
        <f t="shared" si="12"/>
        <v>3.1666666666666665</v>
      </c>
      <c r="AR24" s="113">
        <f t="shared" si="12"/>
        <v>3</v>
      </c>
      <c r="AS24" s="114">
        <f t="shared" si="12"/>
        <v>3.2083333333333335</v>
      </c>
      <c r="AT24" s="113">
        <f t="shared" si="12"/>
        <v>3.4583333333333335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1.7083333333333335</v>
      </c>
      <c r="E25" s="176">
        <f t="shared" ref="E25:G25" si="13">AVERAGE(D24:E24)</f>
        <v>1.7083333333333335</v>
      </c>
      <c r="F25" s="176">
        <f t="shared" si="13"/>
        <v>1.7916666666666665</v>
      </c>
      <c r="G25" s="176">
        <f t="shared" si="13"/>
        <v>1.75</v>
      </c>
      <c r="H25" s="122">
        <f>AVERAGE(G24:H24)</f>
        <v>1.75</v>
      </c>
      <c r="I25" s="123">
        <f t="shared" ref="I25:AZ25" si="14">AVERAGE(H24:I24)</f>
        <v>1.7916666666666665</v>
      </c>
      <c r="J25" s="122">
        <f t="shared" si="14"/>
        <v>2.708333333333333</v>
      </c>
      <c r="K25" s="123">
        <f t="shared" si="14"/>
        <v>4</v>
      </c>
      <c r="L25" s="122">
        <f t="shared" si="14"/>
        <v>4.5416666666666661</v>
      </c>
      <c r="M25" s="123">
        <f t="shared" si="14"/>
        <v>3.7386363636363633</v>
      </c>
      <c r="N25" s="122">
        <f t="shared" si="14"/>
        <v>2.9469696969696968</v>
      </c>
      <c r="O25" s="123">
        <f t="shared" si="14"/>
        <v>3.2291666666666665</v>
      </c>
      <c r="P25" s="122">
        <f t="shared" si="14"/>
        <v>3.020833333333333</v>
      </c>
      <c r="Q25" s="123">
        <f t="shared" si="14"/>
        <v>2.729166666666667</v>
      </c>
      <c r="R25" s="122">
        <f t="shared" si="14"/>
        <v>2.604166666666667</v>
      </c>
      <c r="S25" s="123">
        <f t="shared" si="14"/>
        <v>2.5625</v>
      </c>
      <c r="T25" s="122">
        <f t="shared" si="14"/>
        <v>2.645833333333333</v>
      </c>
      <c r="U25" s="123">
        <f t="shared" si="14"/>
        <v>2.7916666666666665</v>
      </c>
      <c r="V25" s="122">
        <f t="shared" si="14"/>
        <v>2.8125</v>
      </c>
      <c r="W25" s="123">
        <f t="shared" si="14"/>
        <v>2.8333333333333335</v>
      </c>
      <c r="X25" s="122">
        <f t="shared" si="14"/>
        <v>2.979166666666667</v>
      </c>
      <c r="Y25" s="123">
        <f t="shared" si="14"/>
        <v>3.0625</v>
      </c>
      <c r="Z25" s="122">
        <f t="shared" si="14"/>
        <v>3.166666666666667</v>
      </c>
      <c r="AA25" s="123">
        <f t="shared" si="14"/>
        <v>3.041666666666667</v>
      </c>
      <c r="AB25" s="122">
        <f t="shared" si="14"/>
        <v>3.041666666666667</v>
      </c>
      <c r="AC25" s="123">
        <f t="shared" si="14"/>
        <v>3.166666666666667</v>
      </c>
      <c r="AD25" s="122">
        <f t="shared" si="14"/>
        <v>3.4672619047619047</v>
      </c>
      <c r="AE25" s="123">
        <f t="shared" si="14"/>
        <v>3.5297619047619047</v>
      </c>
      <c r="AF25" s="122">
        <f t="shared" si="14"/>
        <v>3.020833333333333</v>
      </c>
      <c r="AG25" s="123">
        <f t="shared" si="14"/>
        <v>2.770833333333333</v>
      </c>
      <c r="AH25" s="122">
        <f t="shared" si="14"/>
        <v>2.708333333333333</v>
      </c>
      <c r="AI25" s="123">
        <f t="shared" si="14"/>
        <v>2.6666666666666665</v>
      </c>
      <c r="AJ25" s="122">
        <f t="shared" si="14"/>
        <v>2.645833333333333</v>
      </c>
      <c r="AK25" s="123">
        <f t="shared" si="14"/>
        <v>2.6875</v>
      </c>
      <c r="AL25" s="122">
        <f t="shared" si="14"/>
        <v>2.604166666666667</v>
      </c>
      <c r="AM25" s="123">
        <f t="shared" si="14"/>
        <v>2.604166666666667</v>
      </c>
      <c r="AN25" s="122">
        <f t="shared" si="14"/>
        <v>2.833333333333333</v>
      </c>
      <c r="AO25" s="123">
        <f t="shared" si="14"/>
        <v>2.9375</v>
      </c>
      <c r="AP25" s="122">
        <f t="shared" si="14"/>
        <v>3.104166666666667</v>
      </c>
      <c r="AQ25" s="123">
        <f t="shared" si="14"/>
        <v>3.208333333333333</v>
      </c>
      <c r="AR25" s="122">
        <f t="shared" si="14"/>
        <v>3.083333333333333</v>
      </c>
      <c r="AS25" s="123">
        <f t="shared" si="14"/>
        <v>3.104166666666667</v>
      </c>
      <c r="AT25" s="122">
        <f t="shared" si="14"/>
        <v>3.3333333333333335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12</v>
      </c>
      <c r="G26" s="49">
        <f>IF((F26+E28+(IF(F16&gt;0,0,F16))&gt;'SDR Patient and Stations'!G8),'SDR Patient and Stations'!G8,(F26+E28+(IF(F16&gt;0,0,F16))))</f>
        <v>12</v>
      </c>
      <c r="H26" s="52">
        <f>IF((G26+F28+(IF(G16&gt;0,0,G16))&gt;'SDR Patient and Stations'!H8),'SDR Patient and Stations'!H8,(G26+F28+(IF(G16&gt;0,0,G16))))</f>
        <v>12</v>
      </c>
      <c r="I26" s="116">
        <f>IF((H26+G28+(IF(H16&gt;0,0,H16))&gt;'SDR Patient and Stations'!I8),'SDR Patient and Stations'!I8,(H26+G28+(IF(H16&gt;0,0,H16))))</f>
        <v>12</v>
      </c>
      <c r="J26" s="117">
        <f>IF((I26+H28+(IF(I16&gt;0,0,I16))&gt;'SDR Patient and Stations'!J8),'SDR Patient and Stations'!J8,(I26+H28+(IF(I16&gt;0,0,I16))))</f>
        <v>12</v>
      </c>
      <c r="K26" s="116">
        <f>IF((J26+I28+(IF(J16&gt;0,0,J16))&gt;'SDR Patient and Stations'!K8),'SDR Patient and Stations'!K8,(J26+I28+(IF(J16&gt;0,0,J16))))</f>
        <v>12</v>
      </c>
      <c r="L26" s="117">
        <f>IF((K26+J28+(IF(K16&gt;0,0,K16))&gt;'SDR Patient and Stations'!L8),'SDR Patient and Stations'!L8,(K26+J28+(IF(K16&gt;0,0,K16))))</f>
        <v>12</v>
      </c>
      <c r="M26" s="116">
        <f>IF((L26+K28+(IF(L16&gt;0,0,L16))&gt;'SDR Patient and Stations'!M8),'SDR Patient and Stations'!M8,(L26+K28+(IF(L16&gt;0,0,L16))))</f>
        <v>22</v>
      </c>
      <c r="N26" s="117">
        <f>IF((M26+L28+(IF(M16&gt;0,0,M16))&gt;'SDR Patient and Stations'!N8),'SDR Patient and Stations'!N8,(M26+L28+(IF(M16&gt;0,0,M16))))</f>
        <v>24</v>
      </c>
      <c r="O26" s="116">
        <f>IF((N26+M28+(IF(N16&gt;0,0,N16))&gt;'SDR Patient and Stations'!O8),'SDR Patient and Stations'!O8,(N26+M28+(IF(N16&gt;0,0,N16))))</f>
        <v>24</v>
      </c>
      <c r="P26" s="117">
        <f>IF((O26+N28+(IF(O16&gt;0,0,O16))&gt;'SDR Patient and Stations'!P8),'SDR Patient and Stations'!P8,(O26+N28+(IF(O16&gt;0,0,O16))))</f>
        <v>24</v>
      </c>
      <c r="Q26" s="116">
        <f>IF((P26+O28+(IF(P16&gt;0,0,P16))&gt;'SDR Patient and Stations'!Q8),'SDR Patient and Stations'!Q8,(P26+O28+(IF(P16&gt;0,0,P16))))</f>
        <v>24</v>
      </c>
      <c r="R26" s="117">
        <f>IF((Q26+P28+(IF(Q16&gt;0,0,Q16))&gt;'SDR Patient and Stations'!R8),'SDR Patient and Stations'!R8,(Q26+P28+(IF(Q16&gt;0,0,Q16))))</f>
        <v>24</v>
      </c>
      <c r="S26" s="116">
        <f>IF((R26+Q28+(IF(R16&gt;0,0,R16))&gt;'SDR Patient and Stations'!S8),'SDR Patient and Stations'!S8,(R26+Q28+(IF(R16&gt;0,0,R16))))</f>
        <v>24</v>
      </c>
      <c r="T26" s="117">
        <f>IF((S26+R28+(IF(S16&gt;0,0,S16))&gt;'SDR Patient and Stations'!T8),'SDR Patient and Stations'!T8,(S26+R28+(IF(S16&gt;0,0,S16))))</f>
        <v>24</v>
      </c>
      <c r="U26" s="116">
        <f>IF((T26+S28+(IF(T16&gt;0,0,T16))&gt;'SDR Patient and Stations'!U8),'SDR Patient and Stations'!U8,(T26+S28+(IF(T16&gt;0,0,T16))))</f>
        <v>24</v>
      </c>
      <c r="V26" s="117">
        <f>IF((U26+T28+(IF(U16&gt;0,0,U16))&gt;'SDR Patient and Stations'!V8),'SDR Patient and Stations'!V8,(U26+T28+(IF(U16&gt;0,0,U16))))</f>
        <v>24</v>
      </c>
      <c r="W26" s="116">
        <f>IF((V26+U28+(IF(V16&gt;0,0,V16))&gt;'SDR Patient and Stations'!W8),'SDR Patient and Stations'!W8,(V26+U28+(IF(V16&gt;0,0,V16))))</f>
        <v>24</v>
      </c>
      <c r="X26" s="117">
        <f>IF((W26+V28+(IF(W16&gt;0,0,W16))&gt;'SDR Patient and Stations'!X8),'SDR Patient and Stations'!X8,(W26+V28+(IF(W16&gt;0,0,W16))))</f>
        <v>24</v>
      </c>
      <c r="Y26" s="116">
        <f>IF((X26+W28+(IF(X16&gt;0,0,X16))&gt;'SDR Patient and Stations'!Y8),'SDR Patient and Stations'!Y8,(X26+W28+(IF(X16&gt;0,0,X16))))</f>
        <v>24</v>
      </c>
      <c r="Z26" s="117">
        <f>IF((Y26+X28+(IF(Y16&gt;0,0,Y16))&gt;'SDR Patient and Stations'!Z8),'SDR Patient and Stations'!Z8,(Y26+X28+(IF(Y16&gt;0,0,Y16))))</f>
        <v>24</v>
      </c>
      <c r="AA26" s="116">
        <f>IF((Z26+Y28+(IF(Z16&gt;0,0,Z16))&gt;'SDR Patient and Stations'!AA8),'SDR Patient and Stations'!AA8,(Z26+Y28+(IF(Z16&gt;0,0,Z16))))</f>
        <v>24</v>
      </c>
      <c r="AB26" s="117">
        <f>IF((AA26+Z28+(IF(AA16&gt;0,0,AA16))&gt;'SDR Patient and Stations'!AB8),'SDR Patient and Stations'!AB8,(AA26+Z28+(IF(AA16&gt;0,0,AA16))))</f>
        <v>24</v>
      </c>
      <c r="AC26" s="116">
        <f>IF((AB26+AA28+(IF(AB16&gt;0,0,AB16))&gt;'SDR Patient and Stations'!AC8),'SDR Patient and Stations'!AC8,(AB26+AA28+(IF(AB16&gt;0,0,AB16))))</f>
        <v>24</v>
      </c>
      <c r="AD26" s="117">
        <f>IF((AC26+AB28+(IF(AC16&gt;0,0,AC16))&gt;'SDR Patient and Stations'!AD8),'SDR Patient and Stations'!AD8,(AC26+AB28+(IF(AC16&gt;0,0,AC16))))</f>
        <v>21</v>
      </c>
      <c r="AE26" s="116">
        <f>IF((AD26+AC28+(IF(AD16&gt;0,0,AD16))&gt;'SDR Patient and Stations'!AE8),'SDR Patient and Stations'!AE8,(AD26+AC28+(IF(AD16&gt;0,0,AD16))))</f>
        <v>24</v>
      </c>
      <c r="AF26" s="117">
        <f>IF((AE26+AD28+(IF(AE16&gt;0,0,AE16))&gt;'SDR Patient and Stations'!AF8),'SDR Patient and Stations'!AF8,(AE26+AD28+(IF(AE16&gt;0,0,AE16))))</f>
        <v>24</v>
      </c>
      <c r="AG26" s="116">
        <f>IF((AF26+AE28+(IF(AF16&gt;0,0,AF16))&gt;'SDR Patient and Stations'!AG8),'SDR Patient and Stations'!AG8,(AF26+AE28+(IF(AF16&gt;0,0,AF16))))</f>
        <v>24</v>
      </c>
      <c r="AH26" s="117">
        <f>IF((AG26+AF28+(IF(AG16&gt;0,0,AG16))&gt;'SDR Patient and Stations'!AH8),'SDR Patient and Stations'!AH8,(AG26+AF28+(IF(AG16&gt;0,0,AG16))))</f>
        <v>24</v>
      </c>
      <c r="AI26" s="116">
        <f>IF((AH26+AG28+(IF(AH16&gt;0,0,AH16))&gt;'SDR Patient and Stations'!AI8),'SDR Patient and Stations'!AI8,(AH26+AG28+(IF(AH16&gt;0,0,AH16))))</f>
        <v>24</v>
      </c>
      <c r="AJ26" s="117">
        <f>IF((AI26+AH28+(IF(AI16&gt;0,0,AI16))&gt;'SDR Patient and Stations'!AJ8),'SDR Patient and Stations'!AJ8,(AI26+AH28+(IF(AI16&gt;0,0,AI16))))</f>
        <v>24</v>
      </c>
      <c r="AK26" s="116">
        <f>IF((AJ26+AI28+(IF(AJ16&gt;0,0,AJ16))&gt;'SDR Patient and Stations'!AK8),'SDR Patient and Stations'!AK8,(AJ26+AI28+(IF(AJ16&gt;0,0,AJ16))))</f>
        <v>24</v>
      </c>
      <c r="AL26" s="117">
        <f>IF((AK26+AJ28+(IF(AK16&gt;0,0,AK16))&gt;'SDR Patient and Stations'!AL8),'SDR Patient and Stations'!AL8,(AK26+AJ28+(IF(AK16&gt;0,0,AK16))))</f>
        <v>24</v>
      </c>
      <c r="AM26" s="116">
        <f>IF((AL26+AK28+(IF(AL16&gt;0,0,AL16))&gt;'SDR Patient and Stations'!AM8),'SDR Patient and Stations'!AM8,(AL26+AK28+(IF(AL16&gt;0,0,AL16))))</f>
        <v>24</v>
      </c>
      <c r="AN26" s="117">
        <f>IF((AM26+AL28+(IF(AM16&gt;0,0,AM16))&gt;'SDR Patient and Stations'!AN8),'SDR Patient and Stations'!AN8,(AM26+AL28+(IF(AM16&gt;0,0,AM16))))</f>
        <v>24</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10</v>
      </c>
      <c r="L28" s="117">
        <f t="shared" si="15"/>
        <v>10</v>
      </c>
      <c r="M28" s="116">
        <f t="shared" si="15"/>
        <v>10</v>
      </c>
      <c r="N28" s="117">
        <f t="shared" si="15"/>
        <v>0</v>
      </c>
      <c r="O28" s="116">
        <f t="shared" si="15"/>
        <v>10</v>
      </c>
      <c r="P28" s="117">
        <f t="shared" si="15"/>
        <v>10</v>
      </c>
      <c r="Q28" s="116">
        <f t="shared" si="15"/>
        <v>0</v>
      </c>
      <c r="R28" s="117">
        <f t="shared" si="15"/>
        <v>0</v>
      </c>
      <c r="S28" s="116">
        <f t="shared" si="15"/>
        <v>0</v>
      </c>
      <c r="T28" s="117">
        <f t="shared" si="15"/>
        <v>0</v>
      </c>
      <c r="U28" s="116">
        <f t="shared" si="15"/>
        <v>0</v>
      </c>
      <c r="V28" s="117">
        <f t="shared" si="15"/>
        <v>5.1666666666666714</v>
      </c>
      <c r="W28" s="116">
        <f t="shared" si="15"/>
        <v>0</v>
      </c>
      <c r="X28" s="117">
        <f t="shared" si="15"/>
        <v>4.1305803571428577</v>
      </c>
      <c r="Y28" s="116">
        <f t="shared" si="15"/>
        <v>2.4489795918367321</v>
      </c>
      <c r="Z28" s="117">
        <f t="shared" si="15"/>
        <v>6.9065934065934051</v>
      </c>
      <c r="AA28" s="116">
        <f t="shared" si="15"/>
        <v>5.8239436619718319</v>
      </c>
      <c r="AB28" s="117">
        <f t="shared" si="15"/>
        <v>0</v>
      </c>
      <c r="AC28" s="116">
        <f t="shared" si="15"/>
        <v>4.2333333333333343</v>
      </c>
      <c r="AD28" s="117">
        <f t="shared" si="15"/>
        <v>2.0899814471243019</v>
      </c>
      <c r="AE28" s="116">
        <f t="shared" si="15"/>
        <v>10</v>
      </c>
      <c r="AF28" s="117">
        <f t="shared" si="15"/>
        <v>4.2189239332096484</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2.5151515151515191</v>
      </c>
      <c r="AP28" s="117">
        <f t="shared" si="15"/>
        <v>6.5145278450363229</v>
      </c>
      <c r="AQ28" s="116">
        <f t="shared" si="15"/>
        <v>8.9220779220779249</v>
      </c>
      <c r="AR28" s="117">
        <f t="shared" si="15"/>
        <v>5.4693877551020442</v>
      </c>
      <c r="AS28" s="116">
        <f t="shared" si="15"/>
        <v>2.0764587525150944</v>
      </c>
      <c r="AT28" s="117">
        <f t="shared" si="15"/>
        <v>3.1474358974358978</v>
      </c>
      <c r="AU28" s="116">
        <f t="shared" si="15"/>
        <v>8.3731203007518786</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22</v>
      </c>
      <c r="G30" s="68">
        <f>HLOOKUP(G19,'SDR Patient and Stations'!$B$6:$AT$14,4,FALSE)</f>
        <v>20</v>
      </c>
      <c r="H30" s="60">
        <f>HLOOKUP(H19,'SDR Patient and Stations'!$B$6:$AT$14,4,FALSE)</f>
        <v>22</v>
      </c>
      <c r="I30" s="68">
        <f>HLOOKUP(I19,'SDR Patient and Stations'!$B$6:$AT$14,4,FALSE)</f>
        <v>21</v>
      </c>
      <c r="J30" s="60">
        <f>HLOOKUP(J19,'SDR Patient and Stations'!$B$6:$AT$14,4,FALSE)</f>
        <v>44</v>
      </c>
      <c r="K30" s="68">
        <f>HLOOKUP(K19,'SDR Patient and Stations'!$B$6:$AT$14,4,FALSE)</f>
        <v>52</v>
      </c>
      <c r="L30" s="60">
        <f>HLOOKUP(L19,'SDR Patient and Stations'!$B$6:$AT$14,4,FALSE)</f>
        <v>57</v>
      </c>
      <c r="M30" s="68">
        <f>HLOOKUP(M19,'SDR Patient and Stations'!$B$6:$AT$14,4,FALSE)</f>
        <v>60</v>
      </c>
      <c r="N30" s="60">
        <f>HLOOKUP(N19,'SDR Patient and Stations'!$B$6:$AT$14,4,FALSE)</f>
        <v>76</v>
      </c>
      <c r="O30" s="68">
        <f>HLOOKUP(O19,'SDR Patient and Stations'!$B$6:$AT$14,4,FALSE)</f>
        <v>79</v>
      </c>
      <c r="P30" s="60">
        <f>HLOOKUP(P19,'SDR Patient and Stations'!$B$6:$AT$14,4,FALSE)</f>
        <v>66</v>
      </c>
      <c r="Q30" s="68">
        <f>HLOOKUP(Q19,'SDR Patient and Stations'!$B$6:$AT$14,4,FALSE)</f>
        <v>65</v>
      </c>
      <c r="R30" s="60">
        <f>HLOOKUP(R19,'SDR Patient and Stations'!$B$6:$AT$14,4,FALSE)</f>
        <v>60</v>
      </c>
      <c r="S30" s="68">
        <f>HLOOKUP(S19,'SDR Patient and Stations'!$B$6:$AT$14,4,FALSE)</f>
        <v>63</v>
      </c>
      <c r="T30" s="60">
        <f>HLOOKUP(T19,'SDR Patient and Stations'!$B$6:$AT$14,4,FALSE)</f>
        <v>64</v>
      </c>
      <c r="U30" s="68">
        <f>HLOOKUP(U19,'SDR Patient and Stations'!$B$6:$AT$14,4,FALSE)</f>
        <v>70</v>
      </c>
      <c r="V30" s="60">
        <f>HLOOKUP(V19,'SDR Patient and Stations'!$B$6:$AT$14,4,FALSE)</f>
        <v>65</v>
      </c>
      <c r="W30" s="68">
        <f>HLOOKUP(W19,'SDR Patient and Stations'!$B$6:$AT$14,4,FALSE)</f>
        <v>71</v>
      </c>
      <c r="X30" s="60">
        <f>HLOOKUP(X19,'SDR Patient and Stations'!$B$6:$AT$14,4,FALSE)</f>
        <v>72</v>
      </c>
      <c r="Y30" s="68">
        <f>HLOOKUP(Y19,'SDR Patient and Stations'!$B$6:$AT$14,4,FALSE)</f>
        <v>75</v>
      </c>
      <c r="Z30" s="60">
        <f>HLOOKUP(Z19,'SDR Patient and Stations'!$B$6:$AT$14,4,FALSE)</f>
        <v>77</v>
      </c>
      <c r="AA30" s="68">
        <f>HLOOKUP(AA19,'SDR Patient and Stations'!$B$6:$AT$14,4,FALSE)</f>
        <v>69</v>
      </c>
      <c r="AB30" s="60">
        <f>HLOOKUP(AB19,'SDR Patient and Stations'!$B$6:$AT$14,4,FALSE)</f>
        <v>77</v>
      </c>
      <c r="AC30" s="68">
        <f>HLOOKUP(AC19,'SDR Patient and Stations'!$B$6:$AT$14,4,FALSE)</f>
        <v>75</v>
      </c>
      <c r="AD30" s="60">
        <f>HLOOKUP(AD19,'SDR Patient and Stations'!$B$6:$AT$14,4,FALSE)</f>
        <v>80</v>
      </c>
      <c r="AE30" s="68">
        <f>HLOOKUP(AE19,'SDR Patient and Stations'!$B$6:$AT$14,4,FALSE)</f>
        <v>78</v>
      </c>
      <c r="AF30" s="60">
        <f>HLOOKUP(AF19,'SDR Patient and Stations'!$B$6:$AT$14,4,FALSE)</f>
        <v>67</v>
      </c>
      <c r="AG30" s="68">
        <f>HLOOKUP(AG19,'SDR Patient and Stations'!$B$6:$AT$14,4,FALSE)</f>
        <v>66</v>
      </c>
      <c r="AH30" s="60">
        <f>HLOOKUP(AH19,'SDR Patient and Stations'!$B$6:$AT$14,4,FALSE)</f>
        <v>64</v>
      </c>
      <c r="AI30" s="68">
        <f>HLOOKUP(AI19,'SDR Patient and Stations'!$B$6:$AT$14,4,FALSE)</f>
        <v>64</v>
      </c>
      <c r="AJ30" s="60">
        <f>HLOOKUP(AJ19,'SDR Patient and Stations'!$B$6:$AT$14,4,FALSE)</f>
        <v>63</v>
      </c>
      <c r="AK30" s="68">
        <f>HLOOKUP(AK19,'SDR Patient and Stations'!$B$6:$AT$14,4,FALSE)</f>
        <v>66</v>
      </c>
      <c r="AL30" s="60">
        <f>HLOOKUP(AL19,'SDR Patient and Stations'!$B$6:$AT$14,4,FALSE)</f>
        <v>59</v>
      </c>
      <c r="AM30" s="68">
        <f>HLOOKUP(AM19,'SDR Patient and Stations'!$B$6:$AT$14,4,FALSE)</f>
        <v>66</v>
      </c>
      <c r="AN30" s="60">
        <f>HLOOKUP(AN19,'SDR Patient and Stations'!$B$6:$AT$14,4,FALSE)</f>
        <v>70</v>
      </c>
      <c r="AO30" s="68">
        <f>HLOOKUP(AO19,'SDR Patient and Stations'!$B$6:$AT$14,4,FALSE)</f>
        <v>71</v>
      </c>
      <c r="AP30" s="60">
        <f>HLOOKUP(AP19,'SDR Patient and Stations'!$B$6:$AT$14,4,FALSE)</f>
        <v>78</v>
      </c>
      <c r="AQ30" s="68">
        <f>HLOOKUP(AQ19,'SDR Patient and Stations'!$B$6:$AT$14,4,FALSE)</f>
        <v>76</v>
      </c>
      <c r="AR30" s="60">
        <f>HLOOKUP(AR19,'SDR Patient and Stations'!$B$6:$AT$14,4,FALSE)</f>
        <v>72</v>
      </c>
      <c r="AS30" s="68">
        <f>HLOOKUP(AS19,'SDR Patient and Stations'!$B$6:$AT$14,4,FALSE)</f>
        <v>77</v>
      </c>
      <c r="AT30" s="60">
        <f>HLOOKUP(AT19,'SDR Patient and Stations'!$B$6:$AT$14,4,FALSE)</f>
        <v>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21</v>
      </c>
      <c r="G32" s="68">
        <f>HLOOKUP(G20,'SDR Patient and Stations'!$B$6:$AT$14,4,FALSE)</f>
        <v>20</v>
      </c>
      <c r="H32" s="60">
        <f>HLOOKUP(H20,'SDR Patient and Stations'!$B$6:$AT$14,4,FALSE)</f>
        <v>21</v>
      </c>
      <c r="I32" s="68">
        <f>HLOOKUP(I20,'SDR Patient and Stations'!$B$6:$AT$14,4,FALSE)</f>
        <v>22</v>
      </c>
      <c r="J32" s="60">
        <f>HLOOKUP(J20,'SDR Patient and Stations'!$B$6:$AT$14,4,FALSE)</f>
        <v>20</v>
      </c>
      <c r="K32" s="68">
        <f>HLOOKUP(K20,'SDR Patient and Stations'!$B$6:$AT$14,4,FALSE)</f>
        <v>22</v>
      </c>
      <c r="L32" s="60">
        <f>HLOOKUP(L20,'SDR Patient and Stations'!$B$6:$AT$14,4,FALSE)</f>
        <v>21</v>
      </c>
      <c r="M32" s="68">
        <f>HLOOKUP(M20,'SDR Patient and Stations'!$B$6:$AT$14,4,FALSE)</f>
        <v>44</v>
      </c>
      <c r="N32" s="60">
        <f>HLOOKUP(N20,'SDR Patient and Stations'!$B$6:$AT$14,4,FALSE)</f>
        <v>52</v>
      </c>
      <c r="O32" s="68">
        <f>HLOOKUP(O20,'SDR Patient and Stations'!$B$6:$AT$14,4,FALSE)</f>
        <v>57</v>
      </c>
      <c r="P32" s="60">
        <f>HLOOKUP(P20,'SDR Patient and Stations'!$B$6:$AT$14,4,FALSE)</f>
        <v>60</v>
      </c>
      <c r="Q32" s="68">
        <f>HLOOKUP(Q20,'SDR Patient and Stations'!$B$6:$AT$14,4,FALSE)</f>
        <v>76</v>
      </c>
      <c r="R32" s="60">
        <f>HLOOKUP(R20,'SDR Patient and Stations'!$B$6:$AT$14,4,FALSE)</f>
        <v>79</v>
      </c>
      <c r="S32" s="68">
        <f>HLOOKUP(S20,'SDR Patient and Stations'!$B$6:$AT$14,4,FALSE)</f>
        <v>66</v>
      </c>
      <c r="T32" s="60">
        <f>HLOOKUP(T20,'SDR Patient and Stations'!$B$6:$AT$14,4,FALSE)</f>
        <v>65</v>
      </c>
      <c r="U32" s="68">
        <f>HLOOKUP(U20,'SDR Patient and Stations'!$B$6:$AT$14,4,FALSE)</f>
        <v>60</v>
      </c>
      <c r="V32" s="60">
        <f>HLOOKUP(V20,'SDR Patient and Stations'!$B$6:$AT$14,4,FALSE)</f>
        <v>63</v>
      </c>
      <c r="W32" s="68">
        <f>HLOOKUP(W20,'SDR Patient and Stations'!$B$6:$AT$14,4,FALSE)</f>
        <v>64</v>
      </c>
      <c r="X32" s="60">
        <f>HLOOKUP(X20,'SDR Patient and Stations'!$B$6:$AT$14,4,FALSE)</f>
        <v>70</v>
      </c>
      <c r="Y32" s="68">
        <f>HLOOKUP(Y20,'SDR Patient and Stations'!$B$6:$AT$14,4,FALSE)</f>
        <v>65</v>
      </c>
      <c r="Z32" s="60">
        <f>HLOOKUP(Z20,'SDR Patient and Stations'!$B$6:$AT$14,4,FALSE)</f>
        <v>71</v>
      </c>
      <c r="AA32" s="68">
        <f>HLOOKUP(AA20,'SDR Patient and Stations'!$B$6:$AT$14,4,FALSE)</f>
        <v>72</v>
      </c>
      <c r="AB32" s="60">
        <f>HLOOKUP(AB20,'SDR Patient and Stations'!$B$6:$AT$14,4,FALSE)</f>
        <v>75</v>
      </c>
      <c r="AC32" s="68">
        <f>HLOOKUP(AC20,'SDR Patient and Stations'!$B$6:$AT$14,4,FALSE)</f>
        <v>77</v>
      </c>
      <c r="AD32" s="60">
        <f>HLOOKUP(AD20,'SDR Patient and Stations'!$B$6:$AT$14,4,FALSE)</f>
        <v>69</v>
      </c>
      <c r="AE32" s="68">
        <f>HLOOKUP(AE20,'SDR Patient and Stations'!$B$6:$AT$14,4,FALSE)</f>
        <v>77</v>
      </c>
      <c r="AF32" s="60">
        <f>HLOOKUP(AF20,'SDR Patient and Stations'!$B$6:$AT$14,4,FALSE)</f>
        <v>75</v>
      </c>
      <c r="AG32" s="68">
        <f>HLOOKUP(AG20,'SDR Patient and Stations'!$B$6:$AT$14,4,FALSE)</f>
        <v>80</v>
      </c>
      <c r="AH32" s="60">
        <f>HLOOKUP(AH20,'SDR Patient and Stations'!$B$6:$AT$14,4,FALSE)</f>
        <v>78</v>
      </c>
      <c r="AI32" s="68">
        <f>HLOOKUP(AI20,'SDR Patient and Stations'!$B$6:$AT$14,4,FALSE)</f>
        <v>67</v>
      </c>
      <c r="AJ32" s="60">
        <f>HLOOKUP(AJ20,'SDR Patient and Stations'!$B$6:$AT$14,4,FALSE)</f>
        <v>66</v>
      </c>
      <c r="AK32" s="68">
        <f>HLOOKUP(AK20,'SDR Patient and Stations'!$B$6:$AT$14,4,FALSE)</f>
        <v>64</v>
      </c>
      <c r="AL32" s="60">
        <f>HLOOKUP(AL20,'SDR Patient and Stations'!$B$6:$AT$14,4,FALSE)</f>
        <v>64</v>
      </c>
      <c r="AM32" s="68">
        <f>HLOOKUP(AM20,'SDR Patient and Stations'!$B$6:$AT$14,4,FALSE)</f>
        <v>63</v>
      </c>
      <c r="AN32" s="60">
        <f>HLOOKUP(AN20,'SDR Patient and Stations'!$B$6:$AT$14,4,FALSE)</f>
        <v>66</v>
      </c>
      <c r="AO32" s="68">
        <f>HLOOKUP(AO20,'SDR Patient and Stations'!$B$6:$AT$14,4,FALSE)</f>
        <v>59</v>
      </c>
      <c r="AP32" s="60">
        <f>HLOOKUP(AP20,'SDR Patient and Stations'!$B$6:$AT$14,4,FALSE)</f>
        <v>66</v>
      </c>
      <c r="AQ32" s="68">
        <f>HLOOKUP(AQ20,'SDR Patient and Stations'!$B$6:$AT$14,4,FALSE)</f>
        <v>70</v>
      </c>
      <c r="AR32" s="60">
        <f>HLOOKUP(AR20,'SDR Patient and Stations'!$B$6:$AT$14,4,FALSE)</f>
        <v>71</v>
      </c>
      <c r="AS32" s="68">
        <f>HLOOKUP(AS20,'SDR Patient and Stations'!$B$6:$AT$14,4,FALSE)</f>
        <v>78</v>
      </c>
      <c r="AT32" s="60">
        <f>HLOOKUP(AT20,'SDR Patient and Stations'!$B$6:$AT$14,4,FALSE)</f>
        <v>76</v>
      </c>
      <c r="AU32" s="68">
        <f>HLOOKUP(AU20,'SDR Patient and Stations'!$B$6:$AT$14,4,FALSE)</f>
        <v>72</v>
      </c>
      <c r="AV32" s="60">
        <f>HLOOKUP(AV20,'SDR Patient and Stations'!$B$6:$AT$14,4,FALSE)</f>
        <v>77</v>
      </c>
      <c r="AW32" s="68">
        <f>HLOOKUP(AW20,'SDR Patient and Stations'!$B$6:$AT$14,4,FALSE)</f>
        <v>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0</v>
      </c>
      <c r="H34" s="61">
        <f t="shared" si="16"/>
        <v>1</v>
      </c>
      <c r="I34" s="69">
        <f t="shared" si="16"/>
        <v>-1</v>
      </c>
      <c r="J34" s="61">
        <f t="shared" si="16"/>
        <v>24</v>
      </c>
      <c r="K34" s="69">
        <f t="shared" si="16"/>
        <v>30</v>
      </c>
      <c r="L34" s="61">
        <f t="shared" si="16"/>
        <v>36</v>
      </c>
      <c r="M34" s="69">
        <f t="shared" si="16"/>
        <v>16</v>
      </c>
      <c r="N34" s="61">
        <f t="shared" si="16"/>
        <v>24</v>
      </c>
      <c r="O34" s="69">
        <f t="shared" si="16"/>
        <v>22</v>
      </c>
      <c r="P34" s="61">
        <f t="shared" si="16"/>
        <v>6</v>
      </c>
      <c r="Q34" s="69">
        <f t="shared" si="16"/>
        <v>-11</v>
      </c>
      <c r="R34" s="61">
        <f t="shared" si="16"/>
        <v>-19</v>
      </c>
      <c r="S34" s="69">
        <f t="shared" si="16"/>
        <v>-3</v>
      </c>
      <c r="T34" s="61">
        <f t="shared" si="16"/>
        <v>-1</v>
      </c>
      <c r="U34" s="69">
        <f t="shared" si="16"/>
        <v>10</v>
      </c>
      <c r="V34" s="61">
        <f t="shared" si="16"/>
        <v>2</v>
      </c>
      <c r="W34" s="69">
        <f t="shared" si="16"/>
        <v>7</v>
      </c>
      <c r="X34" s="61">
        <f t="shared" si="16"/>
        <v>2</v>
      </c>
      <c r="Y34" s="69">
        <f t="shared" si="16"/>
        <v>10</v>
      </c>
      <c r="Z34" s="61">
        <f t="shared" si="16"/>
        <v>6</v>
      </c>
      <c r="AA34" s="69">
        <f t="shared" si="16"/>
        <v>-3</v>
      </c>
      <c r="AB34" s="61">
        <f t="shared" si="16"/>
        <v>2</v>
      </c>
      <c r="AC34" s="69">
        <f t="shared" si="16"/>
        <v>-2</v>
      </c>
      <c r="AD34" s="61">
        <f t="shared" si="16"/>
        <v>11</v>
      </c>
      <c r="AE34" s="69">
        <f t="shared" si="16"/>
        <v>1</v>
      </c>
      <c r="AF34" s="61">
        <f t="shared" si="16"/>
        <v>-8</v>
      </c>
      <c r="AG34" s="69">
        <f t="shared" si="16"/>
        <v>-14</v>
      </c>
      <c r="AH34" s="61">
        <f t="shared" si="16"/>
        <v>-14</v>
      </c>
      <c r="AI34" s="69">
        <f t="shared" si="16"/>
        <v>-3</v>
      </c>
      <c r="AJ34" s="61">
        <f t="shared" si="16"/>
        <v>-3</v>
      </c>
      <c r="AK34" s="69">
        <f t="shared" si="16"/>
        <v>2</v>
      </c>
      <c r="AL34" s="61">
        <f t="shared" si="16"/>
        <v>-5</v>
      </c>
      <c r="AM34" s="69">
        <f t="shared" si="16"/>
        <v>3</v>
      </c>
      <c r="AN34" s="61">
        <f t="shared" si="16"/>
        <v>4</v>
      </c>
      <c r="AO34" s="69">
        <f t="shared" si="16"/>
        <v>12</v>
      </c>
      <c r="AP34" s="61">
        <f t="shared" si="16"/>
        <v>12</v>
      </c>
      <c r="AQ34" s="69">
        <f t="shared" si="16"/>
        <v>6</v>
      </c>
      <c r="AR34" s="61">
        <f t="shared" si="16"/>
        <v>1</v>
      </c>
      <c r="AS34" s="69">
        <f t="shared" si="16"/>
        <v>-1</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4.7619047619047616E-2</v>
      </c>
      <c r="G36" s="107">
        <f t="shared" ref="G36:AZ36" si="18">IFERROR(G34/G32,0)</f>
        <v>0</v>
      </c>
      <c r="H36" s="108">
        <f t="shared" si="18"/>
        <v>4.7619047619047616E-2</v>
      </c>
      <c r="I36" s="107">
        <f t="shared" si="18"/>
        <v>-4.5454545454545456E-2</v>
      </c>
      <c r="J36" s="108">
        <f t="shared" si="18"/>
        <v>1.2</v>
      </c>
      <c r="K36" s="107">
        <f t="shared" si="18"/>
        <v>1.3636363636363635</v>
      </c>
      <c r="L36" s="108">
        <f t="shared" si="18"/>
        <v>1.7142857142857142</v>
      </c>
      <c r="M36" s="107">
        <f t="shared" si="18"/>
        <v>0.36363636363636365</v>
      </c>
      <c r="N36" s="108">
        <f t="shared" si="18"/>
        <v>0.46153846153846156</v>
      </c>
      <c r="O36" s="107">
        <f t="shared" si="18"/>
        <v>0.38596491228070173</v>
      </c>
      <c r="P36" s="108">
        <f t="shared" si="18"/>
        <v>0.1</v>
      </c>
      <c r="Q36" s="107">
        <f t="shared" si="18"/>
        <v>-0.14473684210526316</v>
      </c>
      <c r="R36" s="108">
        <f t="shared" si="18"/>
        <v>-0.24050632911392406</v>
      </c>
      <c r="S36" s="107">
        <f t="shared" si="18"/>
        <v>-4.5454545454545456E-2</v>
      </c>
      <c r="T36" s="108">
        <f t="shared" si="18"/>
        <v>-1.5384615384615385E-2</v>
      </c>
      <c r="U36" s="107">
        <f t="shared" si="18"/>
        <v>0.16666666666666666</v>
      </c>
      <c r="V36" s="108">
        <f t="shared" si="18"/>
        <v>3.1746031746031744E-2</v>
      </c>
      <c r="W36" s="107">
        <f t="shared" si="18"/>
        <v>0.109375</v>
      </c>
      <c r="X36" s="108">
        <f t="shared" si="18"/>
        <v>2.8571428571428571E-2</v>
      </c>
      <c r="Y36" s="107">
        <f t="shared" si="18"/>
        <v>0.15384615384615385</v>
      </c>
      <c r="Z36" s="108">
        <f t="shared" si="18"/>
        <v>8.4507042253521125E-2</v>
      </c>
      <c r="AA36" s="107">
        <f t="shared" si="18"/>
        <v>-4.1666666666666664E-2</v>
      </c>
      <c r="AB36" s="108">
        <f t="shared" si="18"/>
        <v>2.6666666666666668E-2</v>
      </c>
      <c r="AC36" s="107">
        <f t="shared" si="18"/>
        <v>-2.5974025974025976E-2</v>
      </c>
      <c r="AD36" s="108">
        <f t="shared" si="18"/>
        <v>0.15942028985507245</v>
      </c>
      <c r="AE36" s="107">
        <f t="shared" si="18"/>
        <v>1.2987012987012988E-2</v>
      </c>
      <c r="AF36" s="108">
        <f t="shared" si="18"/>
        <v>-0.10666666666666667</v>
      </c>
      <c r="AG36" s="107">
        <f t="shared" si="18"/>
        <v>-0.17499999999999999</v>
      </c>
      <c r="AH36" s="108">
        <f t="shared" si="18"/>
        <v>-0.17948717948717949</v>
      </c>
      <c r="AI36" s="107">
        <f t="shared" si="18"/>
        <v>-4.4776119402985072E-2</v>
      </c>
      <c r="AJ36" s="108">
        <f t="shared" si="18"/>
        <v>-4.5454545454545456E-2</v>
      </c>
      <c r="AK36" s="107">
        <f t="shared" si="18"/>
        <v>3.125E-2</v>
      </c>
      <c r="AL36" s="108">
        <f t="shared" si="18"/>
        <v>-7.8125E-2</v>
      </c>
      <c r="AM36" s="107">
        <f t="shared" si="18"/>
        <v>4.7619047619047616E-2</v>
      </c>
      <c r="AN36" s="108">
        <f t="shared" si="18"/>
        <v>6.0606060606060608E-2</v>
      </c>
      <c r="AO36" s="107">
        <f t="shared" si="18"/>
        <v>0.20338983050847459</v>
      </c>
      <c r="AP36" s="108">
        <f t="shared" si="18"/>
        <v>0.18181818181818182</v>
      </c>
      <c r="AQ36" s="107">
        <f t="shared" si="18"/>
        <v>8.5714285714285715E-2</v>
      </c>
      <c r="AR36" s="108">
        <f t="shared" si="18"/>
        <v>1.4084507042253521E-2</v>
      </c>
      <c r="AS36" s="107">
        <f t="shared" si="18"/>
        <v>-1.282051282051282E-2</v>
      </c>
      <c r="AT36" s="108">
        <f t="shared" si="18"/>
        <v>9.2105263157894732E-2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2.6455026455026454E-3</v>
      </c>
      <c r="G38" s="107">
        <f t="shared" ref="G38:BD38" si="20">G36/18</f>
        <v>0</v>
      </c>
      <c r="H38" s="108">
        <f t="shared" si="20"/>
        <v>2.6455026455026454E-3</v>
      </c>
      <c r="I38" s="107">
        <f t="shared" si="20"/>
        <v>-2.5252525252525255E-3</v>
      </c>
      <c r="J38" s="108">
        <f t="shared" si="20"/>
        <v>6.6666666666666666E-2</v>
      </c>
      <c r="K38" s="107">
        <f t="shared" si="20"/>
        <v>7.5757575757575746E-2</v>
      </c>
      <c r="L38" s="108">
        <f t="shared" si="20"/>
        <v>9.5238095238095233E-2</v>
      </c>
      <c r="M38" s="107">
        <f t="shared" si="20"/>
        <v>2.0202020202020204E-2</v>
      </c>
      <c r="N38" s="108">
        <f t="shared" si="20"/>
        <v>2.5641025641025644E-2</v>
      </c>
      <c r="O38" s="107">
        <f t="shared" si="20"/>
        <v>2.1442495126705652E-2</v>
      </c>
      <c r="P38" s="108">
        <f t="shared" si="20"/>
        <v>5.5555555555555558E-3</v>
      </c>
      <c r="Q38" s="107">
        <f t="shared" si="20"/>
        <v>-8.0409356725146194E-3</v>
      </c>
      <c r="R38" s="108">
        <f t="shared" si="20"/>
        <v>-1.3361462728551337E-2</v>
      </c>
      <c r="S38" s="107">
        <f t="shared" si="20"/>
        <v>-2.5252525252525255E-3</v>
      </c>
      <c r="T38" s="108">
        <f t="shared" si="20"/>
        <v>-8.547008547008547E-4</v>
      </c>
      <c r="U38" s="107">
        <f t="shared" si="20"/>
        <v>9.2592592592592587E-3</v>
      </c>
      <c r="V38" s="108">
        <f t="shared" si="20"/>
        <v>1.7636684303350969E-3</v>
      </c>
      <c r="W38" s="107">
        <f t="shared" si="20"/>
        <v>6.076388888888889E-3</v>
      </c>
      <c r="X38" s="108">
        <f t="shared" si="20"/>
        <v>1.5873015873015873E-3</v>
      </c>
      <c r="Y38" s="107">
        <f t="shared" si="20"/>
        <v>8.5470085470085479E-3</v>
      </c>
      <c r="Z38" s="108">
        <f t="shared" si="20"/>
        <v>4.6948356807511738E-3</v>
      </c>
      <c r="AA38" s="107">
        <f t="shared" si="20"/>
        <v>-2.3148148148148147E-3</v>
      </c>
      <c r="AB38" s="108">
        <f t="shared" si="20"/>
        <v>1.4814814814814816E-3</v>
      </c>
      <c r="AC38" s="107">
        <f t="shared" si="20"/>
        <v>-1.443001443001443E-3</v>
      </c>
      <c r="AD38" s="108">
        <f t="shared" si="20"/>
        <v>8.8566827697262474E-3</v>
      </c>
      <c r="AE38" s="107">
        <f t="shared" si="20"/>
        <v>7.215007215007215E-4</v>
      </c>
      <c r="AF38" s="108">
        <f t="shared" si="20"/>
        <v>-5.9259259259259265E-3</v>
      </c>
      <c r="AG38" s="107">
        <f t="shared" si="20"/>
        <v>-9.7222222222222224E-3</v>
      </c>
      <c r="AH38" s="108">
        <f t="shared" si="20"/>
        <v>-9.9715099715099714E-3</v>
      </c>
      <c r="AI38" s="107">
        <f t="shared" si="20"/>
        <v>-2.4875621890547263E-3</v>
      </c>
      <c r="AJ38" s="108">
        <f t="shared" si="20"/>
        <v>-2.5252525252525255E-3</v>
      </c>
      <c r="AK38" s="107">
        <f t="shared" si="20"/>
        <v>1.736111111111111E-3</v>
      </c>
      <c r="AL38" s="108">
        <f t="shared" si="20"/>
        <v>-4.340277777777778E-3</v>
      </c>
      <c r="AM38" s="107">
        <f t="shared" si="20"/>
        <v>2.6455026455026454E-3</v>
      </c>
      <c r="AN38" s="108">
        <f t="shared" si="20"/>
        <v>3.3670033670033673E-3</v>
      </c>
      <c r="AO38" s="107">
        <f t="shared" si="20"/>
        <v>1.1299435028248588E-2</v>
      </c>
      <c r="AP38" s="108">
        <f t="shared" si="20"/>
        <v>1.0101010101010102E-2</v>
      </c>
      <c r="AQ38" s="107">
        <f t="shared" si="20"/>
        <v>4.7619047619047623E-3</v>
      </c>
      <c r="AR38" s="108">
        <f t="shared" si="20"/>
        <v>7.8247261345852897E-4</v>
      </c>
      <c r="AS38" s="107">
        <f t="shared" si="20"/>
        <v>-7.1225071225071218E-4</v>
      </c>
      <c r="AT38" s="108">
        <f t="shared" si="20"/>
        <v>5.1169590643274851E-3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4.7619047619047616E-2</v>
      </c>
      <c r="G40" s="120">
        <f t="shared" ref="G40:BD40" si="21">G38*G41</f>
        <v>0</v>
      </c>
      <c r="H40" s="108">
        <f t="shared" si="21"/>
        <v>4.7619047619047616E-2</v>
      </c>
      <c r="I40" s="107">
        <f t="shared" si="21"/>
        <v>-4.5454545454545456E-2</v>
      </c>
      <c r="J40" s="108">
        <f t="shared" si="21"/>
        <v>1.2</v>
      </c>
      <c r="K40" s="107">
        <f t="shared" si="21"/>
        <v>1.3636363636363633</v>
      </c>
      <c r="L40" s="108">
        <f t="shared" si="21"/>
        <v>1.7142857142857142</v>
      </c>
      <c r="M40" s="107">
        <f t="shared" si="21"/>
        <v>0.36363636363636365</v>
      </c>
      <c r="N40" s="108">
        <f t="shared" si="21"/>
        <v>0.46153846153846156</v>
      </c>
      <c r="O40" s="107">
        <f t="shared" si="21"/>
        <v>0.38596491228070173</v>
      </c>
      <c r="P40" s="108">
        <f t="shared" si="21"/>
        <v>0.1</v>
      </c>
      <c r="Q40" s="107">
        <f t="shared" si="21"/>
        <v>-0.14473684210526316</v>
      </c>
      <c r="R40" s="108">
        <f t="shared" si="21"/>
        <v>-0.24050632911392406</v>
      </c>
      <c r="S40" s="107">
        <f t="shared" si="21"/>
        <v>-4.5454545454545456E-2</v>
      </c>
      <c r="T40" s="108">
        <f t="shared" si="21"/>
        <v>-1.5384615384615385E-2</v>
      </c>
      <c r="U40" s="107">
        <f t="shared" si="21"/>
        <v>0.16666666666666666</v>
      </c>
      <c r="V40" s="108">
        <f t="shared" si="21"/>
        <v>3.1746031746031744E-2</v>
      </c>
      <c r="W40" s="107">
        <f t="shared" si="21"/>
        <v>0.109375</v>
      </c>
      <c r="X40" s="108">
        <f t="shared" si="21"/>
        <v>2.8571428571428571E-2</v>
      </c>
      <c r="Y40" s="107">
        <f t="shared" si="21"/>
        <v>0.15384615384615385</v>
      </c>
      <c r="Z40" s="108">
        <f t="shared" si="21"/>
        <v>8.4507042253521125E-2</v>
      </c>
      <c r="AA40" s="107">
        <f t="shared" si="21"/>
        <v>-4.1666666666666664E-2</v>
      </c>
      <c r="AB40" s="108">
        <f t="shared" si="21"/>
        <v>2.6666666666666668E-2</v>
      </c>
      <c r="AC40" s="107">
        <f t="shared" si="21"/>
        <v>-2.5974025974025976E-2</v>
      </c>
      <c r="AD40" s="108">
        <f t="shared" si="21"/>
        <v>0.15942028985507245</v>
      </c>
      <c r="AE40" s="107">
        <f t="shared" si="21"/>
        <v>1.2987012987012988E-2</v>
      </c>
      <c r="AF40" s="108">
        <f t="shared" si="21"/>
        <v>-0.10666666666666667</v>
      </c>
      <c r="AG40" s="107">
        <f t="shared" si="21"/>
        <v>-0.17499999999999999</v>
      </c>
      <c r="AH40" s="108">
        <f t="shared" si="21"/>
        <v>-0.17948717948717949</v>
      </c>
      <c r="AI40" s="107">
        <f t="shared" si="21"/>
        <v>-4.4776119402985072E-2</v>
      </c>
      <c r="AJ40" s="108">
        <f t="shared" si="21"/>
        <v>-4.5454545454545456E-2</v>
      </c>
      <c r="AK40" s="107">
        <f t="shared" si="21"/>
        <v>3.125E-2</v>
      </c>
      <c r="AL40" s="108">
        <f t="shared" si="21"/>
        <v>-7.8125E-2</v>
      </c>
      <c r="AM40" s="107">
        <f t="shared" si="21"/>
        <v>4.7619047619047616E-2</v>
      </c>
      <c r="AN40" s="108">
        <f t="shared" si="21"/>
        <v>6.0606060606060608E-2</v>
      </c>
      <c r="AO40" s="107">
        <f t="shared" si="21"/>
        <v>0.20338983050847459</v>
      </c>
      <c r="AP40" s="108">
        <f t="shared" si="21"/>
        <v>0.18181818181818182</v>
      </c>
      <c r="AQ40" s="107">
        <f t="shared" si="21"/>
        <v>8.5714285714285715E-2</v>
      </c>
      <c r="AR40" s="108">
        <f t="shared" si="21"/>
        <v>1.4084507042253521E-2</v>
      </c>
      <c r="AS40" s="107">
        <f t="shared" si="21"/>
        <v>-1.282051282051282E-2</v>
      </c>
      <c r="AT40" s="108">
        <f t="shared" si="21"/>
        <v>9.2105263157894732E-2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23.047619047619047</v>
      </c>
      <c r="G43" s="109">
        <f t="shared" ref="G43:BD43" si="22">G30+(G30*G40)</f>
        <v>20</v>
      </c>
      <c r="H43" s="110">
        <f t="shared" si="22"/>
        <v>23.047619047619047</v>
      </c>
      <c r="I43" s="109">
        <f t="shared" si="22"/>
        <v>20.045454545454547</v>
      </c>
      <c r="J43" s="110">
        <f t="shared" si="22"/>
        <v>96.8</v>
      </c>
      <c r="K43" s="109">
        <f t="shared" si="22"/>
        <v>122.90909090909089</v>
      </c>
      <c r="L43" s="110">
        <f t="shared" si="22"/>
        <v>154.71428571428572</v>
      </c>
      <c r="M43" s="109">
        <f t="shared" si="22"/>
        <v>81.818181818181813</v>
      </c>
      <c r="N43" s="110">
        <f t="shared" si="22"/>
        <v>111.07692307692308</v>
      </c>
      <c r="O43" s="109">
        <f t="shared" si="22"/>
        <v>109.49122807017544</v>
      </c>
      <c r="P43" s="110">
        <f t="shared" si="22"/>
        <v>72.599999999999994</v>
      </c>
      <c r="Q43" s="109">
        <f t="shared" si="22"/>
        <v>55.59210526315789</v>
      </c>
      <c r="R43" s="110">
        <f t="shared" si="22"/>
        <v>45.569620253164558</v>
      </c>
      <c r="S43" s="109">
        <f t="shared" si="22"/>
        <v>60.136363636363633</v>
      </c>
      <c r="T43" s="110">
        <f t="shared" si="22"/>
        <v>63.015384615384619</v>
      </c>
      <c r="U43" s="109">
        <f t="shared" si="22"/>
        <v>81.666666666666671</v>
      </c>
      <c r="V43" s="110">
        <f t="shared" si="22"/>
        <v>67.063492063492063</v>
      </c>
      <c r="W43" s="109">
        <f t="shared" si="22"/>
        <v>78.765625</v>
      </c>
      <c r="X43" s="110">
        <f t="shared" si="22"/>
        <v>74.05714285714285</v>
      </c>
      <c r="Y43" s="109">
        <f t="shared" si="22"/>
        <v>86.538461538461533</v>
      </c>
      <c r="Z43" s="110">
        <f t="shared" si="22"/>
        <v>83.507042253521121</v>
      </c>
      <c r="AA43" s="109">
        <f t="shared" si="22"/>
        <v>66.125</v>
      </c>
      <c r="AB43" s="110">
        <f t="shared" si="22"/>
        <v>79.053333333333327</v>
      </c>
      <c r="AC43" s="109">
        <f t="shared" si="22"/>
        <v>73.051948051948045</v>
      </c>
      <c r="AD43" s="110">
        <f t="shared" si="22"/>
        <v>92.753623188405797</v>
      </c>
      <c r="AE43" s="109">
        <f t="shared" si="22"/>
        <v>79.012987012987011</v>
      </c>
      <c r="AF43" s="110">
        <f t="shared" si="22"/>
        <v>59.853333333333332</v>
      </c>
      <c r="AG43" s="109">
        <f t="shared" si="22"/>
        <v>54.45</v>
      </c>
      <c r="AH43" s="110">
        <f t="shared" si="22"/>
        <v>52.512820512820511</v>
      </c>
      <c r="AI43" s="109">
        <f t="shared" si="22"/>
        <v>61.134328358208954</v>
      </c>
      <c r="AJ43" s="110">
        <f t="shared" si="22"/>
        <v>60.136363636363633</v>
      </c>
      <c r="AK43" s="109">
        <f t="shared" si="22"/>
        <v>68.0625</v>
      </c>
      <c r="AL43" s="110">
        <f t="shared" si="22"/>
        <v>54.390625</v>
      </c>
      <c r="AM43" s="109">
        <f t="shared" si="22"/>
        <v>69.142857142857139</v>
      </c>
      <c r="AN43" s="110">
        <f t="shared" si="22"/>
        <v>74.242424242424249</v>
      </c>
      <c r="AO43" s="109">
        <f t="shared" si="22"/>
        <v>85.440677966101703</v>
      </c>
      <c r="AP43" s="110">
        <f t="shared" si="22"/>
        <v>92.181818181818187</v>
      </c>
      <c r="AQ43" s="109">
        <f t="shared" si="22"/>
        <v>82.51428571428572</v>
      </c>
      <c r="AR43" s="110">
        <f t="shared" si="22"/>
        <v>73.014084507042256</v>
      </c>
      <c r="AS43" s="109">
        <f t="shared" si="22"/>
        <v>76.012820512820511</v>
      </c>
      <c r="AT43" s="110">
        <f t="shared" si="22"/>
        <v>90.64473684210526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8.2312925170068034</v>
      </c>
      <c r="G45" s="69">
        <f t="shared" ref="G45:AZ45" si="23">G43/$F$1</f>
        <v>7.1428571428571432</v>
      </c>
      <c r="H45" s="61">
        <f t="shared" si="23"/>
        <v>8.2312925170068034</v>
      </c>
      <c r="I45" s="69">
        <f t="shared" si="23"/>
        <v>7.1590909090909101</v>
      </c>
      <c r="J45" s="61">
        <f t="shared" si="23"/>
        <v>34.571428571428569</v>
      </c>
      <c r="K45" s="69">
        <f t="shared" si="23"/>
        <v>43.896103896103895</v>
      </c>
      <c r="L45" s="61">
        <f t="shared" si="23"/>
        <v>55.255102040816332</v>
      </c>
      <c r="M45" s="69">
        <f t="shared" si="23"/>
        <v>29.220779220779221</v>
      </c>
      <c r="N45" s="61">
        <f t="shared" si="23"/>
        <v>39.670329670329672</v>
      </c>
      <c r="O45" s="69">
        <f t="shared" si="23"/>
        <v>39.104010025062657</v>
      </c>
      <c r="P45" s="61">
        <f t="shared" si="23"/>
        <v>25.928571428571427</v>
      </c>
      <c r="Q45" s="69">
        <f t="shared" si="23"/>
        <v>19.854323308270676</v>
      </c>
      <c r="R45" s="61">
        <f t="shared" si="23"/>
        <v>16.2748643761302</v>
      </c>
      <c r="S45" s="69">
        <f t="shared" si="23"/>
        <v>21.477272727272727</v>
      </c>
      <c r="T45" s="61">
        <f t="shared" si="23"/>
        <v>22.505494505494507</v>
      </c>
      <c r="U45" s="69">
        <f t="shared" si="23"/>
        <v>29.166666666666671</v>
      </c>
      <c r="V45" s="61">
        <f t="shared" si="23"/>
        <v>23.95124716553288</v>
      </c>
      <c r="W45" s="69">
        <f t="shared" si="23"/>
        <v>28.130580357142858</v>
      </c>
      <c r="X45" s="61">
        <f t="shared" si="23"/>
        <v>26.448979591836732</v>
      </c>
      <c r="Y45" s="69">
        <f t="shared" si="23"/>
        <v>30.906593406593405</v>
      </c>
      <c r="Z45" s="61">
        <f t="shared" si="23"/>
        <v>29.823943661971832</v>
      </c>
      <c r="AA45" s="69">
        <f t="shared" si="23"/>
        <v>23.616071428571431</v>
      </c>
      <c r="AB45" s="61">
        <f t="shared" si="23"/>
        <v>28.233333333333334</v>
      </c>
      <c r="AC45" s="69">
        <f t="shared" si="23"/>
        <v>26.089981447124302</v>
      </c>
      <c r="AD45" s="61">
        <f t="shared" si="23"/>
        <v>33.126293995859214</v>
      </c>
      <c r="AE45" s="69">
        <f t="shared" si="23"/>
        <v>28.218923933209648</v>
      </c>
      <c r="AF45" s="61">
        <f t="shared" si="23"/>
        <v>21.376190476190477</v>
      </c>
      <c r="AG45" s="69">
        <f t="shared" si="23"/>
        <v>19.446428571428573</v>
      </c>
      <c r="AH45" s="61">
        <f t="shared" si="23"/>
        <v>18.754578754578755</v>
      </c>
      <c r="AI45" s="69">
        <f t="shared" si="23"/>
        <v>21.833688699360341</v>
      </c>
      <c r="AJ45" s="61">
        <f t="shared" si="23"/>
        <v>21.477272727272727</v>
      </c>
      <c r="AK45" s="69">
        <f t="shared" si="23"/>
        <v>24.308035714285715</v>
      </c>
      <c r="AL45" s="61">
        <f t="shared" si="23"/>
        <v>19.425223214285715</v>
      </c>
      <c r="AM45" s="69">
        <f t="shared" si="23"/>
        <v>24.693877551020407</v>
      </c>
      <c r="AN45" s="61">
        <f t="shared" si="23"/>
        <v>26.515151515151519</v>
      </c>
      <c r="AO45" s="69">
        <f t="shared" si="23"/>
        <v>30.514527845036323</v>
      </c>
      <c r="AP45" s="61">
        <f t="shared" si="23"/>
        <v>32.922077922077925</v>
      </c>
      <c r="AQ45" s="69">
        <f t="shared" si="23"/>
        <v>29.469387755102044</v>
      </c>
      <c r="AR45" s="61">
        <f t="shared" si="23"/>
        <v>26.076458752515094</v>
      </c>
      <c r="AS45" s="69">
        <f t="shared" si="23"/>
        <v>27.147435897435898</v>
      </c>
      <c r="AT45" s="61">
        <f t="shared" si="23"/>
        <v>32.373120300751879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12</v>
      </c>
      <c r="G47" s="172">
        <f>G45-G26</f>
        <v>-4.8571428571428568</v>
      </c>
      <c r="H47" s="118">
        <f>H45-H26</f>
        <v>-3.7687074829931966</v>
      </c>
      <c r="I47" s="119">
        <f t="shared" ref="I47:AZ47" si="24">I45-I26</f>
        <v>-4.8409090909090899</v>
      </c>
      <c r="J47" s="118">
        <f t="shared" si="24"/>
        <v>22.571428571428569</v>
      </c>
      <c r="K47" s="119">
        <f t="shared" si="24"/>
        <v>31.896103896103895</v>
      </c>
      <c r="L47" s="118">
        <f t="shared" si="24"/>
        <v>43.255102040816332</v>
      </c>
      <c r="M47" s="119">
        <f t="shared" si="24"/>
        <v>7.220779220779221</v>
      </c>
      <c r="N47" s="118">
        <f t="shared" si="24"/>
        <v>15.670329670329672</v>
      </c>
      <c r="O47" s="119">
        <f t="shared" si="24"/>
        <v>15.104010025062657</v>
      </c>
      <c r="P47" s="118">
        <f t="shared" si="24"/>
        <v>1.928571428571427</v>
      </c>
      <c r="Q47" s="119">
        <f t="shared" si="24"/>
        <v>-4.1456766917293244</v>
      </c>
      <c r="R47" s="118">
        <f t="shared" si="24"/>
        <v>-7.7251356238698001</v>
      </c>
      <c r="S47" s="119">
        <f t="shared" si="24"/>
        <v>-2.5227272727272734</v>
      </c>
      <c r="T47" s="118">
        <f t="shared" si="24"/>
        <v>-1.4945054945054927</v>
      </c>
      <c r="U47" s="119">
        <f t="shared" si="24"/>
        <v>5.1666666666666714</v>
      </c>
      <c r="V47" s="118">
        <f t="shared" si="24"/>
        <v>-4.8752834467119754E-2</v>
      </c>
      <c r="W47" s="119">
        <f t="shared" si="24"/>
        <v>4.1305803571428577</v>
      </c>
      <c r="X47" s="118">
        <f t="shared" si="24"/>
        <v>2.4489795918367321</v>
      </c>
      <c r="Y47" s="119">
        <f t="shared" si="24"/>
        <v>6.9065934065934051</v>
      </c>
      <c r="Z47" s="118">
        <f t="shared" si="24"/>
        <v>5.8239436619718319</v>
      </c>
      <c r="AA47" s="119">
        <f t="shared" si="24"/>
        <v>-0.3839285714285694</v>
      </c>
      <c r="AB47" s="118">
        <f t="shared" si="24"/>
        <v>4.2333333333333343</v>
      </c>
      <c r="AC47" s="119">
        <f t="shared" si="24"/>
        <v>2.0899814471243019</v>
      </c>
      <c r="AD47" s="118">
        <f t="shared" si="24"/>
        <v>12.126293995859214</v>
      </c>
      <c r="AE47" s="119">
        <f t="shared" si="24"/>
        <v>4.2189239332096484</v>
      </c>
      <c r="AF47" s="118">
        <f t="shared" si="24"/>
        <v>-2.6238095238095234</v>
      </c>
      <c r="AG47" s="119">
        <f t="shared" si="24"/>
        <v>-4.553571428571427</v>
      </c>
      <c r="AH47" s="118">
        <f t="shared" si="24"/>
        <v>-5.2454212454212445</v>
      </c>
      <c r="AI47" s="119">
        <f t="shared" si="24"/>
        <v>-2.1663113006396593</v>
      </c>
      <c r="AJ47" s="118">
        <f t="shared" si="24"/>
        <v>-2.5227272727272734</v>
      </c>
      <c r="AK47" s="119">
        <f t="shared" si="24"/>
        <v>0.3080357142857153</v>
      </c>
      <c r="AL47" s="118">
        <f t="shared" si="24"/>
        <v>-4.5747767857142847</v>
      </c>
      <c r="AM47" s="119">
        <f t="shared" si="24"/>
        <v>0.69387755102040671</v>
      </c>
      <c r="AN47" s="118">
        <f t="shared" si="24"/>
        <v>2.5151515151515191</v>
      </c>
      <c r="AO47" s="119">
        <f t="shared" si="24"/>
        <v>6.5145278450363229</v>
      </c>
      <c r="AP47" s="118">
        <f t="shared" si="24"/>
        <v>8.9220779220779249</v>
      </c>
      <c r="AQ47" s="119">
        <f t="shared" si="24"/>
        <v>5.4693877551020442</v>
      </c>
      <c r="AR47" s="118">
        <f t="shared" si="24"/>
        <v>2.0764587525150944</v>
      </c>
      <c r="AS47" s="119">
        <f t="shared" si="24"/>
        <v>3.1474358974358978</v>
      </c>
      <c r="AT47" s="118">
        <f t="shared" si="24"/>
        <v>8.3731203007518786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10</v>
      </c>
      <c r="K49" s="71">
        <f t="shared" si="25"/>
        <v>10</v>
      </c>
      <c r="L49" s="63">
        <f t="shared" si="25"/>
        <v>10</v>
      </c>
      <c r="M49" s="71">
        <f t="shared" si="25"/>
        <v>0</v>
      </c>
      <c r="N49" s="63">
        <f t="shared" si="25"/>
        <v>10</v>
      </c>
      <c r="O49" s="71">
        <f t="shared" si="25"/>
        <v>10</v>
      </c>
      <c r="P49" s="63">
        <f t="shared" si="25"/>
        <v>0</v>
      </c>
      <c r="Q49" s="71">
        <f t="shared" si="25"/>
        <v>0</v>
      </c>
      <c r="R49" s="63">
        <f t="shared" si="25"/>
        <v>0</v>
      </c>
      <c r="S49" s="71">
        <f t="shared" si="25"/>
        <v>0</v>
      </c>
      <c r="T49" s="63">
        <f t="shared" si="25"/>
        <v>0</v>
      </c>
      <c r="U49" s="71">
        <f t="shared" si="25"/>
        <v>5.1666666666666714</v>
      </c>
      <c r="V49" s="63">
        <f t="shared" si="25"/>
        <v>0</v>
      </c>
      <c r="W49" s="71">
        <f t="shared" si="25"/>
        <v>4.1305803571428577</v>
      </c>
      <c r="X49" s="63">
        <f t="shared" si="25"/>
        <v>2.4489795918367321</v>
      </c>
      <c r="Y49" s="71">
        <f t="shared" si="25"/>
        <v>6.9065934065934051</v>
      </c>
      <c r="Z49" s="63">
        <f t="shared" si="25"/>
        <v>5.8239436619718319</v>
      </c>
      <c r="AA49" s="71">
        <f t="shared" si="25"/>
        <v>0</v>
      </c>
      <c r="AB49" s="63">
        <f t="shared" si="25"/>
        <v>4.2333333333333343</v>
      </c>
      <c r="AC49" s="71">
        <f t="shared" si="25"/>
        <v>2.0899814471243019</v>
      </c>
      <c r="AD49" s="63">
        <f t="shared" si="25"/>
        <v>10</v>
      </c>
      <c r="AE49" s="71">
        <f t="shared" si="25"/>
        <v>4.2189239332096484</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2.5151515151515191</v>
      </c>
      <c r="AO49" s="71">
        <f t="shared" si="25"/>
        <v>6.5145278450363229</v>
      </c>
      <c r="AP49" s="63">
        <f t="shared" si="25"/>
        <v>8.9220779220779249</v>
      </c>
      <c r="AQ49" s="71">
        <f t="shared" si="25"/>
        <v>5.4693877551020442</v>
      </c>
      <c r="AR49" s="63">
        <f t="shared" si="25"/>
        <v>2.0764587525150944</v>
      </c>
      <c r="AS49" s="71">
        <f t="shared" si="25"/>
        <v>3.1474358974358978</v>
      </c>
      <c r="AT49" s="63">
        <f t="shared" si="25"/>
        <v>8.3731203007518786</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FMC Matthews</dc:title>
  <dc:creator>N.C. State Health Coordinating Council</dc:creator>
  <cp:lastModifiedBy>Glendening, Erin</cp:lastModifiedBy>
  <dcterms:created xsi:type="dcterms:W3CDTF">2018-12-19T17:30:34Z</dcterms:created>
  <dcterms:modified xsi:type="dcterms:W3CDTF">2019-01-28T21:20:38Z</dcterms:modified>
</cp:coreProperties>
</file>