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WEB\WEB Site\mfp\pdf\2019\esrd\"/>
    </mc:Choice>
  </mc:AlternateContent>
  <bookViews>
    <workbookView xWindow="0" yWindow="0" windowWidth="17970" windowHeight="6435" activeTab="1"/>
  </bookViews>
  <sheets>
    <sheet name="Instructions" sheetId="26" r:id="rId1"/>
    <sheet name="SDR Patient and Stations" sheetId="2" r:id="rId2"/>
    <sheet name="Overall Comparison" sheetId="13" r:id="rId3"/>
    <sheet name="Historic Facility Need SDR" sheetId="1" r:id="rId4"/>
    <sheet name="SMFP Facility Need 3.20 PPS" sheetId="27" r:id="rId5"/>
    <sheet name="SMFP Facility Need 3.16 PPS" sheetId="14" r:id="rId6"/>
    <sheet name="SMFP Facility Need 3.12 PPS" sheetId="17" r:id="rId7"/>
    <sheet name="SMFP Facility Need 3.08 PPS" sheetId="18" r:id="rId8"/>
    <sheet name="SMFP Facility Need 3.04 PPS" sheetId="19" r:id="rId9"/>
    <sheet name="SMFP Facility Need 3.00 PPS" sheetId="20" r:id="rId10"/>
    <sheet name="SMFP Facility Need 2.96 PPS" sheetId="21" r:id="rId11"/>
    <sheet name="SMFP Facility Need 2.92 PPS" sheetId="22" r:id="rId12"/>
    <sheet name="SMFP Facility Need 2.88 PPS" sheetId="23" r:id="rId13"/>
    <sheet name="SMFP Facility Need 2.84 PPS" sheetId="24" r:id="rId14"/>
    <sheet name="SMFP Facility Need 2.80 PPS" sheetId="25" r:id="rId15"/>
  </sheets>
  <externalReferences>
    <externalReference r:id="rId16"/>
  </externalReferenc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R14" i="2" l="1"/>
  <c r="AQ14" i="2"/>
  <c r="AP14" i="2"/>
  <c r="AO14" i="2"/>
  <c r="AN14" i="2"/>
  <c r="AM14" i="2"/>
  <c r="AL14" i="2"/>
  <c r="AK14" i="2"/>
  <c r="AJ14" i="2"/>
  <c r="AI14" i="2"/>
  <c r="AH14" i="2"/>
  <c r="AG14" i="2"/>
  <c r="AF14" i="2"/>
  <c r="AE14" i="2"/>
  <c r="AD14" i="2"/>
  <c r="AC14" i="2"/>
  <c r="AB14" i="2"/>
  <c r="AA14" i="2"/>
  <c r="Z14" i="2"/>
  <c r="Y14" i="2"/>
  <c r="X14" i="2"/>
  <c r="W14" i="2"/>
  <c r="V14" i="2"/>
  <c r="U14" i="2"/>
  <c r="T14" i="2"/>
  <c r="S14" i="2"/>
  <c r="R14" i="2"/>
  <c r="Q14" i="2"/>
  <c r="P14" i="2"/>
  <c r="O14" i="2"/>
  <c r="N14" i="2"/>
  <c r="M14" i="2"/>
  <c r="L14" i="2"/>
  <c r="K14" i="2"/>
  <c r="J14" i="2"/>
  <c r="I14" i="2"/>
  <c r="H14" i="2"/>
  <c r="G14" i="2"/>
  <c r="F14" i="2"/>
  <c r="E14" i="2"/>
  <c r="D14" i="2"/>
  <c r="C14" i="2"/>
  <c r="B14" i="2"/>
  <c r="G32" i="17" l="1"/>
  <c r="G32" i="18"/>
  <c r="G32" i="19"/>
  <c r="G32" i="20"/>
  <c r="G32" i="21"/>
  <c r="G32" i="22"/>
  <c r="G32" i="23"/>
  <c r="G32" i="24"/>
  <c r="G32" i="25"/>
  <c r="G32" i="14"/>
  <c r="F32" i="17"/>
  <c r="F32" i="18"/>
  <c r="F32" i="19"/>
  <c r="F32" i="20"/>
  <c r="F32" i="21"/>
  <c r="F32" i="22"/>
  <c r="F32" i="23"/>
  <c r="F32" i="24"/>
  <c r="F32" i="25"/>
  <c r="F32" i="14"/>
  <c r="G32" i="27"/>
  <c r="F32" i="27"/>
  <c r="BD47" i="25" l="1"/>
  <c r="BC47" i="25"/>
  <c r="BB47" i="25"/>
  <c r="F47" i="25"/>
  <c r="G28" i="25"/>
  <c r="BD25" i="25"/>
  <c r="BC25" i="25"/>
  <c r="BB25" i="25"/>
  <c r="BD23" i="25"/>
  <c r="BC23" i="25"/>
  <c r="BB23" i="25"/>
  <c r="AZ23" i="25"/>
  <c r="AY23" i="25"/>
  <c r="AX23" i="25"/>
  <c r="AW23" i="25"/>
  <c r="AV23" i="25"/>
  <c r="AU23" i="25"/>
  <c r="AT23" i="25"/>
  <c r="AS23" i="25"/>
  <c r="AR23" i="25"/>
  <c r="AQ23" i="25"/>
  <c r="AP23" i="25"/>
  <c r="AO23" i="25"/>
  <c r="AN23" i="25"/>
  <c r="AM23" i="25"/>
  <c r="AL23" i="25"/>
  <c r="AK23" i="25"/>
  <c r="AJ23" i="25"/>
  <c r="AI23" i="25"/>
  <c r="AH23" i="25"/>
  <c r="AG23" i="25"/>
  <c r="AF23" i="25"/>
  <c r="AE23" i="25"/>
  <c r="AD23" i="25"/>
  <c r="AC23" i="25"/>
  <c r="AB23" i="25"/>
  <c r="AA23" i="25"/>
  <c r="Z23" i="25"/>
  <c r="Y23" i="25"/>
  <c r="X23" i="25"/>
  <c r="W23" i="25"/>
  <c r="V23" i="25"/>
  <c r="U23" i="25"/>
  <c r="T23" i="25"/>
  <c r="S23" i="25"/>
  <c r="R23" i="25"/>
  <c r="Q23" i="25"/>
  <c r="P23" i="25"/>
  <c r="O23" i="25"/>
  <c r="N23" i="25"/>
  <c r="M23" i="25"/>
  <c r="L23" i="25"/>
  <c r="K23" i="25"/>
  <c r="J23" i="25"/>
  <c r="I23" i="25"/>
  <c r="H23" i="25"/>
  <c r="G23" i="25"/>
  <c r="F23" i="25"/>
  <c r="E23" i="25"/>
  <c r="D23" i="25"/>
  <c r="C23" i="25"/>
  <c r="AZ22" i="25"/>
  <c r="AY22" i="25"/>
  <c r="AX22" i="25"/>
  <c r="AW22" i="25"/>
  <c r="AV22" i="25"/>
  <c r="AU22" i="25"/>
  <c r="BD21" i="25"/>
  <c r="BC21" i="25"/>
  <c r="BB21" i="25"/>
  <c r="AZ21" i="25"/>
  <c r="AY21" i="25"/>
  <c r="AX21" i="25"/>
  <c r="AW21" i="25"/>
  <c r="AV21" i="25"/>
  <c r="AU21" i="25"/>
  <c r="AT21" i="25"/>
  <c r="AS21" i="25"/>
  <c r="AR21" i="25"/>
  <c r="AQ21" i="25"/>
  <c r="AP21" i="25"/>
  <c r="AO21" i="25"/>
  <c r="AN21" i="25"/>
  <c r="AM21" i="25"/>
  <c r="AL21" i="25"/>
  <c r="AK21" i="25"/>
  <c r="AJ21" i="25"/>
  <c r="AI21" i="25"/>
  <c r="AH21" i="25"/>
  <c r="AG21" i="25"/>
  <c r="AF21" i="25"/>
  <c r="AE21" i="25"/>
  <c r="AD21" i="25"/>
  <c r="AC21" i="25"/>
  <c r="AB21" i="25"/>
  <c r="AA21" i="25"/>
  <c r="Z21" i="25"/>
  <c r="Y21" i="25"/>
  <c r="X21" i="25"/>
  <c r="W21" i="25"/>
  <c r="V21" i="25"/>
  <c r="U21" i="25"/>
  <c r="T21" i="25"/>
  <c r="S21" i="25"/>
  <c r="R21" i="25"/>
  <c r="Q21" i="25"/>
  <c r="P21" i="25"/>
  <c r="O21" i="25"/>
  <c r="N21" i="25"/>
  <c r="M21" i="25"/>
  <c r="L21" i="25"/>
  <c r="K21" i="25"/>
  <c r="J21" i="25"/>
  <c r="I21" i="25"/>
  <c r="H21" i="25"/>
  <c r="G21" i="25"/>
  <c r="F21" i="25"/>
  <c r="J20" i="25"/>
  <c r="I20" i="25"/>
  <c r="H20" i="25"/>
  <c r="BF19" i="25"/>
  <c r="BE19" i="25"/>
  <c r="BD19" i="25"/>
  <c r="BC19" i="25"/>
  <c r="BB19" i="25"/>
  <c r="F19" i="25"/>
  <c r="P18" i="25"/>
  <c r="R18" i="25" s="1"/>
  <c r="T18" i="25" s="1"/>
  <c r="V18" i="25" s="1"/>
  <c r="X18" i="25" s="1"/>
  <c r="Z18" i="25" s="1"/>
  <c r="AB18" i="25" s="1"/>
  <c r="AD18" i="25" s="1"/>
  <c r="AF18" i="25" s="1"/>
  <c r="AH18" i="25" s="1"/>
  <c r="AJ18" i="25" s="1"/>
  <c r="AL18" i="25" s="1"/>
  <c r="AN18" i="25" s="1"/>
  <c r="AP18" i="25" s="1"/>
  <c r="AR18" i="25" s="1"/>
  <c r="AT18" i="25" s="1"/>
  <c r="AV18" i="25" s="1"/>
  <c r="AX18" i="25" s="1"/>
  <c r="AZ18" i="25" s="1"/>
  <c r="BC18" i="25" s="1"/>
  <c r="N18" i="25"/>
  <c r="M18" i="25"/>
  <c r="O18" i="25" s="1"/>
  <c r="Q18" i="25" s="1"/>
  <c r="S18" i="25" s="1"/>
  <c r="U18" i="25" s="1"/>
  <c r="W18" i="25" s="1"/>
  <c r="Y18" i="25" s="1"/>
  <c r="AA18" i="25" s="1"/>
  <c r="AC18" i="25" s="1"/>
  <c r="AE18" i="25" s="1"/>
  <c r="AG18" i="25" s="1"/>
  <c r="AI18" i="25" s="1"/>
  <c r="AK18" i="25" s="1"/>
  <c r="AM18" i="25" s="1"/>
  <c r="AO18" i="25" s="1"/>
  <c r="AQ18" i="25" s="1"/>
  <c r="AS18" i="25" s="1"/>
  <c r="AU18" i="25" s="1"/>
  <c r="AW18" i="25" s="1"/>
  <c r="AY18" i="25" s="1"/>
  <c r="BB18" i="25" s="1"/>
  <c r="BD18" i="25" s="1"/>
  <c r="L18" i="25"/>
  <c r="K18" i="25"/>
  <c r="J18" i="25"/>
  <c r="I18" i="25"/>
  <c r="BA16" i="25"/>
  <c r="AZ16" i="25"/>
  <c r="AY16" i="25"/>
  <c r="AX16" i="25"/>
  <c r="AW16" i="25"/>
  <c r="AV16" i="25"/>
  <c r="G16" i="25"/>
  <c r="F16" i="25"/>
  <c r="E16" i="25"/>
  <c r="D16" i="25"/>
  <c r="BA15" i="25"/>
  <c r="AZ15" i="25"/>
  <c r="AY15" i="25"/>
  <c r="AX15" i="25"/>
  <c r="AW15" i="25"/>
  <c r="AV15" i="25"/>
  <c r="F15" i="25"/>
  <c r="E15" i="25"/>
  <c r="D15" i="25"/>
  <c r="BA14" i="25"/>
  <c r="AZ14" i="25"/>
  <c r="AY14" i="25"/>
  <c r="AX14" i="25"/>
  <c r="AW14" i="25"/>
  <c r="AV14" i="25"/>
  <c r="AU14" i="25"/>
  <c r="AT14" i="25"/>
  <c r="AO14" i="25"/>
  <c r="AN14" i="25"/>
  <c r="O14" i="25"/>
  <c r="K14" i="25"/>
  <c r="H14" i="25"/>
  <c r="BA13" i="25"/>
  <c r="AZ13" i="25"/>
  <c r="AY13" i="25"/>
  <c r="AX13" i="25"/>
  <c r="AW13" i="25"/>
  <c r="AV13" i="25"/>
  <c r="T12" i="25"/>
  <c r="V12" i="25" s="1"/>
  <c r="X12" i="25" s="1"/>
  <c r="Z12" i="25" s="1"/>
  <c r="AB12" i="25" s="1"/>
  <c r="AD12" i="25" s="1"/>
  <c r="AF12" i="25" s="1"/>
  <c r="AH12" i="25" s="1"/>
  <c r="AJ12" i="25" s="1"/>
  <c r="AL12" i="25" s="1"/>
  <c r="AN12" i="25" s="1"/>
  <c r="AP12" i="25" s="1"/>
  <c r="AR12" i="25" s="1"/>
  <c r="AT12" i="25" s="1"/>
  <c r="AV12" i="25" s="1"/>
  <c r="AX12" i="25" s="1"/>
  <c r="AZ12" i="25" s="1"/>
  <c r="R12" i="25"/>
  <c r="Q12" i="25"/>
  <c r="S12" i="25" s="1"/>
  <c r="U12" i="25" s="1"/>
  <c r="W12" i="25" s="1"/>
  <c r="Y12" i="25" s="1"/>
  <c r="AA12" i="25" s="1"/>
  <c r="AC12" i="25" s="1"/>
  <c r="AE12" i="25" s="1"/>
  <c r="AG12" i="25" s="1"/>
  <c r="AI12" i="25" s="1"/>
  <c r="AK12" i="25" s="1"/>
  <c r="AM12" i="25" s="1"/>
  <c r="AO12" i="25" s="1"/>
  <c r="AQ12" i="25" s="1"/>
  <c r="AS12" i="25" s="1"/>
  <c r="AU12" i="25" s="1"/>
  <c r="AW12" i="25" s="1"/>
  <c r="AY12" i="25" s="1"/>
  <c r="BA12" i="25" s="1"/>
  <c r="P12" i="25"/>
  <c r="F12" i="25"/>
  <c r="H12" i="25" s="1"/>
  <c r="E12" i="25"/>
  <c r="G12" i="25" s="1"/>
  <c r="I12" i="25" s="1"/>
  <c r="K12" i="25" s="1"/>
  <c r="V11" i="25"/>
  <c r="X11" i="25" s="1"/>
  <c r="Z11" i="25" s="1"/>
  <c r="AB11" i="25" s="1"/>
  <c r="AD11" i="25" s="1"/>
  <c r="AF11" i="25" s="1"/>
  <c r="AH11" i="25" s="1"/>
  <c r="AJ11" i="25" s="1"/>
  <c r="AL11" i="25" s="1"/>
  <c r="AN11" i="25" s="1"/>
  <c r="AP11" i="25" s="1"/>
  <c r="AR11" i="25" s="1"/>
  <c r="AT11" i="25" s="1"/>
  <c r="AV11" i="25" s="1"/>
  <c r="AX11" i="25" s="1"/>
  <c r="AZ11" i="25" s="1"/>
  <c r="U11" i="25"/>
  <c r="W11" i="25" s="1"/>
  <c r="Y11" i="25" s="1"/>
  <c r="AA11" i="25" s="1"/>
  <c r="AC11" i="25" s="1"/>
  <c r="AE11" i="25" s="1"/>
  <c r="AG11" i="25" s="1"/>
  <c r="AI11" i="25" s="1"/>
  <c r="AK11" i="25" s="1"/>
  <c r="AM11" i="25" s="1"/>
  <c r="AO11" i="25" s="1"/>
  <c r="AQ11" i="25" s="1"/>
  <c r="AS11" i="25" s="1"/>
  <c r="AU11" i="25" s="1"/>
  <c r="AW11" i="25" s="1"/>
  <c r="AY11" i="25" s="1"/>
  <c r="BA11" i="25" s="1"/>
  <c r="Q11" i="25"/>
  <c r="S11" i="25" s="1"/>
  <c r="P11" i="25"/>
  <c r="R11" i="25" s="1"/>
  <c r="T11" i="25" s="1"/>
  <c r="F11" i="25"/>
  <c r="H11" i="25" s="1"/>
  <c r="J11" i="25" s="1"/>
  <c r="E11" i="25"/>
  <c r="G11" i="25" s="1"/>
  <c r="I11" i="25" s="1"/>
  <c r="K11" i="25" s="1"/>
  <c r="U10" i="25"/>
  <c r="W10" i="25" s="1"/>
  <c r="Y10" i="25" s="1"/>
  <c r="AA10" i="25" s="1"/>
  <c r="AC10" i="25" s="1"/>
  <c r="AE10" i="25" s="1"/>
  <c r="AG10" i="25" s="1"/>
  <c r="AI10" i="25" s="1"/>
  <c r="AK10" i="25" s="1"/>
  <c r="AM10" i="25" s="1"/>
  <c r="AO10" i="25" s="1"/>
  <c r="AQ10" i="25" s="1"/>
  <c r="AS10" i="25" s="1"/>
  <c r="AU10" i="25" s="1"/>
  <c r="AW10" i="25" s="1"/>
  <c r="AY10" i="25" s="1"/>
  <c r="BA10" i="25" s="1"/>
  <c r="S10" i="25"/>
  <c r="R10" i="25"/>
  <c r="T10" i="25" s="1"/>
  <c r="V10" i="25" s="1"/>
  <c r="X10" i="25" s="1"/>
  <c r="Z10" i="25" s="1"/>
  <c r="AB10" i="25" s="1"/>
  <c r="AD10" i="25" s="1"/>
  <c r="AF10" i="25" s="1"/>
  <c r="AH10" i="25" s="1"/>
  <c r="AJ10" i="25" s="1"/>
  <c r="AL10" i="25" s="1"/>
  <c r="AN10" i="25" s="1"/>
  <c r="AP10" i="25" s="1"/>
  <c r="AR10" i="25" s="1"/>
  <c r="AT10" i="25" s="1"/>
  <c r="AV10" i="25" s="1"/>
  <c r="AX10" i="25" s="1"/>
  <c r="AZ10" i="25" s="1"/>
  <c r="Q10" i="25"/>
  <c r="P10" i="25"/>
  <c r="BD47" i="24"/>
  <c r="BC47" i="24"/>
  <c r="BB47" i="24"/>
  <c r="F47" i="24"/>
  <c r="G28" i="24"/>
  <c r="BD25" i="24"/>
  <c r="BC25" i="24"/>
  <c r="BB25" i="24"/>
  <c r="BD23" i="24"/>
  <c r="BC23" i="24"/>
  <c r="BB23" i="24"/>
  <c r="AZ23" i="24"/>
  <c r="AY23" i="24"/>
  <c r="AX23" i="24"/>
  <c r="AW23" i="24"/>
  <c r="AV23" i="24"/>
  <c r="AU23" i="24"/>
  <c r="AT23" i="24"/>
  <c r="AS23" i="24"/>
  <c r="AR23" i="24"/>
  <c r="AQ23" i="24"/>
  <c r="AP23" i="24"/>
  <c r="AO23" i="24"/>
  <c r="AN23" i="24"/>
  <c r="AM23" i="24"/>
  <c r="AL23" i="24"/>
  <c r="AK23" i="24"/>
  <c r="AJ23" i="24"/>
  <c r="AI23" i="24"/>
  <c r="AH23" i="24"/>
  <c r="AG23" i="24"/>
  <c r="AF23" i="24"/>
  <c r="AE23" i="24"/>
  <c r="AD23" i="24"/>
  <c r="AC23" i="24"/>
  <c r="AB23" i="24"/>
  <c r="AA23" i="24"/>
  <c r="Z23" i="24"/>
  <c r="Y23" i="24"/>
  <c r="X23" i="24"/>
  <c r="W23" i="24"/>
  <c r="V23" i="24"/>
  <c r="U23" i="24"/>
  <c r="T23" i="24"/>
  <c r="S23" i="24"/>
  <c r="R23" i="24"/>
  <c r="Q23" i="24"/>
  <c r="P23" i="24"/>
  <c r="O23" i="24"/>
  <c r="N23" i="24"/>
  <c r="M23" i="24"/>
  <c r="L23" i="24"/>
  <c r="K23" i="24"/>
  <c r="J23" i="24"/>
  <c r="I23" i="24"/>
  <c r="H23" i="24"/>
  <c r="G23" i="24"/>
  <c r="F23" i="24"/>
  <c r="E23" i="24"/>
  <c r="D23" i="24"/>
  <c r="C23" i="24"/>
  <c r="AZ22" i="24"/>
  <c r="AY22" i="24"/>
  <c r="AX22" i="24"/>
  <c r="AW22" i="24"/>
  <c r="AV22" i="24"/>
  <c r="AU22" i="24"/>
  <c r="BD21" i="24"/>
  <c r="BC21" i="24"/>
  <c r="BB21" i="24"/>
  <c r="AZ21" i="24"/>
  <c r="AY21" i="24"/>
  <c r="AX21" i="24"/>
  <c r="AW21" i="24"/>
  <c r="AV21" i="24"/>
  <c r="AU21" i="24"/>
  <c r="AT21" i="24"/>
  <c r="AS21" i="24"/>
  <c r="AR21" i="24"/>
  <c r="AQ21" i="24"/>
  <c r="AP21" i="24"/>
  <c r="AO21" i="24"/>
  <c r="AN21" i="24"/>
  <c r="AM21" i="24"/>
  <c r="AL21" i="24"/>
  <c r="AK21" i="24"/>
  <c r="AJ21" i="24"/>
  <c r="AI21" i="24"/>
  <c r="AH21" i="24"/>
  <c r="AG21" i="24"/>
  <c r="AF21" i="24"/>
  <c r="AE21" i="24"/>
  <c r="AD21" i="24"/>
  <c r="AC21" i="24"/>
  <c r="AB21" i="24"/>
  <c r="AA21" i="24"/>
  <c r="Z21" i="24"/>
  <c r="Y21" i="24"/>
  <c r="X21" i="24"/>
  <c r="W21" i="24"/>
  <c r="V21" i="24"/>
  <c r="U21" i="24"/>
  <c r="T21" i="24"/>
  <c r="S21" i="24"/>
  <c r="R21" i="24"/>
  <c r="Q21" i="24"/>
  <c r="P21" i="24"/>
  <c r="O21" i="24"/>
  <c r="N21" i="24"/>
  <c r="M21" i="24"/>
  <c r="L21" i="24"/>
  <c r="K21" i="24"/>
  <c r="J21" i="24"/>
  <c r="I21" i="24"/>
  <c r="H21" i="24"/>
  <c r="G21" i="24"/>
  <c r="F21" i="24"/>
  <c r="J20" i="24"/>
  <c r="L20" i="24" s="1"/>
  <c r="I20" i="24"/>
  <c r="H20" i="24"/>
  <c r="BF19" i="24"/>
  <c r="BE19" i="24"/>
  <c r="BD19" i="24"/>
  <c r="BC19" i="24"/>
  <c r="BB19" i="24"/>
  <c r="J18" i="24"/>
  <c r="L18" i="24" s="1"/>
  <c r="N18" i="24" s="1"/>
  <c r="P18" i="24" s="1"/>
  <c r="R18" i="24" s="1"/>
  <c r="T18" i="24" s="1"/>
  <c r="V18" i="24" s="1"/>
  <c r="X18" i="24" s="1"/>
  <c r="Z18" i="24" s="1"/>
  <c r="AB18" i="24" s="1"/>
  <c r="AD18" i="24" s="1"/>
  <c r="AF18" i="24" s="1"/>
  <c r="AH18" i="24" s="1"/>
  <c r="AJ18" i="24" s="1"/>
  <c r="AL18" i="24" s="1"/>
  <c r="AN18" i="24" s="1"/>
  <c r="AP18" i="24" s="1"/>
  <c r="AR18" i="24" s="1"/>
  <c r="AT18" i="24" s="1"/>
  <c r="AV18" i="24" s="1"/>
  <c r="AX18" i="24" s="1"/>
  <c r="AZ18" i="24" s="1"/>
  <c r="BC18" i="24" s="1"/>
  <c r="I18" i="24"/>
  <c r="K18" i="24" s="1"/>
  <c r="M18" i="24" s="1"/>
  <c r="O18" i="24" s="1"/>
  <c r="Q18" i="24" s="1"/>
  <c r="S18" i="24" s="1"/>
  <c r="U18" i="24" s="1"/>
  <c r="W18" i="24" s="1"/>
  <c r="Y18" i="24" s="1"/>
  <c r="AA18" i="24" s="1"/>
  <c r="AC18" i="24" s="1"/>
  <c r="AE18" i="24" s="1"/>
  <c r="AG18" i="24" s="1"/>
  <c r="AI18" i="24" s="1"/>
  <c r="AK18" i="24" s="1"/>
  <c r="AM18" i="24" s="1"/>
  <c r="AO18" i="24" s="1"/>
  <c r="AQ18" i="24" s="1"/>
  <c r="AS18" i="24" s="1"/>
  <c r="AU18" i="24" s="1"/>
  <c r="AW18" i="24" s="1"/>
  <c r="AY18" i="24" s="1"/>
  <c r="BB18" i="24" s="1"/>
  <c r="BD18" i="24" s="1"/>
  <c r="BA16" i="24"/>
  <c r="AZ16" i="24"/>
  <c r="AY16" i="24"/>
  <c r="AX16" i="24"/>
  <c r="AW16" i="24"/>
  <c r="AV16" i="24"/>
  <c r="G16" i="24"/>
  <c r="F16" i="24"/>
  <c r="E16" i="24"/>
  <c r="D16" i="24"/>
  <c r="BA15" i="24"/>
  <c r="AZ15" i="24"/>
  <c r="AY15" i="24"/>
  <c r="AX15" i="24"/>
  <c r="AW15" i="24"/>
  <c r="AV15" i="24"/>
  <c r="F15" i="24"/>
  <c r="E15" i="24"/>
  <c r="D15" i="24"/>
  <c r="BA14" i="24"/>
  <c r="AZ14" i="24"/>
  <c r="AY14" i="24"/>
  <c r="AX14" i="24"/>
  <c r="AW14" i="24"/>
  <c r="AV14" i="24"/>
  <c r="AU14" i="24"/>
  <c r="AT14" i="24"/>
  <c r="AO14" i="24"/>
  <c r="AN14" i="24"/>
  <c r="O14" i="24"/>
  <c r="K14" i="24"/>
  <c r="H14" i="24"/>
  <c r="BA13" i="24"/>
  <c r="AZ13" i="24"/>
  <c r="AY13" i="24"/>
  <c r="AX13" i="24"/>
  <c r="AW13" i="24"/>
  <c r="AV13" i="24"/>
  <c r="R12" i="24"/>
  <c r="T12" i="24" s="1"/>
  <c r="V12" i="24" s="1"/>
  <c r="X12" i="24" s="1"/>
  <c r="Z12" i="24" s="1"/>
  <c r="AB12" i="24" s="1"/>
  <c r="AD12" i="24" s="1"/>
  <c r="AF12" i="24" s="1"/>
  <c r="AH12" i="24" s="1"/>
  <c r="AJ12" i="24" s="1"/>
  <c r="AL12" i="24" s="1"/>
  <c r="AN12" i="24" s="1"/>
  <c r="AP12" i="24" s="1"/>
  <c r="AR12" i="24" s="1"/>
  <c r="AT12" i="24" s="1"/>
  <c r="AV12" i="24" s="1"/>
  <c r="AX12" i="24" s="1"/>
  <c r="AZ12" i="24" s="1"/>
  <c r="Q12" i="24"/>
  <c r="S12" i="24" s="1"/>
  <c r="U12" i="24" s="1"/>
  <c r="W12" i="24" s="1"/>
  <c r="Y12" i="24" s="1"/>
  <c r="AA12" i="24" s="1"/>
  <c r="AC12" i="24" s="1"/>
  <c r="AE12" i="24" s="1"/>
  <c r="AG12" i="24" s="1"/>
  <c r="AI12" i="24" s="1"/>
  <c r="AK12" i="24" s="1"/>
  <c r="AM12" i="24" s="1"/>
  <c r="AO12" i="24" s="1"/>
  <c r="AQ12" i="24" s="1"/>
  <c r="AS12" i="24" s="1"/>
  <c r="AU12" i="24" s="1"/>
  <c r="AW12" i="24" s="1"/>
  <c r="AY12" i="24" s="1"/>
  <c r="BA12" i="24" s="1"/>
  <c r="P12" i="24"/>
  <c r="F12" i="24"/>
  <c r="H12" i="24" s="1"/>
  <c r="E12" i="24"/>
  <c r="G12" i="24" s="1"/>
  <c r="I12" i="24" s="1"/>
  <c r="K12" i="24" s="1"/>
  <c r="T11" i="24"/>
  <c r="V11" i="24" s="1"/>
  <c r="X11" i="24" s="1"/>
  <c r="Z11" i="24" s="1"/>
  <c r="AB11" i="24" s="1"/>
  <c r="AD11" i="24" s="1"/>
  <c r="AF11" i="24" s="1"/>
  <c r="AH11" i="24" s="1"/>
  <c r="AJ11" i="24" s="1"/>
  <c r="AL11" i="24" s="1"/>
  <c r="AN11" i="24" s="1"/>
  <c r="AP11" i="24" s="1"/>
  <c r="AR11" i="24" s="1"/>
  <c r="AT11" i="24" s="1"/>
  <c r="AV11" i="24" s="1"/>
  <c r="AX11" i="24" s="1"/>
  <c r="AZ11" i="24" s="1"/>
  <c r="S11" i="24"/>
  <c r="U11" i="24" s="1"/>
  <c r="W11" i="24" s="1"/>
  <c r="Y11" i="24" s="1"/>
  <c r="AA11" i="24" s="1"/>
  <c r="AC11" i="24" s="1"/>
  <c r="AE11" i="24" s="1"/>
  <c r="AG11" i="24" s="1"/>
  <c r="AI11" i="24" s="1"/>
  <c r="AK11" i="24" s="1"/>
  <c r="AM11" i="24" s="1"/>
  <c r="AO11" i="24" s="1"/>
  <c r="AQ11" i="24" s="1"/>
  <c r="AS11" i="24" s="1"/>
  <c r="AU11" i="24" s="1"/>
  <c r="AW11" i="24" s="1"/>
  <c r="AY11" i="24" s="1"/>
  <c r="BA11" i="24" s="1"/>
  <c r="Q11" i="24"/>
  <c r="P11" i="24"/>
  <c r="R11" i="24" s="1"/>
  <c r="H11" i="24"/>
  <c r="J11" i="24" s="1"/>
  <c r="G11" i="24"/>
  <c r="I11" i="24" s="1"/>
  <c r="K11" i="24" s="1"/>
  <c r="F11" i="24"/>
  <c r="E11" i="24"/>
  <c r="S10" i="24"/>
  <c r="U10" i="24" s="1"/>
  <c r="W10" i="24" s="1"/>
  <c r="Y10" i="24" s="1"/>
  <c r="AA10" i="24" s="1"/>
  <c r="AC10" i="24" s="1"/>
  <c r="AE10" i="24" s="1"/>
  <c r="AG10" i="24" s="1"/>
  <c r="AI10" i="24" s="1"/>
  <c r="AK10" i="24" s="1"/>
  <c r="AM10" i="24" s="1"/>
  <c r="AO10" i="24" s="1"/>
  <c r="AQ10" i="24" s="1"/>
  <c r="AS10" i="24" s="1"/>
  <c r="AU10" i="24" s="1"/>
  <c r="AW10" i="24" s="1"/>
  <c r="AY10" i="24" s="1"/>
  <c r="BA10" i="24" s="1"/>
  <c r="Q10" i="24"/>
  <c r="P10" i="24"/>
  <c r="R10" i="24" s="1"/>
  <c r="T10" i="24" s="1"/>
  <c r="V10" i="24" s="1"/>
  <c r="X10" i="24" s="1"/>
  <c r="Z10" i="24" s="1"/>
  <c r="AB10" i="24" s="1"/>
  <c r="AD10" i="24" s="1"/>
  <c r="AF10" i="24" s="1"/>
  <c r="AH10" i="24" s="1"/>
  <c r="AJ10" i="24" s="1"/>
  <c r="AL10" i="24" s="1"/>
  <c r="AN10" i="24" s="1"/>
  <c r="AP10" i="24" s="1"/>
  <c r="AR10" i="24" s="1"/>
  <c r="AT10" i="24" s="1"/>
  <c r="AV10" i="24" s="1"/>
  <c r="AX10" i="24" s="1"/>
  <c r="AZ10" i="24" s="1"/>
  <c r="BD47" i="23"/>
  <c r="BC47" i="23"/>
  <c r="BB47" i="23"/>
  <c r="F47" i="23"/>
  <c r="G28" i="23"/>
  <c r="BD25" i="23"/>
  <c r="BC25" i="23"/>
  <c r="BB25" i="23"/>
  <c r="BD23" i="23"/>
  <c r="BC23" i="23"/>
  <c r="BB23" i="23"/>
  <c r="AZ23" i="23"/>
  <c r="AY23" i="23"/>
  <c r="AX23" i="23"/>
  <c r="AW23" i="23"/>
  <c r="AV23" i="23"/>
  <c r="AU23" i="23"/>
  <c r="AT23" i="23"/>
  <c r="AS23" i="23"/>
  <c r="AR23" i="23"/>
  <c r="AQ23" i="23"/>
  <c r="AP23" i="23"/>
  <c r="AO23" i="23"/>
  <c r="AN23" i="23"/>
  <c r="AM23" i="23"/>
  <c r="AL23" i="23"/>
  <c r="AK23" i="23"/>
  <c r="AJ23" i="23"/>
  <c r="AI23" i="23"/>
  <c r="AH23" i="23"/>
  <c r="AG23" i="23"/>
  <c r="AF23" i="23"/>
  <c r="AE23" i="23"/>
  <c r="AD23" i="23"/>
  <c r="AC23" i="23"/>
  <c r="AB23" i="23"/>
  <c r="AA23" i="23"/>
  <c r="Z23" i="23"/>
  <c r="Y23" i="23"/>
  <c r="X23" i="23"/>
  <c r="W23" i="23"/>
  <c r="V23" i="23"/>
  <c r="U23" i="23"/>
  <c r="T23" i="23"/>
  <c r="S23" i="23"/>
  <c r="R23" i="23"/>
  <c r="Q23" i="23"/>
  <c r="P23" i="23"/>
  <c r="O23" i="23"/>
  <c r="N23" i="23"/>
  <c r="M23" i="23"/>
  <c r="L23" i="23"/>
  <c r="K23" i="23"/>
  <c r="J23" i="23"/>
  <c r="I23" i="23"/>
  <c r="H23" i="23"/>
  <c r="G23" i="23"/>
  <c r="F23" i="23"/>
  <c r="E23" i="23"/>
  <c r="D23" i="23"/>
  <c r="C23" i="23"/>
  <c r="AZ22" i="23"/>
  <c r="AY22" i="23"/>
  <c r="AX22" i="23"/>
  <c r="AW22" i="23"/>
  <c r="AV22" i="23"/>
  <c r="AU22" i="23"/>
  <c r="BD21" i="23"/>
  <c r="BC21" i="23"/>
  <c r="BB21" i="23"/>
  <c r="AZ21" i="23"/>
  <c r="AY21" i="23"/>
  <c r="AX21" i="23"/>
  <c r="AW21" i="23"/>
  <c r="AV21" i="23"/>
  <c r="AU21" i="23"/>
  <c r="AT21" i="23"/>
  <c r="AS21" i="23"/>
  <c r="AR21" i="23"/>
  <c r="AQ21" i="23"/>
  <c r="AP21" i="23"/>
  <c r="AO21" i="23"/>
  <c r="AN21" i="23"/>
  <c r="AM21" i="23"/>
  <c r="AL21" i="23"/>
  <c r="AK21" i="23"/>
  <c r="AJ21" i="23"/>
  <c r="AI21" i="23"/>
  <c r="AH21" i="23"/>
  <c r="AG21" i="23"/>
  <c r="AF21" i="23"/>
  <c r="AE21" i="23"/>
  <c r="AD21" i="23"/>
  <c r="AC21" i="23"/>
  <c r="AB21" i="23"/>
  <c r="AA21" i="23"/>
  <c r="Z21" i="23"/>
  <c r="Y21" i="23"/>
  <c r="X21" i="23"/>
  <c r="W21" i="23"/>
  <c r="V21" i="23"/>
  <c r="U21" i="23"/>
  <c r="T21" i="23"/>
  <c r="S21" i="23"/>
  <c r="R21" i="23"/>
  <c r="Q21" i="23"/>
  <c r="P21" i="23"/>
  <c r="O21" i="23"/>
  <c r="N21" i="23"/>
  <c r="M21" i="23"/>
  <c r="L21" i="23"/>
  <c r="K21" i="23"/>
  <c r="J21" i="23"/>
  <c r="I21" i="23"/>
  <c r="H21" i="23"/>
  <c r="G21" i="23"/>
  <c r="F21" i="23"/>
  <c r="I20" i="23"/>
  <c r="H20" i="23"/>
  <c r="BF19" i="23"/>
  <c r="BE19" i="23"/>
  <c r="BD19" i="23"/>
  <c r="BC19" i="23"/>
  <c r="BB19" i="23"/>
  <c r="F19" i="23"/>
  <c r="J18" i="23"/>
  <c r="L18" i="23" s="1"/>
  <c r="N18" i="23" s="1"/>
  <c r="P18" i="23" s="1"/>
  <c r="R18" i="23" s="1"/>
  <c r="T18" i="23" s="1"/>
  <c r="V18" i="23" s="1"/>
  <c r="X18" i="23" s="1"/>
  <c r="Z18" i="23" s="1"/>
  <c r="AB18" i="23" s="1"/>
  <c r="AD18" i="23" s="1"/>
  <c r="AF18" i="23" s="1"/>
  <c r="AH18" i="23" s="1"/>
  <c r="AJ18" i="23" s="1"/>
  <c r="AL18" i="23" s="1"/>
  <c r="AN18" i="23" s="1"/>
  <c r="AP18" i="23" s="1"/>
  <c r="AR18" i="23" s="1"/>
  <c r="AT18" i="23" s="1"/>
  <c r="AV18" i="23" s="1"/>
  <c r="AX18" i="23" s="1"/>
  <c r="AZ18" i="23" s="1"/>
  <c r="BC18" i="23" s="1"/>
  <c r="I18" i="23"/>
  <c r="K18" i="23" s="1"/>
  <c r="M18" i="23" s="1"/>
  <c r="O18" i="23" s="1"/>
  <c r="Q18" i="23" s="1"/>
  <c r="S18" i="23" s="1"/>
  <c r="U18" i="23" s="1"/>
  <c r="W18" i="23" s="1"/>
  <c r="Y18" i="23" s="1"/>
  <c r="AA18" i="23" s="1"/>
  <c r="AC18" i="23" s="1"/>
  <c r="AE18" i="23" s="1"/>
  <c r="AG18" i="23" s="1"/>
  <c r="AI18" i="23" s="1"/>
  <c r="AK18" i="23" s="1"/>
  <c r="AM18" i="23" s="1"/>
  <c r="AO18" i="23" s="1"/>
  <c r="AQ18" i="23" s="1"/>
  <c r="AS18" i="23" s="1"/>
  <c r="AU18" i="23" s="1"/>
  <c r="AW18" i="23" s="1"/>
  <c r="AY18" i="23" s="1"/>
  <c r="BB18" i="23" s="1"/>
  <c r="BD18" i="23" s="1"/>
  <c r="BA16" i="23"/>
  <c r="AZ16" i="23"/>
  <c r="AY16" i="23"/>
  <c r="AX16" i="23"/>
  <c r="AW16" i="23"/>
  <c r="AV16" i="23"/>
  <c r="G16" i="23"/>
  <c r="F16" i="23"/>
  <c r="E16" i="23"/>
  <c r="D16" i="23"/>
  <c r="BA15" i="23"/>
  <c r="AZ15" i="23"/>
  <c r="AY15" i="23"/>
  <c r="AX15" i="23"/>
  <c r="AW15" i="23"/>
  <c r="AV15" i="23"/>
  <c r="F15" i="23"/>
  <c r="E15" i="23"/>
  <c r="D15" i="23"/>
  <c r="BA14" i="23"/>
  <c r="AZ14" i="23"/>
  <c r="AY14" i="23"/>
  <c r="AX14" i="23"/>
  <c r="AW14" i="23"/>
  <c r="AV14" i="23"/>
  <c r="AU14" i="23"/>
  <c r="AT14" i="23"/>
  <c r="AO14" i="23"/>
  <c r="AN14" i="23"/>
  <c r="O14" i="23"/>
  <c r="K14" i="23"/>
  <c r="H14" i="23"/>
  <c r="BA13" i="23"/>
  <c r="AZ13" i="23"/>
  <c r="AY13" i="23"/>
  <c r="AX13" i="23"/>
  <c r="AW13" i="23"/>
  <c r="AV13" i="23"/>
  <c r="W12" i="23"/>
  <c r="Y12" i="23" s="1"/>
  <c r="AA12" i="23" s="1"/>
  <c r="AC12" i="23" s="1"/>
  <c r="AE12" i="23" s="1"/>
  <c r="AG12" i="23" s="1"/>
  <c r="AI12" i="23" s="1"/>
  <c r="AK12" i="23" s="1"/>
  <c r="AM12" i="23" s="1"/>
  <c r="AO12" i="23" s="1"/>
  <c r="AQ12" i="23" s="1"/>
  <c r="AS12" i="23" s="1"/>
  <c r="AU12" i="23" s="1"/>
  <c r="AW12" i="23" s="1"/>
  <c r="AY12" i="23" s="1"/>
  <c r="BA12" i="23" s="1"/>
  <c r="S12" i="23"/>
  <c r="U12" i="23" s="1"/>
  <c r="Q12" i="23"/>
  <c r="P12" i="23"/>
  <c r="R12" i="23" s="1"/>
  <c r="T12" i="23" s="1"/>
  <c r="V12" i="23" s="1"/>
  <c r="X12" i="23" s="1"/>
  <c r="Z12" i="23" s="1"/>
  <c r="AB12" i="23" s="1"/>
  <c r="AD12" i="23" s="1"/>
  <c r="AF12" i="23" s="1"/>
  <c r="AH12" i="23" s="1"/>
  <c r="AJ12" i="23" s="1"/>
  <c r="AL12" i="23" s="1"/>
  <c r="AN12" i="23" s="1"/>
  <c r="AP12" i="23" s="1"/>
  <c r="AR12" i="23" s="1"/>
  <c r="AT12" i="23" s="1"/>
  <c r="AV12" i="23" s="1"/>
  <c r="AX12" i="23" s="1"/>
  <c r="AZ12" i="23" s="1"/>
  <c r="F12" i="23"/>
  <c r="H12" i="23" s="1"/>
  <c r="E12" i="23"/>
  <c r="G12" i="23" s="1"/>
  <c r="I12" i="23" s="1"/>
  <c r="K12" i="23" s="1"/>
  <c r="R11" i="23"/>
  <c r="T11" i="23" s="1"/>
  <c r="V11" i="23" s="1"/>
  <c r="X11" i="23" s="1"/>
  <c r="Z11" i="23" s="1"/>
  <c r="AB11" i="23" s="1"/>
  <c r="AD11" i="23" s="1"/>
  <c r="AF11" i="23" s="1"/>
  <c r="AH11" i="23" s="1"/>
  <c r="AJ11" i="23" s="1"/>
  <c r="AL11" i="23" s="1"/>
  <c r="AN11" i="23" s="1"/>
  <c r="AP11" i="23" s="1"/>
  <c r="AR11" i="23" s="1"/>
  <c r="AT11" i="23" s="1"/>
  <c r="AV11" i="23" s="1"/>
  <c r="AX11" i="23" s="1"/>
  <c r="AZ11" i="23" s="1"/>
  <c r="Q11" i="23"/>
  <c r="S11" i="23" s="1"/>
  <c r="U11" i="23" s="1"/>
  <c r="W11" i="23" s="1"/>
  <c r="Y11" i="23" s="1"/>
  <c r="AA11" i="23" s="1"/>
  <c r="AC11" i="23" s="1"/>
  <c r="AE11" i="23" s="1"/>
  <c r="AG11" i="23" s="1"/>
  <c r="AI11" i="23" s="1"/>
  <c r="AK11" i="23" s="1"/>
  <c r="AM11" i="23" s="1"/>
  <c r="AO11" i="23" s="1"/>
  <c r="AQ11" i="23" s="1"/>
  <c r="AS11" i="23" s="1"/>
  <c r="AU11" i="23" s="1"/>
  <c r="AW11" i="23" s="1"/>
  <c r="AY11" i="23" s="1"/>
  <c r="BA11" i="23" s="1"/>
  <c r="P11" i="23"/>
  <c r="F11" i="23"/>
  <c r="H11" i="23" s="1"/>
  <c r="J11" i="23" s="1"/>
  <c r="E11" i="23"/>
  <c r="G11" i="23" s="1"/>
  <c r="I11" i="23" s="1"/>
  <c r="K11" i="23" s="1"/>
  <c r="Q10" i="23"/>
  <c r="S10" i="23" s="1"/>
  <c r="U10" i="23" s="1"/>
  <c r="W10" i="23" s="1"/>
  <c r="Y10" i="23" s="1"/>
  <c r="AA10" i="23" s="1"/>
  <c r="AC10" i="23" s="1"/>
  <c r="AE10" i="23" s="1"/>
  <c r="AG10" i="23" s="1"/>
  <c r="AI10" i="23" s="1"/>
  <c r="AK10" i="23" s="1"/>
  <c r="AM10" i="23" s="1"/>
  <c r="AO10" i="23" s="1"/>
  <c r="AQ10" i="23" s="1"/>
  <c r="AS10" i="23" s="1"/>
  <c r="AU10" i="23" s="1"/>
  <c r="AW10" i="23" s="1"/>
  <c r="AY10" i="23" s="1"/>
  <c r="BA10" i="23" s="1"/>
  <c r="P10" i="23"/>
  <c r="R10" i="23" s="1"/>
  <c r="T10" i="23" s="1"/>
  <c r="V10" i="23" s="1"/>
  <c r="X10" i="23" s="1"/>
  <c r="Z10" i="23" s="1"/>
  <c r="AB10" i="23" s="1"/>
  <c r="AD10" i="23" s="1"/>
  <c r="AF10" i="23" s="1"/>
  <c r="AH10" i="23" s="1"/>
  <c r="AJ10" i="23" s="1"/>
  <c r="AL10" i="23" s="1"/>
  <c r="AN10" i="23" s="1"/>
  <c r="AP10" i="23" s="1"/>
  <c r="AR10" i="23" s="1"/>
  <c r="AT10" i="23" s="1"/>
  <c r="AV10" i="23" s="1"/>
  <c r="AX10" i="23" s="1"/>
  <c r="AZ10" i="23" s="1"/>
  <c r="BD47" i="22"/>
  <c r="BC47" i="22"/>
  <c r="BB47" i="22"/>
  <c r="F47" i="22"/>
  <c r="G28" i="22"/>
  <c r="BD25" i="22"/>
  <c r="BC25" i="22"/>
  <c r="BB25" i="22"/>
  <c r="BD23" i="22"/>
  <c r="BC23" i="22"/>
  <c r="BB23" i="22"/>
  <c r="AZ23" i="22"/>
  <c r="AY23" i="22"/>
  <c r="AX23" i="22"/>
  <c r="AW23" i="22"/>
  <c r="AV23" i="22"/>
  <c r="AU23" i="22"/>
  <c r="AT23" i="22"/>
  <c r="AS23" i="22"/>
  <c r="AR23" i="22"/>
  <c r="AQ23" i="22"/>
  <c r="AP23" i="22"/>
  <c r="AO23" i="22"/>
  <c r="AN23" i="22"/>
  <c r="AM23" i="22"/>
  <c r="AL23" i="22"/>
  <c r="AK23" i="22"/>
  <c r="AJ23" i="22"/>
  <c r="AI23" i="22"/>
  <c r="AH23" i="22"/>
  <c r="AG23" i="22"/>
  <c r="AF23" i="22"/>
  <c r="AE23" i="22"/>
  <c r="AD23" i="22"/>
  <c r="AC23" i="22"/>
  <c r="AB23" i="22"/>
  <c r="AA23" i="22"/>
  <c r="Z23" i="22"/>
  <c r="Y23" i="22"/>
  <c r="X23" i="22"/>
  <c r="W23" i="22"/>
  <c r="V23" i="22"/>
  <c r="U23" i="22"/>
  <c r="T23" i="22"/>
  <c r="S23" i="22"/>
  <c r="R23" i="22"/>
  <c r="Q23" i="22"/>
  <c r="P23" i="22"/>
  <c r="O23" i="22"/>
  <c r="N23" i="22"/>
  <c r="M23" i="22"/>
  <c r="L23" i="22"/>
  <c r="K23" i="22"/>
  <c r="J23" i="22"/>
  <c r="I23" i="22"/>
  <c r="H23" i="22"/>
  <c r="G23" i="22"/>
  <c r="F23" i="22"/>
  <c r="E23" i="22"/>
  <c r="D23" i="22"/>
  <c r="C23" i="22"/>
  <c r="AZ22" i="22"/>
  <c r="AY22" i="22"/>
  <c r="AX22" i="22"/>
  <c r="AW22" i="22"/>
  <c r="AV22" i="22"/>
  <c r="AU22" i="22"/>
  <c r="BD21" i="22"/>
  <c r="BC21" i="22"/>
  <c r="BB21" i="22"/>
  <c r="AZ21" i="22"/>
  <c r="AY21" i="22"/>
  <c r="AX21" i="22"/>
  <c r="AW21" i="22"/>
  <c r="AV21" i="22"/>
  <c r="AU21" i="22"/>
  <c r="AT21" i="22"/>
  <c r="AS21" i="22"/>
  <c r="AR21" i="22"/>
  <c r="AQ21" i="22"/>
  <c r="AP21" i="22"/>
  <c r="AO21" i="22"/>
  <c r="AN21" i="22"/>
  <c r="AM21" i="22"/>
  <c r="AL21" i="22"/>
  <c r="AK21" i="22"/>
  <c r="AJ21" i="22"/>
  <c r="AI21" i="22"/>
  <c r="AH21" i="22"/>
  <c r="AG21" i="22"/>
  <c r="AF21" i="22"/>
  <c r="AE21" i="22"/>
  <c r="AD21" i="22"/>
  <c r="AC21" i="22"/>
  <c r="AB21" i="22"/>
  <c r="AA21" i="22"/>
  <c r="Z21" i="22"/>
  <c r="Y21" i="22"/>
  <c r="X21" i="22"/>
  <c r="W21" i="22"/>
  <c r="V21" i="22"/>
  <c r="U21" i="22"/>
  <c r="T21" i="22"/>
  <c r="S21" i="22"/>
  <c r="R21" i="22"/>
  <c r="Q21" i="22"/>
  <c r="P21" i="22"/>
  <c r="O21" i="22"/>
  <c r="N21" i="22"/>
  <c r="M21" i="22"/>
  <c r="L21" i="22"/>
  <c r="K21" i="22"/>
  <c r="J21" i="22"/>
  <c r="I21" i="22"/>
  <c r="H21" i="22"/>
  <c r="G21" i="22"/>
  <c r="F21" i="22"/>
  <c r="J20" i="22"/>
  <c r="L20" i="22" s="1"/>
  <c r="I20" i="22"/>
  <c r="H20" i="22"/>
  <c r="BE19" i="22"/>
  <c r="BD19" i="22"/>
  <c r="BC19" i="22"/>
  <c r="BB19" i="22"/>
  <c r="G19" i="22"/>
  <c r="F19" i="22"/>
  <c r="V18" i="22"/>
  <c r="X18" i="22" s="1"/>
  <c r="Z18" i="22" s="1"/>
  <c r="AB18" i="22" s="1"/>
  <c r="AD18" i="22" s="1"/>
  <c r="AF18" i="22" s="1"/>
  <c r="AH18" i="22" s="1"/>
  <c r="AJ18" i="22" s="1"/>
  <c r="AL18" i="22" s="1"/>
  <c r="AN18" i="22" s="1"/>
  <c r="AP18" i="22" s="1"/>
  <c r="AR18" i="22" s="1"/>
  <c r="AT18" i="22" s="1"/>
  <c r="AV18" i="22" s="1"/>
  <c r="AX18" i="22" s="1"/>
  <c r="AZ18" i="22" s="1"/>
  <c r="BC18" i="22" s="1"/>
  <c r="P18" i="22"/>
  <c r="R18" i="22" s="1"/>
  <c r="T18" i="22" s="1"/>
  <c r="J18" i="22"/>
  <c r="L18" i="22" s="1"/>
  <c r="N18" i="22" s="1"/>
  <c r="I18" i="22"/>
  <c r="K18" i="22" s="1"/>
  <c r="M18" i="22" s="1"/>
  <c r="O18" i="22" s="1"/>
  <c r="Q18" i="22" s="1"/>
  <c r="S18" i="22" s="1"/>
  <c r="U18" i="22" s="1"/>
  <c r="W18" i="22" s="1"/>
  <c r="Y18" i="22" s="1"/>
  <c r="AA18" i="22" s="1"/>
  <c r="AC18" i="22" s="1"/>
  <c r="AE18" i="22" s="1"/>
  <c r="AG18" i="22" s="1"/>
  <c r="AI18" i="22" s="1"/>
  <c r="AK18" i="22" s="1"/>
  <c r="AM18" i="22" s="1"/>
  <c r="AO18" i="22" s="1"/>
  <c r="AQ18" i="22" s="1"/>
  <c r="AS18" i="22" s="1"/>
  <c r="AU18" i="22" s="1"/>
  <c r="AW18" i="22" s="1"/>
  <c r="AY18" i="22" s="1"/>
  <c r="BB18" i="22" s="1"/>
  <c r="BD18" i="22" s="1"/>
  <c r="BA16" i="22"/>
  <c r="AZ16" i="22"/>
  <c r="AY16" i="22"/>
  <c r="AX16" i="22"/>
  <c r="AW16" i="22"/>
  <c r="AV16" i="22"/>
  <c r="G16" i="22"/>
  <c r="F16" i="22"/>
  <c r="E16" i="22"/>
  <c r="D16" i="22"/>
  <c r="BA15" i="22"/>
  <c r="AZ15" i="22"/>
  <c r="AY15" i="22"/>
  <c r="AX15" i="22"/>
  <c r="AW15" i="22"/>
  <c r="AV15" i="22"/>
  <c r="F15" i="22"/>
  <c r="E15" i="22"/>
  <c r="D15" i="22"/>
  <c r="BA14" i="22"/>
  <c r="AZ14" i="22"/>
  <c r="AY14" i="22"/>
  <c r="AX14" i="22"/>
  <c r="AW14" i="22"/>
  <c r="AV14" i="22"/>
  <c r="AU14" i="22"/>
  <c r="AT14" i="22"/>
  <c r="AO14" i="22"/>
  <c r="AN14" i="22"/>
  <c r="O14" i="22"/>
  <c r="K14" i="22"/>
  <c r="H14" i="22"/>
  <c r="BA13" i="22"/>
  <c r="AZ13" i="22"/>
  <c r="AY13" i="22"/>
  <c r="AX13" i="22"/>
  <c r="AW13" i="22"/>
  <c r="AV13" i="22"/>
  <c r="W12" i="22"/>
  <c r="Y12" i="22" s="1"/>
  <c r="AA12" i="22" s="1"/>
  <c r="AC12" i="22" s="1"/>
  <c r="AE12" i="22" s="1"/>
  <c r="AG12" i="22" s="1"/>
  <c r="AI12" i="22" s="1"/>
  <c r="AK12" i="22" s="1"/>
  <c r="AM12" i="22" s="1"/>
  <c r="AO12" i="22" s="1"/>
  <c r="AQ12" i="22" s="1"/>
  <c r="AS12" i="22" s="1"/>
  <c r="AU12" i="22" s="1"/>
  <c r="AW12" i="22" s="1"/>
  <c r="AY12" i="22" s="1"/>
  <c r="BA12" i="22" s="1"/>
  <c r="U12" i="22"/>
  <c r="T12" i="22"/>
  <c r="V12" i="22" s="1"/>
  <c r="X12" i="22" s="1"/>
  <c r="Z12" i="22" s="1"/>
  <c r="AB12" i="22" s="1"/>
  <c r="AD12" i="22" s="1"/>
  <c r="AF12" i="22" s="1"/>
  <c r="AH12" i="22" s="1"/>
  <c r="AJ12" i="22" s="1"/>
  <c r="AL12" i="22" s="1"/>
  <c r="AN12" i="22" s="1"/>
  <c r="AP12" i="22" s="1"/>
  <c r="AR12" i="22" s="1"/>
  <c r="AT12" i="22" s="1"/>
  <c r="AV12" i="22" s="1"/>
  <c r="AX12" i="22" s="1"/>
  <c r="AZ12" i="22" s="1"/>
  <c r="S12" i="22"/>
  <c r="Q12" i="22"/>
  <c r="P12" i="22"/>
  <c r="R12" i="22" s="1"/>
  <c r="I12" i="22"/>
  <c r="K12" i="22" s="1"/>
  <c r="H12" i="22"/>
  <c r="G12" i="22"/>
  <c r="F12" i="22"/>
  <c r="E12" i="22"/>
  <c r="X11" i="22"/>
  <c r="Z11" i="22" s="1"/>
  <c r="AB11" i="22" s="1"/>
  <c r="AD11" i="22" s="1"/>
  <c r="AF11" i="22" s="1"/>
  <c r="AH11" i="22" s="1"/>
  <c r="AJ11" i="22" s="1"/>
  <c r="AL11" i="22" s="1"/>
  <c r="AN11" i="22" s="1"/>
  <c r="AP11" i="22" s="1"/>
  <c r="AR11" i="22" s="1"/>
  <c r="AT11" i="22" s="1"/>
  <c r="AV11" i="22" s="1"/>
  <c r="AX11" i="22" s="1"/>
  <c r="AZ11" i="22" s="1"/>
  <c r="Q11" i="22"/>
  <c r="S11" i="22" s="1"/>
  <c r="U11" i="22" s="1"/>
  <c r="W11" i="22" s="1"/>
  <c r="Y11" i="22" s="1"/>
  <c r="AA11" i="22" s="1"/>
  <c r="AC11" i="22" s="1"/>
  <c r="AE11" i="22" s="1"/>
  <c r="AG11" i="22" s="1"/>
  <c r="AI11" i="22" s="1"/>
  <c r="AK11" i="22" s="1"/>
  <c r="AM11" i="22" s="1"/>
  <c r="AO11" i="22" s="1"/>
  <c r="AQ11" i="22" s="1"/>
  <c r="AS11" i="22" s="1"/>
  <c r="AU11" i="22" s="1"/>
  <c r="AW11" i="22" s="1"/>
  <c r="AY11" i="22" s="1"/>
  <c r="BA11" i="22" s="1"/>
  <c r="P11" i="22"/>
  <c r="R11" i="22" s="1"/>
  <c r="T11" i="22" s="1"/>
  <c r="V11" i="22" s="1"/>
  <c r="H11" i="22"/>
  <c r="J11" i="22" s="1"/>
  <c r="F11" i="22"/>
  <c r="E11" i="22"/>
  <c r="G11" i="22" s="1"/>
  <c r="I11" i="22" s="1"/>
  <c r="K11" i="22" s="1"/>
  <c r="Q10" i="22"/>
  <c r="S10" i="22" s="1"/>
  <c r="U10" i="22" s="1"/>
  <c r="W10" i="22" s="1"/>
  <c r="Y10" i="22" s="1"/>
  <c r="AA10" i="22" s="1"/>
  <c r="AC10" i="22" s="1"/>
  <c r="AE10" i="22" s="1"/>
  <c r="AG10" i="22" s="1"/>
  <c r="AI10" i="22" s="1"/>
  <c r="AK10" i="22" s="1"/>
  <c r="AM10" i="22" s="1"/>
  <c r="AO10" i="22" s="1"/>
  <c r="AQ10" i="22" s="1"/>
  <c r="AS10" i="22" s="1"/>
  <c r="AU10" i="22" s="1"/>
  <c r="AW10" i="22" s="1"/>
  <c r="AY10" i="22" s="1"/>
  <c r="BA10" i="22" s="1"/>
  <c r="P10" i="22"/>
  <c r="R10" i="22" s="1"/>
  <c r="T10" i="22" s="1"/>
  <c r="V10" i="22" s="1"/>
  <c r="X10" i="22" s="1"/>
  <c r="Z10" i="22" s="1"/>
  <c r="AB10" i="22" s="1"/>
  <c r="AD10" i="22" s="1"/>
  <c r="AF10" i="22" s="1"/>
  <c r="AH10" i="22" s="1"/>
  <c r="AJ10" i="22" s="1"/>
  <c r="AL10" i="22" s="1"/>
  <c r="AN10" i="22" s="1"/>
  <c r="AP10" i="22" s="1"/>
  <c r="AR10" i="22" s="1"/>
  <c r="AT10" i="22" s="1"/>
  <c r="AV10" i="22" s="1"/>
  <c r="AX10" i="22" s="1"/>
  <c r="AZ10" i="22" s="1"/>
  <c r="BD47" i="21"/>
  <c r="BC47" i="21"/>
  <c r="BB47" i="21"/>
  <c r="F47" i="21"/>
  <c r="G28" i="21"/>
  <c r="BD25" i="21"/>
  <c r="BC25" i="21"/>
  <c r="BB25" i="21"/>
  <c r="BD23" i="21"/>
  <c r="BC23" i="21"/>
  <c r="BB23" i="21"/>
  <c r="AZ23" i="21"/>
  <c r="AY23" i="21"/>
  <c r="AX23" i="21"/>
  <c r="AW23" i="21"/>
  <c r="AV23" i="21"/>
  <c r="AU23" i="21"/>
  <c r="AT23" i="21"/>
  <c r="AS23" i="21"/>
  <c r="AR23" i="21"/>
  <c r="AQ23" i="21"/>
  <c r="AP23" i="21"/>
  <c r="AO23" i="21"/>
  <c r="AN23" i="21"/>
  <c r="AM23" i="21"/>
  <c r="AL23" i="21"/>
  <c r="AK23" i="21"/>
  <c r="AJ23" i="21"/>
  <c r="AI23" i="21"/>
  <c r="AH23" i="21"/>
  <c r="AG23" i="21"/>
  <c r="AF23" i="21"/>
  <c r="AE23" i="21"/>
  <c r="AD23" i="21"/>
  <c r="AC23" i="21"/>
  <c r="AB23" i="21"/>
  <c r="AA23" i="21"/>
  <c r="Z23" i="21"/>
  <c r="Y23" i="21"/>
  <c r="X23" i="21"/>
  <c r="W23" i="21"/>
  <c r="V23" i="21"/>
  <c r="U23" i="21"/>
  <c r="T23" i="21"/>
  <c r="S23" i="21"/>
  <c r="R23" i="21"/>
  <c r="Q23" i="21"/>
  <c r="P23" i="21"/>
  <c r="O23" i="21"/>
  <c r="N23" i="21"/>
  <c r="M23" i="21"/>
  <c r="L23" i="21"/>
  <c r="K23" i="21"/>
  <c r="J23" i="21"/>
  <c r="I23" i="21"/>
  <c r="H23" i="21"/>
  <c r="G23" i="21"/>
  <c r="F23" i="21"/>
  <c r="E23" i="21"/>
  <c r="D23" i="21"/>
  <c r="C23" i="21"/>
  <c r="AZ22" i="21"/>
  <c r="AY22" i="21"/>
  <c r="AX22" i="21"/>
  <c r="AW22" i="21"/>
  <c r="AV22" i="21"/>
  <c r="AU22" i="21"/>
  <c r="BD21" i="21"/>
  <c r="BC21" i="21"/>
  <c r="BB21" i="21"/>
  <c r="AZ21" i="21"/>
  <c r="AY21" i="21"/>
  <c r="AX21" i="21"/>
  <c r="AW21" i="21"/>
  <c r="AV21" i="21"/>
  <c r="AU21" i="21"/>
  <c r="AT21" i="21"/>
  <c r="AS21" i="21"/>
  <c r="AR21" i="21"/>
  <c r="AQ21" i="21"/>
  <c r="AP21" i="21"/>
  <c r="AO21" i="21"/>
  <c r="AN21" i="21"/>
  <c r="AM21" i="21"/>
  <c r="AL21" i="21"/>
  <c r="AK21" i="21"/>
  <c r="AJ21" i="21"/>
  <c r="AI21" i="21"/>
  <c r="AH21" i="21"/>
  <c r="AG21" i="21"/>
  <c r="AF21" i="21"/>
  <c r="AE21" i="21"/>
  <c r="AD21" i="21"/>
  <c r="AC21" i="21"/>
  <c r="AB21" i="21"/>
  <c r="AA21" i="21"/>
  <c r="Z21" i="21"/>
  <c r="Y21" i="21"/>
  <c r="X21" i="21"/>
  <c r="W21" i="21"/>
  <c r="V21" i="21"/>
  <c r="U21" i="21"/>
  <c r="T21" i="21"/>
  <c r="S21" i="21"/>
  <c r="R21" i="21"/>
  <c r="Q21" i="21"/>
  <c r="P21" i="21"/>
  <c r="O21" i="21"/>
  <c r="N21" i="21"/>
  <c r="M21" i="21"/>
  <c r="L21" i="21"/>
  <c r="K21" i="21"/>
  <c r="J21" i="21"/>
  <c r="I21" i="21"/>
  <c r="H21" i="21"/>
  <c r="G21" i="21"/>
  <c r="F21" i="21"/>
  <c r="I20" i="21"/>
  <c r="H20" i="21"/>
  <c r="J20" i="21" s="1"/>
  <c r="BF19" i="21"/>
  <c r="BE19" i="21"/>
  <c r="BD19" i="21"/>
  <c r="BC19" i="21"/>
  <c r="BB19" i="21"/>
  <c r="O18" i="21"/>
  <c r="Q18" i="21" s="1"/>
  <c r="S18" i="21" s="1"/>
  <c r="U18" i="21" s="1"/>
  <c r="W18" i="21" s="1"/>
  <c r="Y18" i="21" s="1"/>
  <c r="AA18" i="21" s="1"/>
  <c r="AC18" i="21" s="1"/>
  <c r="AE18" i="21" s="1"/>
  <c r="AG18" i="21" s="1"/>
  <c r="AI18" i="21" s="1"/>
  <c r="AK18" i="21" s="1"/>
  <c r="AM18" i="21" s="1"/>
  <c r="AO18" i="21" s="1"/>
  <c r="AQ18" i="21" s="1"/>
  <c r="AS18" i="21" s="1"/>
  <c r="AU18" i="21" s="1"/>
  <c r="AW18" i="21" s="1"/>
  <c r="AY18" i="21" s="1"/>
  <c r="BB18" i="21" s="1"/>
  <c r="BD18" i="21" s="1"/>
  <c r="M18" i="21"/>
  <c r="K18" i="21"/>
  <c r="J18" i="21"/>
  <c r="L18" i="21" s="1"/>
  <c r="N18" i="21" s="1"/>
  <c r="P18" i="21" s="1"/>
  <c r="R18" i="21" s="1"/>
  <c r="T18" i="21" s="1"/>
  <c r="V18" i="21" s="1"/>
  <c r="X18" i="21" s="1"/>
  <c r="Z18" i="21" s="1"/>
  <c r="AB18" i="21" s="1"/>
  <c r="AD18" i="21" s="1"/>
  <c r="AF18" i="21" s="1"/>
  <c r="AH18" i="21" s="1"/>
  <c r="AJ18" i="21" s="1"/>
  <c r="AL18" i="21" s="1"/>
  <c r="AN18" i="21" s="1"/>
  <c r="AP18" i="21" s="1"/>
  <c r="AR18" i="21" s="1"/>
  <c r="AT18" i="21" s="1"/>
  <c r="AV18" i="21" s="1"/>
  <c r="AX18" i="21" s="1"/>
  <c r="AZ18" i="21" s="1"/>
  <c r="BC18" i="21" s="1"/>
  <c r="I18" i="21"/>
  <c r="BA16" i="21"/>
  <c r="AZ16" i="21"/>
  <c r="AY16" i="21"/>
  <c r="AX16" i="21"/>
  <c r="AW16" i="21"/>
  <c r="AV16" i="21"/>
  <c r="G16" i="21"/>
  <c r="F16" i="21"/>
  <c r="E16" i="21"/>
  <c r="D16" i="21"/>
  <c r="BA15" i="21"/>
  <c r="AZ15" i="21"/>
  <c r="AY15" i="21"/>
  <c r="AX15" i="21"/>
  <c r="AW15" i="21"/>
  <c r="AV15" i="21"/>
  <c r="F15" i="21"/>
  <c r="E15" i="21"/>
  <c r="D15" i="21"/>
  <c r="BA14" i="21"/>
  <c r="AZ14" i="21"/>
  <c r="AY14" i="21"/>
  <c r="AX14" i="21"/>
  <c r="AW14" i="21"/>
  <c r="AV14" i="21"/>
  <c r="AU14" i="21"/>
  <c r="AT14" i="21"/>
  <c r="AO14" i="21"/>
  <c r="AN14" i="21"/>
  <c r="O14" i="21"/>
  <c r="K14" i="21"/>
  <c r="H14" i="21"/>
  <c r="BA13" i="21"/>
  <c r="AZ13" i="21"/>
  <c r="AY13" i="21"/>
  <c r="AX13" i="21"/>
  <c r="AW13" i="21"/>
  <c r="AV13" i="21"/>
  <c r="T12" i="21"/>
  <c r="V12" i="21" s="1"/>
  <c r="X12" i="21" s="1"/>
  <c r="Z12" i="21" s="1"/>
  <c r="AB12" i="21" s="1"/>
  <c r="AD12" i="21" s="1"/>
  <c r="AF12" i="21" s="1"/>
  <c r="AH12" i="21" s="1"/>
  <c r="AJ12" i="21" s="1"/>
  <c r="AL12" i="21" s="1"/>
  <c r="AN12" i="21" s="1"/>
  <c r="AP12" i="21" s="1"/>
  <c r="AR12" i="21" s="1"/>
  <c r="AT12" i="21" s="1"/>
  <c r="AV12" i="21" s="1"/>
  <c r="AX12" i="21" s="1"/>
  <c r="AZ12" i="21" s="1"/>
  <c r="S12" i="21"/>
  <c r="U12" i="21" s="1"/>
  <c r="W12" i="21" s="1"/>
  <c r="Y12" i="21" s="1"/>
  <c r="AA12" i="21" s="1"/>
  <c r="AC12" i="21" s="1"/>
  <c r="AE12" i="21" s="1"/>
  <c r="AG12" i="21" s="1"/>
  <c r="AI12" i="21" s="1"/>
  <c r="AK12" i="21" s="1"/>
  <c r="AM12" i="21" s="1"/>
  <c r="AO12" i="21" s="1"/>
  <c r="AQ12" i="21" s="1"/>
  <c r="AS12" i="21" s="1"/>
  <c r="AU12" i="21" s="1"/>
  <c r="AW12" i="21" s="1"/>
  <c r="AY12" i="21" s="1"/>
  <c r="BA12" i="21" s="1"/>
  <c r="R12" i="21"/>
  <c r="Q12" i="21"/>
  <c r="P12" i="21"/>
  <c r="F12" i="21"/>
  <c r="H12" i="21" s="1"/>
  <c r="E12" i="21"/>
  <c r="G12" i="21" s="1"/>
  <c r="I12" i="21" s="1"/>
  <c r="K12" i="21" s="1"/>
  <c r="V11" i="21"/>
  <c r="X11" i="21" s="1"/>
  <c r="Z11" i="21" s="1"/>
  <c r="AB11" i="21" s="1"/>
  <c r="AD11" i="21" s="1"/>
  <c r="AF11" i="21" s="1"/>
  <c r="AH11" i="21" s="1"/>
  <c r="AJ11" i="21" s="1"/>
  <c r="AL11" i="21" s="1"/>
  <c r="AN11" i="21" s="1"/>
  <c r="AP11" i="21" s="1"/>
  <c r="AR11" i="21" s="1"/>
  <c r="AT11" i="21" s="1"/>
  <c r="AV11" i="21" s="1"/>
  <c r="AX11" i="21" s="1"/>
  <c r="AZ11" i="21" s="1"/>
  <c r="Q11" i="21"/>
  <c r="S11" i="21" s="1"/>
  <c r="U11" i="21" s="1"/>
  <c r="W11" i="21" s="1"/>
  <c r="Y11" i="21" s="1"/>
  <c r="AA11" i="21" s="1"/>
  <c r="AC11" i="21" s="1"/>
  <c r="AE11" i="21" s="1"/>
  <c r="AG11" i="21" s="1"/>
  <c r="AI11" i="21" s="1"/>
  <c r="AK11" i="21" s="1"/>
  <c r="AM11" i="21" s="1"/>
  <c r="AO11" i="21" s="1"/>
  <c r="AQ11" i="21" s="1"/>
  <c r="AS11" i="21" s="1"/>
  <c r="AU11" i="21" s="1"/>
  <c r="AW11" i="21" s="1"/>
  <c r="AY11" i="21" s="1"/>
  <c r="BA11" i="21" s="1"/>
  <c r="P11" i="21"/>
  <c r="R11" i="21" s="1"/>
  <c r="T11" i="21" s="1"/>
  <c r="F11" i="21"/>
  <c r="H11" i="21" s="1"/>
  <c r="J11" i="21" s="1"/>
  <c r="E11" i="21"/>
  <c r="G11" i="21" s="1"/>
  <c r="I11" i="21" s="1"/>
  <c r="K11" i="21" s="1"/>
  <c r="T10" i="21"/>
  <c r="V10" i="21" s="1"/>
  <c r="X10" i="21" s="1"/>
  <c r="Z10" i="21" s="1"/>
  <c r="AB10" i="21" s="1"/>
  <c r="AD10" i="21" s="1"/>
  <c r="AF10" i="21" s="1"/>
  <c r="AH10" i="21" s="1"/>
  <c r="AJ10" i="21" s="1"/>
  <c r="AL10" i="21" s="1"/>
  <c r="AN10" i="21" s="1"/>
  <c r="AP10" i="21" s="1"/>
  <c r="AR10" i="21" s="1"/>
  <c r="AT10" i="21" s="1"/>
  <c r="AV10" i="21" s="1"/>
  <c r="AX10" i="21" s="1"/>
  <c r="AZ10" i="21" s="1"/>
  <c r="S10" i="21"/>
  <c r="U10" i="21" s="1"/>
  <c r="W10" i="21" s="1"/>
  <c r="Y10" i="21" s="1"/>
  <c r="AA10" i="21" s="1"/>
  <c r="AC10" i="21" s="1"/>
  <c r="AE10" i="21" s="1"/>
  <c r="AG10" i="21" s="1"/>
  <c r="AI10" i="21" s="1"/>
  <c r="AK10" i="21" s="1"/>
  <c r="AM10" i="21" s="1"/>
  <c r="AO10" i="21" s="1"/>
  <c r="AQ10" i="21" s="1"/>
  <c r="AS10" i="21" s="1"/>
  <c r="AU10" i="21" s="1"/>
  <c r="AW10" i="21" s="1"/>
  <c r="AY10" i="21" s="1"/>
  <c r="BA10" i="21" s="1"/>
  <c r="Q10" i="21"/>
  <c r="P10" i="21"/>
  <c r="R10" i="21" s="1"/>
  <c r="BD47" i="20"/>
  <c r="BC47" i="20"/>
  <c r="BB47" i="20"/>
  <c r="F47" i="20"/>
  <c r="G28" i="20"/>
  <c r="BD25" i="20"/>
  <c r="BC25" i="20"/>
  <c r="BB25" i="20"/>
  <c r="BD23" i="20"/>
  <c r="BC23" i="20"/>
  <c r="BB23" i="20"/>
  <c r="AZ23" i="20"/>
  <c r="AY23" i="20"/>
  <c r="AX23" i="20"/>
  <c r="AW23" i="20"/>
  <c r="AV23" i="20"/>
  <c r="AU23" i="20"/>
  <c r="AT23" i="20"/>
  <c r="AS23" i="20"/>
  <c r="AR23" i="20"/>
  <c r="AQ23" i="20"/>
  <c r="AP23" i="20"/>
  <c r="AO23" i="20"/>
  <c r="AN23" i="20"/>
  <c r="AM23" i="20"/>
  <c r="AL23" i="20"/>
  <c r="AK23" i="20"/>
  <c r="AJ23" i="20"/>
  <c r="AI23" i="20"/>
  <c r="AH23" i="20"/>
  <c r="AG23" i="20"/>
  <c r="AF23" i="20"/>
  <c r="AE23" i="20"/>
  <c r="AD23" i="20"/>
  <c r="AC23" i="20"/>
  <c r="AB23" i="20"/>
  <c r="AA23" i="20"/>
  <c r="Z23" i="20"/>
  <c r="Y23" i="20"/>
  <c r="X23" i="20"/>
  <c r="W23" i="20"/>
  <c r="V23" i="20"/>
  <c r="U23" i="20"/>
  <c r="T23" i="20"/>
  <c r="S23" i="20"/>
  <c r="R23" i="20"/>
  <c r="Q23" i="20"/>
  <c r="P23" i="20"/>
  <c r="O23" i="20"/>
  <c r="N23" i="20"/>
  <c r="M23" i="20"/>
  <c r="L23" i="20"/>
  <c r="K23" i="20"/>
  <c r="J23" i="20"/>
  <c r="I23" i="20"/>
  <c r="H23" i="20"/>
  <c r="G23" i="20"/>
  <c r="F23" i="20"/>
  <c r="E23" i="20"/>
  <c r="D23" i="20"/>
  <c r="C23" i="20"/>
  <c r="AZ22" i="20"/>
  <c r="AY22" i="20"/>
  <c r="AX22" i="20"/>
  <c r="AW22" i="20"/>
  <c r="AV22" i="20"/>
  <c r="AU22" i="20"/>
  <c r="BD21" i="20"/>
  <c r="BC21" i="20"/>
  <c r="BB21" i="20"/>
  <c r="AZ21" i="20"/>
  <c r="AY21" i="20"/>
  <c r="AX21" i="20"/>
  <c r="AW21" i="20"/>
  <c r="AV21" i="20"/>
  <c r="AU21" i="20"/>
  <c r="AT21" i="20"/>
  <c r="AS21" i="20"/>
  <c r="AR21" i="20"/>
  <c r="AQ21" i="20"/>
  <c r="AP21" i="20"/>
  <c r="AO21" i="20"/>
  <c r="AN21" i="20"/>
  <c r="AM21" i="20"/>
  <c r="AL21" i="20"/>
  <c r="AK21" i="20"/>
  <c r="AJ21" i="20"/>
  <c r="AI21" i="20"/>
  <c r="AH21" i="20"/>
  <c r="AG21" i="20"/>
  <c r="AF21" i="20"/>
  <c r="AE21" i="20"/>
  <c r="AD21" i="20"/>
  <c r="AC21" i="20"/>
  <c r="AB21" i="20"/>
  <c r="AA21" i="20"/>
  <c r="Z21" i="20"/>
  <c r="Y21" i="20"/>
  <c r="X21" i="20"/>
  <c r="W21" i="20"/>
  <c r="V21" i="20"/>
  <c r="U21" i="20"/>
  <c r="T21" i="20"/>
  <c r="S21" i="20"/>
  <c r="R21" i="20"/>
  <c r="Q21" i="20"/>
  <c r="P21" i="20"/>
  <c r="O21" i="20"/>
  <c r="N21" i="20"/>
  <c r="M21" i="20"/>
  <c r="L21" i="20"/>
  <c r="K21" i="20"/>
  <c r="J21" i="20"/>
  <c r="I21" i="20"/>
  <c r="H21" i="20"/>
  <c r="G21" i="20"/>
  <c r="F21" i="20"/>
  <c r="I20" i="20"/>
  <c r="H20" i="20"/>
  <c r="BF19" i="20"/>
  <c r="BE19" i="20"/>
  <c r="BD19" i="20"/>
  <c r="BC19" i="20"/>
  <c r="BB19" i="20"/>
  <c r="L18" i="20"/>
  <c r="N18" i="20" s="1"/>
  <c r="P18" i="20" s="1"/>
  <c r="R18" i="20" s="1"/>
  <c r="T18" i="20" s="1"/>
  <c r="V18" i="20" s="1"/>
  <c r="X18" i="20" s="1"/>
  <c r="Z18" i="20" s="1"/>
  <c r="AB18" i="20" s="1"/>
  <c r="AD18" i="20" s="1"/>
  <c r="AF18" i="20" s="1"/>
  <c r="AH18" i="20" s="1"/>
  <c r="AJ18" i="20" s="1"/>
  <c r="AL18" i="20" s="1"/>
  <c r="AN18" i="20" s="1"/>
  <c r="AP18" i="20" s="1"/>
  <c r="AR18" i="20" s="1"/>
  <c r="AT18" i="20" s="1"/>
  <c r="AV18" i="20" s="1"/>
  <c r="AX18" i="20" s="1"/>
  <c r="AZ18" i="20" s="1"/>
  <c r="BC18" i="20" s="1"/>
  <c r="K18" i="20"/>
  <c r="M18" i="20" s="1"/>
  <c r="O18" i="20" s="1"/>
  <c r="Q18" i="20" s="1"/>
  <c r="S18" i="20" s="1"/>
  <c r="U18" i="20" s="1"/>
  <c r="W18" i="20" s="1"/>
  <c r="Y18" i="20" s="1"/>
  <c r="AA18" i="20" s="1"/>
  <c r="AC18" i="20" s="1"/>
  <c r="AE18" i="20" s="1"/>
  <c r="AG18" i="20" s="1"/>
  <c r="AI18" i="20" s="1"/>
  <c r="AK18" i="20" s="1"/>
  <c r="AM18" i="20" s="1"/>
  <c r="AO18" i="20" s="1"/>
  <c r="AQ18" i="20" s="1"/>
  <c r="AS18" i="20" s="1"/>
  <c r="AU18" i="20" s="1"/>
  <c r="AW18" i="20" s="1"/>
  <c r="AY18" i="20" s="1"/>
  <c r="BB18" i="20" s="1"/>
  <c r="BD18" i="20" s="1"/>
  <c r="J18" i="20"/>
  <c r="I18" i="20"/>
  <c r="BA16" i="20"/>
  <c r="AZ16" i="20"/>
  <c r="AY16" i="20"/>
  <c r="AX16" i="20"/>
  <c r="AW16" i="20"/>
  <c r="AV16" i="20"/>
  <c r="G16" i="20"/>
  <c r="F16" i="20"/>
  <c r="E16" i="20"/>
  <c r="D16" i="20"/>
  <c r="BA15" i="20"/>
  <c r="AZ15" i="20"/>
  <c r="AY15" i="20"/>
  <c r="AX15" i="20"/>
  <c r="AW15" i="20"/>
  <c r="AV15" i="20"/>
  <c r="F15" i="20"/>
  <c r="E15" i="20"/>
  <c r="D15" i="20"/>
  <c r="BA14" i="20"/>
  <c r="AZ14" i="20"/>
  <c r="AY14" i="20"/>
  <c r="AX14" i="20"/>
  <c r="AW14" i="20"/>
  <c r="AV14" i="20"/>
  <c r="AU14" i="20"/>
  <c r="AT14" i="20"/>
  <c r="AO14" i="20"/>
  <c r="AN14" i="20"/>
  <c r="O14" i="20"/>
  <c r="K14" i="20"/>
  <c r="H14" i="20"/>
  <c r="BA13" i="20"/>
  <c r="AZ13" i="20"/>
  <c r="AY13" i="20"/>
  <c r="AX13" i="20"/>
  <c r="AW13" i="20"/>
  <c r="AV13" i="20"/>
  <c r="T12" i="20"/>
  <c r="V12" i="20" s="1"/>
  <c r="X12" i="20" s="1"/>
  <c r="Z12" i="20" s="1"/>
  <c r="AB12" i="20" s="1"/>
  <c r="AD12" i="20" s="1"/>
  <c r="AF12" i="20" s="1"/>
  <c r="AH12" i="20" s="1"/>
  <c r="AJ12" i="20" s="1"/>
  <c r="AL12" i="20" s="1"/>
  <c r="AN12" i="20" s="1"/>
  <c r="AP12" i="20" s="1"/>
  <c r="AR12" i="20" s="1"/>
  <c r="AT12" i="20" s="1"/>
  <c r="AV12" i="20" s="1"/>
  <c r="AX12" i="20" s="1"/>
  <c r="AZ12" i="20" s="1"/>
  <c r="R12" i="20"/>
  <c r="Q12" i="20"/>
  <c r="S12" i="20" s="1"/>
  <c r="U12" i="20" s="1"/>
  <c r="W12" i="20" s="1"/>
  <c r="Y12" i="20" s="1"/>
  <c r="AA12" i="20" s="1"/>
  <c r="AC12" i="20" s="1"/>
  <c r="AE12" i="20" s="1"/>
  <c r="AG12" i="20" s="1"/>
  <c r="AI12" i="20" s="1"/>
  <c r="AK12" i="20" s="1"/>
  <c r="AM12" i="20" s="1"/>
  <c r="AO12" i="20" s="1"/>
  <c r="AQ12" i="20" s="1"/>
  <c r="AS12" i="20" s="1"/>
  <c r="AU12" i="20" s="1"/>
  <c r="AW12" i="20" s="1"/>
  <c r="AY12" i="20" s="1"/>
  <c r="BA12" i="20" s="1"/>
  <c r="P12" i="20"/>
  <c r="F12" i="20"/>
  <c r="H12" i="20" s="1"/>
  <c r="E12" i="20"/>
  <c r="G12" i="20" s="1"/>
  <c r="I12" i="20" s="1"/>
  <c r="K12" i="20" s="1"/>
  <c r="U11" i="20"/>
  <c r="W11" i="20" s="1"/>
  <c r="Y11" i="20" s="1"/>
  <c r="AA11" i="20" s="1"/>
  <c r="AC11" i="20" s="1"/>
  <c r="AE11" i="20" s="1"/>
  <c r="AG11" i="20" s="1"/>
  <c r="AI11" i="20" s="1"/>
  <c r="AK11" i="20" s="1"/>
  <c r="AM11" i="20" s="1"/>
  <c r="AO11" i="20" s="1"/>
  <c r="AQ11" i="20" s="1"/>
  <c r="AS11" i="20" s="1"/>
  <c r="AU11" i="20" s="1"/>
  <c r="AW11" i="20" s="1"/>
  <c r="AY11" i="20" s="1"/>
  <c r="BA11" i="20" s="1"/>
  <c r="S11" i="20"/>
  <c r="R11" i="20"/>
  <c r="T11" i="20" s="1"/>
  <c r="V11" i="20" s="1"/>
  <c r="X11" i="20" s="1"/>
  <c r="Z11" i="20" s="1"/>
  <c r="AB11" i="20" s="1"/>
  <c r="AD11" i="20" s="1"/>
  <c r="AF11" i="20" s="1"/>
  <c r="AH11" i="20" s="1"/>
  <c r="AJ11" i="20" s="1"/>
  <c r="AL11" i="20" s="1"/>
  <c r="AN11" i="20" s="1"/>
  <c r="AP11" i="20" s="1"/>
  <c r="AR11" i="20" s="1"/>
  <c r="AT11" i="20" s="1"/>
  <c r="AV11" i="20" s="1"/>
  <c r="AX11" i="20" s="1"/>
  <c r="AZ11" i="20" s="1"/>
  <c r="Q11" i="20"/>
  <c r="P11" i="20"/>
  <c r="K11" i="20"/>
  <c r="I11" i="20"/>
  <c r="G11" i="20"/>
  <c r="F11" i="20"/>
  <c r="H11" i="20" s="1"/>
  <c r="J11" i="20" s="1"/>
  <c r="E11" i="20"/>
  <c r="S10" i="20"/>
  <c r="U10" i="20" s="1"/>
  <c r="W10" i="20" s="1"/>
  <c r="Y10" i="20" s="1"/>
  <c r="AA10" i="20" s="1"/>
  <c r="AC10" i="20" s="1"/>
  <c r="AE10" i="20" s="1"/>
  <c r="AG10" i="20" s="1"/>
  <c r="AI10" i="20" s="1"/>
  <c r="AK10" i="20" s="1"/>
  <c r="AM10" i="20" s="1"/>
  <c r="AO10" i="20" s="1"/>
  <c r="AQ10" i="20" s="1"/>
  <c r="AS10" i="20" s="1"/>
  <c r="AU10" i="20" s="1"/>
  <c r="AW10" i="20" s="1"/>
  <c r="AY10" i="20" s="1"/>
  <c r="BA10" i="20" s="1"/>
  <c r="R10" i="20"/>
  <c r="T10" i="20" s="1"/>
  <c r="V10" i="20" s="1"/>
  <c r="X10" i="20" s="1"/>
  <c r="Z10" i="20" s="1"/>
  <c r="AB10" i="20" s="1"/>
  <c r="AD10" i="20" s="1"/>
  <c r="AF10" i="20" s="1"/>
  <c r="AH10" i="20" s="1"/>
  <c r="AJ10" i="20" s="1"/>
  <c r="AL10" i="20" s="1"/>
  <c r="AN10" i="20" s="1"/>
  <c r="AP10" i="20" s="1"/>
  <c r="AR10" i="20" s="1"/>
  <c r="AT10" i="20" s="1"/>
  <c r="AV10" i="20" s="1"/>
  <c r="AX10" i="20" s="1"/>
  <c r="AZ10" i="20" s="1"/>
  <c r="Q10" i="20"/>
  <c r="P10" i="20"/>
  <c r="BD47" i="19"/>
  <c r="BC47" i="19"/>
  <c r="BB47" i="19"/>
  <c r="F47" i="19"/>
  <c r="G28" i="19"/>
  <c r="BD25" i="19"/>
  <c r="BC25" i="19"/>
  <c r="BB25" i="19"/>
  <c r="BD23" i="19"/>
  <c r="BC23" i="19"/>
  <c r="BB23" i="19"/>
  <c r="AZ23" i="19"/>
  <c r="AY23" i="19"/>
  <c r="AX23" i="19"/>
  <c r="AW23" i="19"/>
  <c r="AV23" i="19"/>
  <c r="AU23" i="19"/>
  <c r="AT23" i="19"/>
  <c r="AS23" i="19"/>
  <c r="AR23" i="19"/>
  <c r="AQ23" i="19"/>
  <c r="AP23" i="19"/>
  <c r="AO23" i="19"/>
  <c r="AN23" i="19"/>
  <c r="AM23" i="19"/>
  <c r="AL23" i="19"/>
  <c r="AK23" i="19"/>
  <c r="AJ23" i="19"/>
  <c r="AI23" i="19"/>
  <c r="AH23" i="19"/>
  <c r="AG23" i="19"/>
  <c r="AF23" i="19"/>
  <c r="AE23" i="19"/>
  <c r="AD23" i="19"/>
  <c r="AC23" i="19"/>
  <c r="AB23" i="19"/>
  <c r="AA23" i="19"/>
  <c r="Z23" i="19"/>
  <c r="Y23" i="19"/>
  <c r="X23" i="19"/>
  <c r="W23" i="19"/>
  <c r="V23" i="19"/>
  <c r="U23" i="19"/>
  <c r="T23" i="19"/>
  <c r="S23" i="19"/>
  <c r="R23" i="19"/>
  <c r="Q23" i="19"/>
  <c r="P23" i="19"/>
  <c r="O23" i="19"/>
  <c r="N23" i="19"/>
  <c r="M23" i="19"/>
  <c r="L23" i="19"/>
  <c r="K23" i="19"/>
  <c r="J23" i="19"/>
  <c r="I23" i="19"/>
  <c r="H23" i="19"/>
  <c r="G23" i="19"/>
  <c r="F23" i="19"/>
  <c r="E23" i="19"/>
  <c r="D23" i="19"/>
  <c r="C23" i="19"/>
  <c r="AZ22" i="19"/>
  <c r="AY22" i="19"/>
  <c r="AX22" i="19"/>
  <c r="AW22" i="19"/>
  <c r="AV22" i="19"/>
  <c r="AU22" i="19"/>
  <c r="BD21" i="19"/>
  <c r="BC21" i="19"/>
  <c r="BB21" i="19"/>
  <c r="AZ21" i="19"/>
  <c r="AY21" i="19"/>
  <c r="AX21" i="19"/>
  <c r="AW21" i="19"/>
  <c r="AV21" i="19"/>
  <c r="AU21" i="19"/>
  <c r="AT21" i="19"/>
  <c r="AS21" i="19"/>
  <c r="AR21" i="19"/>
  <c r="AQ21" i="19"/>
  <c r="AP21" i="19"/>
  <c r="AO21" i="19"/>
  <c r="AN21" i="19"/>
  <c r="AM21" i="19"/>
  <c r="AL21" i="19"/>
  <c r="AK21" i="19"/>
  <c r="AJ21" i="19"/>
  <c r="AI21" i="19"/>
  <c r="AH21" i="19"/>
  <c r="AG21" i="19"/>
  <c r="AF21" i="19"/>
  <c r="AE21" i="19"/>
  <c r="AD21" i="19"/>
  <c r="AC21" i="19"/>
  <c r="AB21" i="19"/>
  <c r="AA21" i="19"/>
  <c r="Z21" i="19"/>
  <c r="Y21" i="19"/>
  <c r="X21" i="19"/>
  <c r="W21" i="19"/>
  <c r="V21" i="19"/>
  <c r="U21" i="19"/>
  <c r="T21" i="19"/>
  <c r="S21" i="19"/>
  <c r="R21" i="19"/>
  <c r="Q21" i="19"/>
  <c r="P21" i="19"/>
  <c r="O21" i="19"/>
  <c r="N21" i="19"/>
  <c r="M21" i="19"/>
  <c r="L21" i="19"/>
  <c r="K21" i="19"/>
  <c r="J21" i="19"/>
  <c r="I21" i="19"/>
  <c r="H21" i="19"/>
  <c r="G21" i="19"/>
  <c r="F21" i="19"/>
  <c r="J20" i="19"/>
  <c r="I20" i="19"/>
  <c r="H20" i="19"/>
  <c r="BF19" i="19"/>
  <c r="BE19" i="19"/>
  <c r="BD19" i="19"/>
  <c r="BC19" i="19"/>
  <c r="BB19" i="19"/>
  <c r="O18" i="19"/>
  <c r="Q18" i="19" s="1"/>
  <c r="S18" i="19" s="1"/>
  <c r="U18" i="19" s="1"/>
  <c r="W18" i="19" s="1"/>
  <c r="Y18" i="19" s="1"/>
  <c r="AA18" i="19" s="1"/>
  <c r="AC18" i="19" s="1"/>
  <c r="AE18" i="19" s="1"/>
  <c r="AG18" i="19" s="1"/>
  <c r="AI18" i="19" s="1"/>
  <c r="AK18" i="19" s="1"/>
  <c r="AM18" i="19" s="1"/>
  <c r="AO18" i="19" s="1"/>
  <c r="AQ18" i="19" s="1"/>
  <c r="AS18" i="19" s="1"/>
  <c r="AU18" i="19" s="1"/>
  <c r="AW18" i="19" s="1"/>
  <c r="AY18" i="19" s="1"/>
  <c r="BB18" i="19" s="1"/>
  <c r="BD18" i="19" s="1"/>
  <c r="M18" i="19"/>
  <c r="L18" i="19"/>
  <c r="N18" i="19" s="1"/>
  <c r="P18" i="19" s="1"/>
  <c r="R18" i="19" s="1"/>
  <c r="T18" i="19" s="1"/>
  <c r="V18" i="19" s="1"/>
  <c r="X18" i="19" s="1"/>
  <c r="Z18" i="19" s="1"/>
  <c r="AB18" i="19" s="1"/>
  <c r="AD18" i="19" s="1"/>
  <c r="AF18" i="19" s="1"/>
  <c r="AH18" i="19" s="1"/>
  <c r="AJ18" i="19" s="1"/>
  <c r="AL18" i="19" s="1"/>
  <c r="AN18" i="19" s="1"/>
  <c r="AP18" i="19" s="1"/>
  <c r="AR18" i="19" s="1"/>
  <c r="AT18" i="19" s="1"/>
  <c r="AV18" i="19" s="1"/>
  <c r="AX18" i="19" s="1"/>
  <c r="AZ18" i="19" s="1"/>
  <c r="BC18" i="19" s="1"/>
  <c r="K18" i="19"/>
  <c r="J18" i="19"/>
  <c r="I18" i="19"/>
  <c r="BA16" i="19"/>
  <c r="AZ16" i="19"/>
  <c r="AY16" i="19"/>
  <c r="AX16" i="19"/>
  <c r="AW16" i="19"/>
  <c r="AV16" i="19"/>
  <c r="G16" i="19"/>
  <c r="F16" i="19"/>
  <c r="E16" i="19"/>
  <c r="D16" i="19"/>
  <c r="BA15" i="19"/>
  <c r="AZ15" i="19"/>
  <c r="AY15" i="19"/>
  <c r="AX15" i="19"/>
  <c r="AW15" i="19"/>
  <c r="AV15" i="19"/>
  <c r="F15" i="19"/>
  <c r="E15" i="19"/>
  <c r="D15" i="19"/>
  <c r="BA14" i="19"/>
  <c r="AZ14" i="19"/>
  <c r="AY14" i="19"/>
  <c r="AX14" i="19"/>
  <c r="AW14" i="19"/>
  <c r="AV14" i="19"/>
  <c r="AU14" i="19"/>
  <c r="AT14" i="19"/>
  <c r="AO14" i="19"/>
  <c r="AN14" i="19"/>
  <c r="O14" i="19"/>
  <c r="K14" i="19"/>
  <c r="H14" i="19"/>
  <c r="BA13" i="19"/>
  <c r="AZ13" i="19"/>
  <c r="AY13" i="19"/>
  <c r="AX13" i="19"/>
  <c r="AW13" i="19"/>
  <c r="AV13" i="19"/>
  <c r="Q12" i="19"/>
  <c r="S12" i="19" s="1"/>
  <c r="U12" i="19" s="1"/>
  <c r="W12" i="19" s="1"/>
  <c r="Y12" i="19" s="1"/>
  <c r="AA12" i="19" s="1"/>
  <c r="AC12" i="19" s="1"/>
  <c r="AE12" i="19" s="1"/>
  <c r="AG12" i="19" s="1"/>
  <c r="AI12" i="19" s="1"/>
  <c r="AK12" i="19" s="1"/>
  <c r="AM12" i="19" s="1"/>
  <c r="AO12" i="19" s="1"/>
  <c r="AQ12" i="19" s="1"/>
  <c r="AS12" i="19" s="1"/>
  <c r="AU12" i="19" s="1"/>
  <c r="AW12" i="19" s="1"/>
  <c r="AY12" i="19" s="1"/>
  <c r="BA12" i="19" s="1"/>
  <c r="P12" i="19"/>
  <c r="R12" i="19" s="1"/>
  <c r="T12" i="19" s="1"/>
  <c r="V12" i="19" s="1"/>
  <c r="X12" i="19" s="1"/>
  <c r="Z12" i="19" s="1"/>
  <c r="AB12" i="19" s="1"/>
  <c r="AD12" i="19" s="1"/>
  <c r="AF12" i="19" s="1"/>
  <c r="AH12" i="19" s="1"/>
  <c r="AJ12" i="19" s="1"/>
  <c r="AL12" i="19" s="1"/>
  <c r="AN12" i="19" s="1"/>
  <c r="AP12" i="19" s="1"/>
  <c r="AR12" i="19" s="1"/>
  <c r="AT12" i="19" s="1"/>
  <c r="AV12" i="19" s="1"/>
  <c r="AX12" i="19" s="1"/>
  <c r="AZ12" i="19" s="1"/>
  <c r="K12" i="19"/>
  <c r="F12" i="19"/>
  <c r="H12" i="19" s="1"/>
  <c r="E12" i="19"/>
  <c r="G12" i="19" s="1"/>
  <c r="I12" i="19" s="1"/>
  <c r="T11" i="19"/>
  <c r="V11" i="19" s="1"/>
  <c r="X11" i="19" s="1"/>
  <c r="Z11" i="19" s="1"/>
  <c r="AB11" i="19" s="1"/>
  <c r="AD11" i="19" s="1"/>
  <c r="AF11" i="19" s="1"/>
  <c r="AH11" i="19" s="1"/>
  <c r="AJ11" i="19" s="1"/>
  <c r="AL11" i="19" s="1"/>
  <c r="AN11" i="19" s="1"/>
  <c r="AP11" i="19" s="1"/>
  <c r="AR11" i="19" s="1"/>
  <c r="AT11" i="19" s="1"/>
  <c r="AV11" i="19" s="1"/>
  <c r="AX11" i="19" s="1"/>
  <c r="AZ11" i="19" s="1"/>
  <c r="S11" i="19"/>
  <c r="U11" i="19" s="1"/>
  <c r="W11" i="19" s="1"/>
  <c r="Y11" i="19" s="1"/>
  <c r="AA11" i="19" s="1"/>
  <c r="AC11" i="19" s="1"/>
  <c r="AE11" i="19" s="1"/>
  <c r="AG11" i="19" s="1"/>
  <c r="AI11" i="19" s="1"/>
  <c r="AK11" i="19" s="1"/>
  <c r="AM11" i="19" s="1"/>
  <c r="AO11" i="19" s="1"/>
  <c r="AQ11" i="19" s="1"/>
  <c r="AS11" i="19" s="1"/>
  <c r="AU11" i="19" s="1"/>
  <c r="AW11" i="19" s="1"/>
  <c r="AY11" i="19" s="1"/>
  <c r="BA11" i="19" s="1"/>
  <c r="R11" i="19"/>
  <c r="Q11" i="19"/>
  <c r="P11" i="19"/>
  <c r="H11" i="19"/>
  <c r="J11" i="19" s="1"/>
  <c r="G11" i="19"/>
  <c r="I11" i="19" s="1"/>
  <c r="K11" i="19" s="1"/>
  <c r="F11" i="19"/>
  <c r="E11" i="19"/>
  <c r="AR10" i="19"/>
  <c r="AT10" i="19" s="1"/>
  <c r="AV10" i="19" s="1"/>
  <c r="AX10" i="19" s="1"/>
  <c r="AZ10" i="19" s="1"/>
  <c r="S10" i="19"/>
  <c r="U10" i="19" s="1"/>
  <c r="W10" i="19" s="1"/>
  <c r="Y10" i="19" s="1"/>
  <c r="AA10" i="19" s="1"/>
  <c r="AC10" i="19" s="1"/>
  <c r="AE10" i="19" s="1"/>
  <c r="AG10" i="19" s="1"/>
  <c r="AI10" i="19" s="1"/>
  <c r="AK10" i="19" s="1"/>
  <c r="AM10" i="19" s="1"/>
  <c r="AO10" i="19" s="1"/>
  <c r="AQ10" i="19" s="1"/>
  <c r="AS10" i="19" s="1"/>
  <c r="AU10" i="19" s="1"/>
  <c r="AW10" i="19" s="1"/>
  <c r="AY10" i="19" s="1"/>
  <c r="BA10" i="19" s="1"/>
  <c r="Q10" i="19"/>
  <c r="P10" i="19"/>
  <c r="R10" i="19" s="1"/>
  <c r="T10" i="19" s="1"/>
  <c r="V10" i="19" s="1"/>
  <c r="X10" i="19" s="1"/>
  <c r="Z10" i="19" s="1"/>
  <c r="AB10" i="19" s="1"/>
  <c r="AD10" i="19" s="1"/>
  <c r="AF10" i="19" s="1"/>
  <c r="AH10" i="19" s="1"/>
  <c r="AJ10" i="19" s="1"/>
  <c r="AL10" i="19" s="1"/>
  <c r="AN10" i="19" s="1"/>
  <c r="AP10" i="19" s="1"/>
  <c r="BD47" i="18"/>
  <c r="BC47" i="18"/>
  <c r="BB47" i="18"/>
  <c r="F47" i="18"/>
  <c r="G28" i="18"/>
  <c r="BD25" i="18"/>
  <c r="BC25" i="18"/>
  <c r="BB25" i="18"/>
  <c r="BD23" i="18"/>
  <c r="BC23" i="18"/>
  <c r="BB23" i="18"/>
  <c r="AZ23" i="18"/>
  <c r="AY23" i="18"/>
  <c r="AX23" i="18"/>
  <c r="AW23" i="18"/>
  <c r="AV23" i="18"/>
  <c r="AU23" i="18"/>
  <c r="AT23" i="18"/>
  <c r="AS23" i="18"/>
  <c r="AR23" i="18"/>
  <c r="AQ23" i="18"/>
  <c r="AP23" i="18"/>
  <c r="AO23" i="18"/>
  <c r="AN23" i="18"/>
  <c r="AM23" i="18"/>
  <c r="AL23" i="18"/>
  <c r="AK23" i="18"/>
  <c r="AJ23" i="18"/>
  <c r="AI23" i="18"/>
  <c r="AH23" i="18"/>
  <c r="AG23" i="18"/>
  <c r="AF23" i="18"/>
  <c r="AE23" i="18"/>
  <c r="AD23" i="18"/>
  <c r="AC23" i="18"/>
  <c r="AB23" i="18"/>
  <c r="AA23" i="18"/>
  <c r="Z23" i="18"/>
  <c r="Y23" i="18"/>
  <c r="X23" i="18"/>
  <c r="W23" i="18"/>
  <c r="V23" i="18"/>
  <c r="U23" i="18"/>
  <c r="T23" i="18"/>
  <c r="S23" i="18"/>
  <c r="R23" i="18"/>
  <c r="Q23" i="18"/>
  <c r="P23" i="18"/>
  <c r="O23" i="18"/>
  <c r="N23" i="18"/>
  <c r="M23" i="18"/>
  <c r="L23" i="18"/>
  <c r="K23" i="18"/>
  <c r="J23" i="18"/>
  <c r="I23" i="18"/>
  <c r="H23" i="18"/>
  <c r="G23" i="18"/>
  <c r="F23" i="18"/>
  <c r="E23" i="18"/>
  <c r="D23" i="18"/>
  <c r="C23" i="18"/>
  <c r="AZ22" i="18"/>
  <c r="AY22" i="18"/>
  <c r="AX22" i="18"/>
  <c r="AW22" i="18"/>
  <c r="AV22" i="18"/>
  <c r="AU22" i="18"/>
  <c r="BD21" i="18"/>
  <c r="BC21" i="18"/>
  <c r="BB21" i="18"/>
  <c r="AZ21" i="18"/>
  <c r="AY21" i="18"/>
  <c r="AX21" i="18"/>
  <c r="AW21" i="18"/>
  <c r="AV21" i="18"/>
  <c r="AU21" i="18"/>
  <c r="AT21" i="18"/>
  <c r="AS21" i="18"/>
  <c r="AR21" i="18"/>
  <c r="AQ21" i="18"/>
  <c r="AP21" i="18"/>
  <c r="AO21" i="18"/>
  <c r="AN21" i="18"/>
  <c r="AM21" i="18"/>
  <c r="AL21" i="18"/>
  <c r="AK21" i="18"/>
  <c r="AJ21" i="18"/>
  <c r="AI21" i="18"/>
  <c r="AH21" i="18"/>
  <c r="AG21" i="18"/>
  <c r="AF21" i="18"/>
  <c r="AE21" i="18"/>
  <c r="AD21" i="18"/>
  <c r="AC21" i="18"/>
  <c r="AB21" i="18"/>
  <c r="AA21" i="18"/>
  <c r="Z21" i="18"/>
  <c r="Y21" i="18"/>
  <c r="X21" i="18"/>
  <c r="W21" i="18"/>
  <c r="V21" i="18"/>
  <c r="U21" i="18"/>
  <c r="T21" i="18"/>
  <c r="S21" i="18"/>
  <c r="R21" i="18"/>
  <c r="Q21" i="18"/>
  <c r="P21" i="18"/>
  <c r="O21" i="18"/>
  <c r="N21" i="18"/>
  <c r="M21" i="18"/>
  <c r="L21" i="18"/>
  <c r="K21" i="18"/>
  <c r="J21" i="18"/>
  <c r="I21" i="18"/>
  <c r="H21" i="18"/>
  <c r="G21" i="18"/>
  <c r="F21" i="18"/>
  <c r="L20" i="18"/>
  <c r="J20" i="18"/>
  <c r="I20" i="18"/>
  <c r="H20" i="18"/>
  <c r="BE19" i="18"/>
  <c r="BD19" i="18"/>
  <c r="BC19" i="18"/>
  <c r="BB19" i="18"/>
  <c r="G19" i="18"/>
  <c r="F19" i="18"/>
  <c r="Q18" i="18"/>
  <c r="S18" i="18" s="1"/>
  <c r="U18" i="18" s="1"/>
  <c r="W18" i="18" s="1"/>
  <c r="Y18" i="18" s="1"/>
  <c r="AA18" i="18" s="1"/>
  <c r="AC18" i="18" s="1"/>
  <c r="AE18" i="18" s="1"/>
  <c r="AG18" i="18" s="1"/>
  <c r="AI18" i="18" s="1"/>
  <c r="AK18" i="18" s="1"/>
  <c r="AM18" i="18" s="1"/>
  <c r="AO18" i="18" s="1"/>
  <c r="AQ18" i="18" s="1"/>
  <c r="AS18" i="18" s="1"/>
  <c r="AU18" i="18" s="1"/>
  <c r="AW18" i="18" s="1"/>
  <c r="AY18" i="18" s="1"/>
  <c r="BB18" i="18" s="1"/>
  <c r="BD18" i="18" s="1"/>
  <c r="N18" i="18"/>
  <c r="P18" i="18" s="1"/>
  <c r="R18" i="18" s="1"/>
  <c r="T18" i="18" s="1"/>
  <c r="V18" i="18" s="1"/>
  <c r="X18" i="18" s="1"/>
  <c r="Z18" i="18" s="1"/>
  <c r="AB18" i="18" s="1"/>
  <c r="AD18" i="18" s="1"/>
  <c r="AF18" i="18" s="1"/>
  <c r="AH18" i="18" s="1"/>
  <c r="AJ18" i="18" s="1"/>
  <c r="AL18" i="18" s="1"/>
  <c r="AN18" i="18" s="1"/>
  <c r="AP18" i="18" s="1"/>
  <c r="AR18" i="18" s="1"/>
  <c r="AT18" i="18" s="1"/>
  <c r="AV18" i="18" s="1"/>
  <c r="AX18" i="18" s="1"/>
  <c r="AZ18" i="18" s="1"/>
  <c r="BC18" i="18" s="1"/>
  <c r="M18" i="18"/>
  <c r="O18" i="18" s="1"/>
  <c r="J18" i="18"/>
  <c r="L18" i="18" s="1"/>
  <c r="I18" i="18"/>
  <c r="K18" i="18" s="1"/>
  <c r="BA16" i="18"/>
  <c r="AZ16" i="18"/>
  <c r="AY16" i="18"/>
  <c r="AX16" i="18"/>
  <c r="AW16" i="18"/>
  <c r="AV16" i="18"/>
  <c r="G16" i="18"/>
  <c r="F16" i="18"/>
  <c r="E16" i="18"/>
  <c r="D16" i="18"/>
  <c r="BA15" i="18"/>
  <c r="AZ15" i="18"/>
  <c r="AY15" i="18"/>
  <c r="AX15" i="18"/>
  <c r="AW15" i="18"/>
  <c r="AV15" i="18"/>
  <c r="F15" i="18"/>
  <c r="E15" i="18"/>
  <c r="D15" i="18"/>
  <c r="BA14" i="18"/>
  <c r="AZ14" i="18"/>
  <c r="AY14" i="18"/>
  <c r="AX14" i="18"/>
  <c r="AW14" i="18"/>
  <c r="AV14" i="18"/>
  <c r="AU14" i="18"/>
  <c r="AT14" i="18"/>
  <c r="AO14" i="18"/>
  <c r="AN14" i="18"/>
  <c r="O14" i="18"/>
  <c r="K14" i="18"/>
  <c r="H14" i="18"/>
  <c r="BA13" i="18"/>
  <c r="AZ13" i="18"/>
  <c r="AY13" i="18"/>
  <c r="AX13" i="18"/>
  <c r="AW13" i="18"/>
  <c r="AV13" i="18"/>
  <c r="AA12" i="18"/>
  <c r="AC12" i="18" s="1"/>
  <c r="AE12" i="18" s="1"/>
  <c r="AG12" i="18" s="1"/>
  <c r="AI12" i="18" s="1"/>
  <c r="AK12" i="18" s="1"/>
  <c r="AM12" i="18" s="1"/>
  <c r="AO12" i="18" s="1"/>
  <c r="AQ12" i="18" s="1"/>
  <c r="AS12" i="18" s="1"/>
  <c r="AU12" i="18" s="1"/>
  <c r="AW12" i="18" s="1"/>
  <c r="AY12" i="18" s="1"/>
  <c r="BA12" i="18" s="1"/>
  <c r="Q12" i="18"/>
  <c r="S12" i="18" s="1"/>
  <c r="U12" i="18" s="1"/>
  <c r="W12" i="18" s="1"/>
  <c r="Y12" i="18" s="1"/>
  <c r="P12" i="18"/>
  <c r="R12" i="18" s="1"/>
  <c r="T12" i="18" s="1"/>
  <c r="V12" i="18" s="1"/>
  <c r="X12" i="18" s="1"/>
  <c r="Z12" i="18" s="1"/>
  <c r="AB12" i="18" s="1"/>
  <c r="AD12" i="18" s="1"/>
  <c r="AF12" i="18" s="1"/>
  <c r="AH12" i="18" s="1"/>
  <c r="AJ12" i="18" s="1"/>
  <c r="AL12" i="18" s="1"/>
  <c r="AN12" i="18" s="1"/>
  <c r="AP12" i="18" s="1"/>
  <c r="AR12" i="18" s="1"/>
  <c r="AT12" i="18" s="1"/>
  <c r="AV12" i="18" s="1"/>
  <c r="AX12" i="18" s="1"/>
  <c r="AZ12" i="18" s="1"/>
  <c r="F12" i="18"/>
  <c r="H12" i="18" s="1"/>
  <c r="E12" i="18"/>
  <c r="G12" i="18" s="1"/>
  <c r="I12" i="18" s="1"/>
  <c r="K12" i="18" s="1"/>
  <c r="V11" i="18"/>
  <c r="X11" i="18" s="1"/>
  <c r="Z11" i="18" s="1"/>
  <c r="AB11" i="18" s="1"/>
  <c r="AD11" i="18" s="1"/>
  <c r="AF11" i="18" s="1"/>
  <c r="AH11" i="18" s="1"/>
  <c r="AJ11" i="18" s="1"/>
  <c r="AL11" i="18" s="1"/>
  <c r="AN11" i="18" s="1"/>
  <c r="AP11" i="18" s="1"/>
  <c r="AR11" i="18" s="1"/>
  <c r="AT11" i="18" s="1"/>
  <c r="AV11" i="18" s="1"/>
  <c r="AX11" i="18" s="1"/>
  <c r="AZ11" i="18" s="1"/>
  <c r="U11" i="18"/>
  <c r="W11" i="18" s="1"/>
  <c r="Y11" i="18" s="1"/>
  <c r="AA11" i="18" s="1"/>
  <c r="AC11" i="18" s="1"/>
  <c r="AE11" i="18" s="1"/>
  <c r="AG11" i="18" s="1"/>
  <c r="AI11" i="18" s="1"/>
  <c r="AK11" i="18" s="1"/>
  <c r="AM11" i="18" s="1"/>
  <c r="AO11" i="18" s="1"/>
  <c r="AQ11" i="18" s="1"/>
  <c r="AS11" i="18" s="1"/>
  <c r="AU11" i="18" s="1"/>
  <c r="AW11" i="18" s="1"/>
  <c r="AY11" i="18" s="1"/>
  <c r="BA11" i="18" s="1"/>
  <c r="S11" i="18"/>
  <c r="Q11" i="18"/>
  <c r="P11" i="18"/>
  <c r="R11" i="18" s="1"/>
  <c r="T11" i="18" s="1"/>
  <c r="I11" i="18"/>
  <c r="K11" i="18" s="1"/>
  <c r="H11" i="18"/>
  <c r="J11" i="18" s="1"/>
  <c r="G11" i="18"/>
  <c r="F11" i="18"/>
  <c r="E11" i="18"/>
  <c r="R10" i="18"/>
  <c r="T10" i="18" s="1"/>
  <c r="V10" i="18" s="1"/>
  <c r="X10" i="18" s="1"/>
  <c r="Z10" i="18" s="1"/>
  <c r="AB10" i="18" s="1"/>
  <c r="AD10" i="18" s="1"/>
  <c r="AF10" i="18" s="1"/>
  <c r="AH10" i="18" s="1"/>
  <c r="AJ10" i="18" s="1"/>
  <c r="AL10" i="18" s="1"/>
  <c r="AN10" i="18" s="1"/>
  <c r="AP10" i="18" s="1"/>
  <c r="AR10" i="18" s="1"/>
  <c r="AT10" i="18" s="1"/>
  <c r="AV10" i="18" s="1"/>
  <c r="AX10" i="18" s="1"/>
  <c r="AZ10" i="18" s="1"/>
  <c r="Q10" i="18"/>
  <c r="S10" i="18" s="1"/>
  <c r="U10" i="18" s="1"/>
  <c r="W10" i="18" s="1"/>
  <c r="Y10" i="18" s="1"/>
  <c r="AA10" i="18" s="1"/>
  <c r="AC10" i="18" s="1"/>
  <c r="AE10" i="18" s="1"/>
  <c r="AG10" i="18" s="1"/>
  <c r="AI10" i="18" s="1"/>
  <c r="AK10" i="18" s="1"/>
  <c r="AM10" i="18" s="1"/>
  <c r="AO10" i="18" s="1"/>
  <c r="AQ10" i="18" s="1"/>
  <c r="AS10" i="18" s="1"/>
  <c r="AU10" i="18" s="1"/>
  <c r="AW10" i="18" s="1"/>
  <c r="AY10" i="18" s="1"/>
  <c r="BA10" i="18" s="1"/>
  <c r="P10" i="18"/>
  <c r="BD47" i="17"/>
  <c r="BC47" i="17"/>
  <c r="BB47" i="17"/>
  <c r="F47" i="17"/>
  <c r="G28" i="17"/>
  <c r="BD25" i="17"/>
  <c r="BC25" i="17"/>
  <c r="BB25" i="17"/>
  <c r="BD23" i="17"/>
  <c r="BC23" i="17"/>
  <c r="BB23" i="17"/>
  <c r="AZ23" i="17"/>
  <c r="AY23" i="17"/>
  <c r="AX23" i="17"/>
  <c r="AW23" i="17"/>
  <c r="AV23" i="17"/>
  <c r="AU23" i="17"/>
  <c r="AT23" i="17"/>
  <c r="AS23" i="17"/>
  <c r="AR23" i="17"/>
  <c r="AQ23" i="17"/>
  <c r="AP23" i="17"/>
  <c r="AO23" i="17"/>
  <c r="AN23" i="17"/>
  <c r="AM23" i="17"/>
  <c r="AL23" i="17"/>
  <c r="AK23" i="17"/>
  <c r="AJ23" i="17"/>
  <c r="AI23" i="17"/>
  <c r="AH23" i="17"/>
  <c r="AG23" i="17"/>
  <c r="AF23" i="17"/>
  <c r="AE23" i="17"/>
  <c r="AD23" i="17"/>
  <c r="AC23" i="17"/>
  <c r="AB23" i="17"/>
  <c r="AA23" i="17"/>
  <c r="Z23" i="17"/>
  <c r="Y23" i="17"/>
  <c r="X23" i="17"/>
  <c r="W23" i="17"/>
  <c r="V23" i="17"/>
  <c r="U23" i="17"/>
  <c r="T23" i="17"/>
  <c r="S23" i="17"/>
  <c r="R23" i="17"/>
  <c r="Q23" i="17"/>
  <c r="P23" i="17"/>
  <c r="O23" i="17"/>
  <c r="N23" i="17"/>
  <c r="M23" i="17"/>
  <c r="L23" i="17"/>
  <c r="K23" i="17"/>
  <c r="J23" i="17"/>
  <c r="I23" i="17"/>
  <c r="H23" i="17"/>
  <c r="G23" i="17"/>
  <c r="F23" i="17"/>
  <c r="E23" i="17"/>
  <c r="D23" i="17"/>
  <c r="C23" i="17"/>
  <c r="AZ22" i="17"/>
  <c r="AY22" i="17"/>
  <c r="AX22" i="17"/>
  <c r="AW22" i="17"/>
  <c r="AV22" i="17"/>
  <c r="AU22" i="17"/>
  <c r="BD21" i="17"/>
  <c r="BC21" i="17"/>
  <c r="BB21" i="17"/>
  <c r="AZ21" i="17"/>
  <c r="AY21" i="17"/>
  <c r="AX21" i="17"/>
  <c r="AW21" i="17"/>
  <c r="AV21" i="17"/>
  <c r="AU21" i="17"/>
  <c r="AT21" i="17"/>
  <c r="AS21" i="17"/>
  <c r="AR21" i="17"/>
  <c r="AQ21" i="17"/>
  <c r="AP21" i="17"/>
  <c r="AO21" i="17"/>
  <c r="AN21" i="17"/>
  <c r="AM21" i="17"/>
  <c r="AL21" i="17"/>
  <c r="AK21" i="17"/>
  <c r="AJ21" i="17"/>
  <c r="AI21" i="17"/>
  <c r="AH21" i="17"/>
  <c r="AG21" i="17"/>
  <c r="AF21" i="17"/>
  <c r="AE21" i="17"/>
  <c r="AD21" i="17"/>
  <c r="AC21" i="17"/>
  <c r="AB21" i="17"/>
  <c r="AA21" i="17"/>
  <c r="Z21" i="17"/>
  <c r="Y21" i="17"/>
  <c r="X21" i="17"/>
  <c r="W21" i="17"/>
  <c r="V21" i="17"/>
  <c r="U21" i="17"/>
  <c r="T21" i="17"/>
  <c r="S21" i="17"/>
  <c r="R21" i="17"/>
  <c r="Q21" i="17"/>
  <c r="P21" i="17"/>
  <c r="O21" i="17"/>
  <c r="N21" i="17"/>
  <c r="M21" i="17"/>
  <c r="L21" i="17"/>
  <c r="K21" i="17"/>
  <c r="J21" i="17"/>
  <c r="I21" i="17"/>
  <c r="H21" i="17"/>
  <c r="G21" i="17"/>
  <c r="F21" i="17"/>
  <c r="K20" i="17"/>
  <c r="M20" i="17" s="1"/>
  <c r="J20" i="17"/>
  <c r="G19" i="17" s="1"/>
  <c r="I20" i="17"/>
  <c r="H20" i="17"/>
  <c r="BE19" i="17"/>
  <c r="BD19" i="17"/>
  <c r="BC19" i="17"/>
  <c r="BB19" i="17"/>
  <c r="H19" i="17"/>
  <c r="F19" i="17"/>
  <c r="L18" i="17"/>
  <c r="N18" i="17" s="1"/>
  <c r="P18" i="17" s="1"/>
  <c r="R18" i="17" s="1"/>
  <c r="T18" i="17" s="1"/>
  <c r="V18" i="17" s="1"/>
  <c r="X18" i="17" s="1"/>
  <c r="Z18" i="17" s="1"/>
  <c r="AB18" i="17" s="1"/>
  <c r="AD18" i="17" s="1"/>
  <c r="AF18" i="17" s="1"/>
  <c r="AH18" i="17" s="1"/>
  <c r="AJ18" i="17" s="1"/>
  <c r="AL18" i="17" s="1"/>
  <c r="AN18" i="17" s="1"/>
  <c r="AP18" i="17" s="1"/>
  <c r="AR18" i="17" s="1"/>
  <c r="AT18" i="17" s="1"/>
  <c r="AV18" i="17" s="1"/>
  <c r="AX18" i="17" s="1"/>
  <c r="AZ18" i="17" s="1"/>
  <c r="BC18" i="17" s="1"/>
  <c r="J18" i="17"/>
  <c r="I18" i="17"/>
  <c r="K18" i="17" s="1"/>
  <c r="M18" i="17" s="1"/>
  <c r="O18" i="17" s="1"/>
  <c r="Q18" i="17" s="1"/>
  <c r="S18" i="17" s="1"/>
  <c r="U18" i="17" s="1"/>
  <c r="W18" i="17" s="1"/>
  <c r="Y18" i="17" s="1"/>
  <c r="AA18" i="17" s="1"/>
  <c r="AC18" i="17" s="1"/>
  <c r="AE18" i="17" s="1"/>
  <c r="AG18" i="17" s="1"/>
  <c r="AI18" i="17" s="1"/>
  <c r="AK18" i="17" s="1"/>
  <c r="AM18" i="17" s="1"/>
  <c r="AO18" i="17" s="1"/>
  <c r="AQ18" i="17" s="1"/>
  <c r="AS18" i="17" s="1"/>
  <c r="AU18" i="17" s="1"/>
  <c r="AW18" i="17" s="1"/>
  <c r="AY18" i="17" s="1"/>
  <c r="BB18" i="17" s="1"/>
  <c r="BD18" i="17" s="1"/>
  <c r="BA16" i="17"/>
  <c r="AZ16" i="17"/>
  <c r="AY16" i="17"/>
  <c r="AX16" i="17"/>
  <c r="AW16" i="17"/>
  <c r="AV16" i="17"/>
  <c r="G16" i="17"/>
  <c r="F16" i="17"/>
  <c r="E16" i="17"/>
  <c r="D16" i="17"/>
  <c r="BA15" i="17"/>
  <c r="AZ15" i="17"/>
  <c r="AY15" i="17"/>
  <c r="AX15" i="17"/>
  <c r="AW15" i="17"/>
  <c r="AV15" i="17"/>
  <c r="F15" i="17"/>
  <c r="E15" i="17"/>
  <c r="D15" i="17"/>
  <c r="BA14" i="17"/>
  <c r="AZ14" i="17"/>
  <c r="AY14" i="17"/>
  <c r="AX14" i="17"/>
  <c r="AW14" i="17"/>
  <c r="AV14" i="17"/>
  <c r="AU14" i="17"/>
  <c r="AT14" i="17"/>
  <c r="AO14" i="17"/>
  <c r="AN14" i="17"/>
  <c r="O14" i="17"/>
  <c r="K14" i="17"/>
  <c r="H14" i="17"/>
  <c r="BA13" i="17"/>
  <c r="AZ13" i="17"/>
  <c r="AY13" i="17"/>
  <c r="AX13" i="17"/>
  <c r="AW13" i="17"/>
  <c r="AV13" i="17"/>
  <c r="Q12" i="17"/>
  <c r="S12" i="17" s="1"/>
  <c r="U12" i="17" s="1"/>
  <c r="W12" i="17" s="1"/>
  <c r="Y12" i="17" s="1"/>
  <c r="AA12" i="17" s="1"/>
  <c r="AC12" i="17" s="1"/>
  <c r="AE12" i="17" s="1"/>
  <c r="AG12" i="17" s="1"/>
  <c r="AI12" i="17" s="1"/>
  <c r="AK12" i="17" s="1"/>
  <c r="AM12" i="17" s="1"/>
  <c r="AO12" i="17" s="1"/>
  <c r="AQ12" i="17" s="1"/>
  <c r="AS12" i="17" s="1"/>
  <c r="AU12" i="17" s="1"/>
  <c r="AW12" i="17" s="1"/>
  <c r="AY12" i="17" s="1"/>
  <c r="BA12" i="17" s="1"/>
  <c r="P12" i="17"/>
  <c r="R12" i="17" s="1"/>
  <c r="T12" i="17" s="1"/>
  <c r="V12" i="17" s="1"/>
  <c r="X12" i="17" s="1"/>
  <c r="Z12" i="17" s="1"/>
  <c r="AB12" i="17" s="1"/>
  <c r="AD12" i="17" s="1"/>
  <c r="AF12" i="17" s="1"/>
  <c r="AH12" i="17" s="1"/>
  <c r="AJ12" i="17" s="1"/>
  <c r="AL12" i="17" s="1"/>
  <c r="AN12" i="17" s="1"/>
  <c r="AP12" i="17" s="1"/>
  <c r="AR12" i="17" s="1"/>
  <c r="AT12" i="17" s="1"/>
  <c r="AV12" i="17" s="1"/>
  <c r="AX12" i="17" s="1"/>
  <c r="AZ12" i="17" s="1"/>
  <c r="G12" i="17"/>
  <c r="I12" i="17" s="1"/>
  <c r="K12" i="17" s="1"/>
  <c r="F12" i="17"/>
  <c r="H12" i="17" s="1"/>
  <c r="E12" i="17"/>
  <c r="U11" i="17"/>
  <c r="W11" i="17" s="1"/>
  <c r="Y11" i="17" s="1"/>
  <c r="AA11" i="17" s="1"/>
  <c r="AC11" i="17" s="1"/>
  <c r="AE11" i="17" s="1"/>
  <c r="AG11" i="17" s="1"/>
  <c r="AI11" i="17" s="1"/>
  <c r="AK11" i="17" s="1"/>
  <c r="AM11" i="17" s="1"/>
  <c r="AO11" i="17" s="1"/>
  <c r="AQ11" i="17" s="1"/>
  <c r="AS11" i="17" s="1"/>
  <c r="AU11" i="17" s="1"/>
  <c r="AW11" i="17" s="1"/>
  <c r="AY11" i="17" s="1"/>
  <c r="BA11" i="17" s="1"/>
  <c r="S11" i="17"/>
  <c r="Q11" i="17"/>
  <c r="P11" i="17"/>
  <c r="R11" i="17" s="1"/>
  <c r="T11" i="17" s="1"/>
  <c r="V11" i="17" s="1"/>
  <c r="X11" i="17" s="1"/>
  <c r="Z11" i="17" s="1"/>
  <c r="AB11" i="17" s="1"/>
  <c r="AD11" i="17" s="1"/>
  <c r="AF11" i="17" s="1"/>
  <c r="AH11" i="17" s="1"/>
  <c r="AJ11" i="17" s="1"/>
  <c r="AL11" i="17" s="1"/>
  <c r="AN11" i="17" s="1"/>
  <c r="AP11" i="17" s="1"/>
  <c r="AR11" i="17" s="1"/>
  <c r="AT11" i="17" s="1"/>
  <c r="AV11" i="17" s="1"/>
  <c r="AX11" i="17" s="1"/>
  <c r="AZ11" i="17" s="1"/>
  <c r="I11" i="17"/>
  <c r="K11" i="17" s="1"/>
  <c r="H11" i="17"/>
  <c r="J11" i="17" s="1"/>
  <c r="G11" i="17"/>
  <c r="F11" i="17"/>
  <c r="E11" i="17"/>
  <c r="X10" i="17"/>
  <c r="Z10" i="17" s="1"/>
  <c r="AB10" i="17" s="1"/>
  <c r="AD10" i="17" s="1"/>
  <c r="AF10" i="17" s="1"/>
  <c r="AH10" i="17" s="1"/>
  <c r="AJ10" i="17" s="1"/>
  <c r="AL10" i="17" s="1"/>
  <c r="AN10" i="17" s="1"/>
  <c r="AP10" i="17" s="1"/>
  <c r="AR10" i="17" s="1"/>
  <c r="AT10" i="17" s="1"/>
  <c r="AV10" i="17" s="1"/>
  <c r="AX10" i="17" s="1"/>
  <c r="AZ10" i="17" s="1"/>
  <c r="Q10" i="17"/>
  <c r="S10" i="17" s="1"/>
  <c r="U10" i="17" s="1"/>
  <c r="W10" i="17" s="1"/>
  <c r="Y10" i="17" s="1"/>
  <c r="AA10" i="17" s="1"/>
  <c r="AC10" i="17" s="1"/>
  <c r="AE10" i="17" s="1"/>
  <c r="AG10" i="17" s="1"/>
  <c r="AI10" i="17" s="1"/>
  <c r="AK10" i="17" s="1"/>
  <c r="AM10" i="17" s="1"/>
  <c r="AO10" i="17" s="1"/>
  <c r="AQ10" i="17" s="1"/>
  <c r="AS10" i="17" s="1"/>
  <c r="AU10" i="17" s="1"/>
  <c r="AW10" i="17" s="1"/>
  <c r="AY10" i="17" s="1"/>
  <c r="BA10" i="17" s="1"/>
  <c r="P10" i="17"/>
  <c r="R10" i="17" s="1"/>
  <c r="T10" i="17" s="1"/>
  <c r="V10" i="17" s="1"/>
  <c r="BD47" i="27"/>
  <c r="BC47" i="27"/>
  <c r="BB47" i="27"/>
  <c r="F47" i="27"/>
  <c r="G28" i="27"/>
  <c r="BD25" i="27"/>
  <c r="BC25" i="27"/>
  <c r="BB25" i="27"/>
  <c r="BD23" i="27"/>
  <c r="BC23" i="27"/>
  <c r="BB23" i="27"/>
  <c r="AZ23" i="27"/>
  <c r="AY23" i="27"/>
  <c r="AX23" i="27"/>
  <c r="AW23" i="27"/>
  <c r="AV23" i="27"/>
  <c r="AU23" i="27"/>
  <c r="AT23" i="27"/>
  <c r="AS23" i="27"/>
  <c r="AR23" i="27"/>
  <c r="AQ23" i="27"/>
  <c r="AP23" i="27"/>
  <c r="AO23" i="27"/>
  <c r="AN23" i="27"/>
  <c r="AM23" i="27"/>
  <c r="AL23" i="27"/>
  <c r="AK23" i="27"/>
  <c r="AJ23" i="27"/>
  <c r="AI23" i="27"/>
  <c r="AH23" i="27"/>
  <c r="AG23" i="27"/>
  <c r="AF23" i="27"/>
  <c r="AE23" i="27"/>
  <c r="AD23" i="27"/>
  <c r="AC23" i="27"/>
  <c r="AB23" i="27"/>
  <c r="AA23" i="27"/>
  <c r="Z23" i="27"/>
  <c r="Y23" i="27"/>
  <c r="X23" i="27"/>
  <c r="W23" i="27"/>
  <c r="V23" i="27"/>
  <c r="U23" i="27"/>
  <c r="T23" i="27"/>
  <c r="S23" i="27"/>
  <c r="R23" i="27"/>
  <c r="Q23" i="27"/>
  <c r="P23" i="27"/>
  <c r="O23" i="27"/>
  <c r="N23" i="27"/>
  <c r="M23" i="27"/>
  <c r="L23" i="27"/>
  <c r="K23" i="27"/>
  <c r="J23" i="27"/>
  <c r="I23" i="27"/>
  <c r="H23" i="27"/>
  <c r="G23" i="27"/>
  <c r="F23" i="27"/>
  <c r="E23" i="27"/>
  <c r="D23" i="27"/>
  <c r="C23" i="27"/>
  <c r="AZ22" i="27"/>
  <c r="AY22" i="27"/>
  <c r="AX22" i="27"/>
  <c r="AW22" i="27"/>
  <c r="AV22" i="27"/>
  <c r="AU22" i="27"/>
  <c r="BD21" i="27"/>
  <c r="BC21" i="27"/>
  <c r="BB21" i="27"/>
  <c r="AZ21" i="27"/>
  <c r="AY21" i="27"/>
  <c r="AX21" i="27"/>
  <c r="AW21" i="27"/>
  <c r="AV21" i="27"/>
  <c r="AU21" i="27"/>
  <c r="AT21" i="27"/>
  <c r="AS21" i="27"/>
  <c r="AR21" i="27"/>
  <c r="AQ21" i="27"/>
  <c r="AP21" i="27"/>
  <c r="AO21" i="27"/>
  <c r="AN21" i="27"/>
  <c r="AM21" i="27"/>
  <c r="AL21" i="27"/>
  <c r="AK21" i="27"/>
  <c r="AJ21" i="27"/>
  <c r="AI21" i="27"/>
  <c r="AH21" i="27"/>
  <c r="AG21" i="27"/>
  <c r="AF21" i="27"/>
  <c r="AE21" i="27"/>
  <c r="AD21" i="27"/>
  <c r="AC21" i="27"/>
  <c r="AB21" i="27"/>
  <c r="AA21" i="27"/>
  <c r="Z21" i="27"/>
  <c r="Y21" i="27"/>
  <c r="X21" i="27"/>
  <c r="W21" i="27"/>
  <c r="V21" i="27"/>
  <c r="U21" i="27"/>
  <c r="T21" i="27"/>
  <c r="S21" i="27"/>
  <c r="R21" i="27"/>
  <c r="Q21" i="27"/>
  <c r="P21" i="27"/>
  <c r="O21" i="27"/>
  <c r="N21" i="27"/>
  <c r="M21" i="27"/>
  <c r="L21" i="27"/>
  <c r="K21" i="27"/>
  <c r="J21" i="27"/>
  <c r="I21" i="27"/>
  <c r="H21" i="27"/>
  <c r="G21" i="27"/>
  <c r="F21" i="27"/>
  <c r="I20" i="27"/>
  <c r="H20" i="27"/>
  <c r="BE19" i="27"/>
  <c r="BD19" i="27"/>
  <c r="BC19" i="27"/>
  <c r="BB19" i="27"/>
  <c r="T18" i="27"/>
  <c r="V18" i="27" s="1"/>
  <c r="X18" i="27" s="1"/>
  <c r="Z18" i="27" s="1"/>
  <c r="AB18" i="27" s="1"/>
  <c r="AD18" i="27" s="1"/>
  <c r="AF18" i="27" s="1"/>
  <c r="AH18" i="27" s="1"/>
  <c r="AJ18" i="27" s="1"/>
  <c r="AL18" i="27" s="1"/>
  <c r="AN18" i="27" s="1"/>
  <c r="AP18" i="27" s="1"/>
  <c r="AR18" i="27" s="1"/>
  <c r="AT18" i="27" s="1"/>
  <c r="AV18" i="27" s="1"/>
  <c r="AX18" i="27" s="1"/>
  <c r="AZ18" i="27" s="1"/>
  <c r="BC18" i="27" s="1"/>
  <c r="L18" i="27"/>
  <c r="N18" i="27" s="1"/>
  <c r="P18" i="27" s="1"/>
  <c r="R18" i="27" s="1"/>
  <c r="J18" i="27"/>
  <c r="I18" i="27"/>
  <c r="K18" i="27" s="1"/>
  <c r="M18" i="27" s="1"/>
  <c r="O18" i="27" s="1"/>
  <c r="Q18" i="27" s="1"/>
  <c r="S18" i="27" s="1"/>
  <c r="U18" i="27" s="1"/>
  <c r="W18" i="27" s="1"/>
  <c r="Y18" i="27" s="1"/>
  <c r="AA18" i="27" s="1"/>
  <c r="AC18" i="27" s="1"/>
  <c r="AE18" i="27" s="1"/>
  <c r="AG18" i="27" s="1"/>
  <c r="AI18" i="27" s="1"/>
  <c r="AK18" i="27" s="1"/>
  <c r="AM18" i="27" s="1"/>
  <c r="AO18" i="27" s="1"/>
  <c r="AQ18" i="27" s="1"/>
  <c r="AS18" i="27" s="1"/>
  <c r="AU18" i="27" s="1"/>
  <c r="AW18" i="27" s="1"/>
  <c r="AY18" i="27" s="1"/>
  <c r="BB18" i="27" s="1"/>
  <c r="BD18" i="27" s="1"/>
  <c r="BA16" i="27"/>
  <c r="AZ16" i="27"/>
  <c r="AY16" i="27"/>
  <c r="AX16" i="27"/>
  <c r="AW16" i="27"/>
  <c r="AV16" i="27"/>
  <c r="G16" i="27"/>
  <c r="F16" i="27"/>
  <c r="E16" i="27"/>
  <c r="D16" i="27"/>
  <c r="BA15" i="27"/>
  <c r="AZ15" i="27"/>
  <c r="AY15" i="27"/>
  <c r="AX15" i="27"/>
  <c r="AW15" i="27"/>
  <c r="AV15" i="27"/>
  <c r="F15" i="27"/>
  <c r="E15" i="27"/>
  <c r="D15" i="27"/>
  <c r="BA14" i="27"/>
  <c r="AZ14" i="27"/>
  <c r="AY14" i="27"/>
  <c r="AX14" i="27"/>
  <c r="AW14" i="27"/>
  <c r="AV14" i="27"/>
  <c r="AU14" i="27"/>
  <c r="AT14" i="27"/>
  <c r="AO14" i="27"/>
  <c r="AN14" i="27"/>
  <c r="O14" i="27"/>
  <c r="K14" i="27"/>
  <c r="H14" i="27"/>
  <c r="BA13" i="27"/>
  <c r="AZ13" i="27"/>
  <c r="AY13" i="27"/>
  <c r="AX13" i="27"/>
  <c r="AW13" i="27"/>
  <c r="AV13" i="27"/>
  <c r="Z12" i="27"/>
  <c r="AB12" i="27" s="1"/>
  <c r="AD12" i="27" s="1"/>
  <c r="AF12" i="27" s="1"/>
  <c r="AH12" i="27" s="1"/>
  <c r="AJ12" i="27" s="1"/>
  <c r="AL12" i="27" s="1"/>
  <c r="AN12" i="27" s="1"/>
  <c r="AP12" i="27" s="1"/>
  <c r="AR12" i="27" s="1"/>
  <c r="AT12" i="27" s="1"/>
  <c r="AV12" i="27" s="1"/>
  <c r="AX12" i="27" s="1"/>
  <c r="AZ12" i="27" s="1"/>
  <c r="R12" i="27"/>
  <c r="T12" i="27" s="1"/>
  <c r="V12" i="27" s="1"/>
  <c r="X12" i="27" s="1"/>
  <c r="Q12" i="27"/>
  <c r="S12" i="27" s="1"/>
  <c r="U12" i="27" s="1"/>
  <c r="W12" i="27" s="1"/>
  <c r="Y12" i="27" s="1"/>
  <c r="AA12" i="27" s="1"/>
  <c r="AC12" i="27" s="1"/>
  <c r="AE12" i="27" s="1"/>
  <c r="AG12" i="27" s="1"/>
  <c r="AI12" i="27" s="1"/>
  <c r="AK12" i="27" s="1"/>
  <c r="AM12" i="27" s="1"/>
  <c r="AO12" i="27" s="1"/>
  <c r="AQ12" i="27" s="1"/>
  <c r="AS12" i="27" s="1"/>
  <c r="AU12" i="27" s="1"/>
  <c r="AW12" i="27" s="1"/>
  <c r="AY12" i="27" s="1"/>
  <c r="BA12" i="27" s="1"/>
  <c r="P12" i="27"/>
  <c r="K12" i="27"/>
  <c r="H12" i="27"/>
  <c r="F12" i="27"/>
  <c r="E12" i="27"/>
  <c r="G12" i="27" s="1"/>
  <c r="I12" i="27" s="1"/>
  <c r="V11" i="27"/>
  <c r="X11" i="27" s="1"/>
  <c r="Z11" i="27" s="1"/>
  <c r="AB11" i="27" s="1"/>
  <c r="AD11" i="27" s="1"/>
  <c r="AF11" i="27" s="1"/>
  <c r="AH11" i="27" s="1"/>
  <c r="AJ11" i="27" s="1"/>
  <c r="AL11" i="27" s="1"/>
  <c r="AN11" i="27" s="1"/>
  <c r="AP11" i="27" s="1"/>
  <c r="AR11" i="27" s="1"/>
  <c r="AT11" i="27" s="1"/>
  <c r="AV11" i="27" s="1"/>
  <c r="AX11" i="27" s="1"/>
  <c r="AZ11" i="27" s="1"/>
  <c r="U11" i="27"/>
  <c r="W11" i="27" s="1"/>
  <c r="Y11" i="27" s="1"/>
  <c r="AA11" i="27" s="1"/>
  <c r="AC11" i="27" s="1"/>
  <c r="AE11" i="27" s="1"/>
  <c r="AG11" i="27" s="1"/>
  <c r="AI11" i="27" s="1"/>
  <c r="AK11" i="27" s="1"/>
  <c r="AM11" i="27" s="1"/>
  <c r="AO11" i="27" s="1"/>
  <c r="AQ11" i="27" s="1"/>
  <c r="AS11" i="27" s="1"/>
  <c r="AU11" i="27" s="1"/>
  <c r="AW11" i="27" s="1"/>
  <c r="AY11" i="27" s="1"/>
  <c r="BA11" i="27" s="1"/>
  <c r="S11" i="27"/>
  <c r="R11" i="27"/>
  <c r="T11" i="27" s="1"/>
  <c r="Q11" i="27"/>
  <c r="P11" i="27"/>
  <c r="G11" i="27"/>
  <c r="I11" i="27" s="1"/>
  <c r="K11" i="27" s="1"/>
  <c r="F11" i="27"/>
  <c r="H11" i="27" s="1"/>
  <c r="J11" i="27" s="1"/>
  <c r="E11" i="27"/>
  <c r="S10" i="27"/>
  <c r="U10" i="27" s="1"/>
  <c r="W10" i="27" s="1"/>
  <c r="Y10" i="27" s="1"/>
  <c r="AA10" i="27" s="1"/>
  <c r="AC10" i="27" s="1"/>
  <c r="AE10" i="27" s="1"/>
  <c r="AG10" i="27" s="1"/>
  <c r="AI10" i="27" s="1"/>
  <c r="AK10" i="27" s="1"/>
  <c r="AM10" i="27" s="1"/>
  <c r="AO10" i="27" s="1"/>
  <c r="AQ10" i="27" s="1"/>
  <c r="AS10" i="27" s="1"/>
  <c r="AU10" i="27" s="1"/>
  <c r="AW10" i="27" s="1"/>
  <c r="AY10" i="27" s="1"/>
  <c r="BA10" i="27" s="1"/>
  <c r="R10" i="27"/>
  <c r="T10" i="27" s="1"/>
  <c r="V10" i="27" s="1"/>
  <c r="X10" i="27" s="1"/>
  <c r="Z10" i="27" s="1"/>
  <c r="AB10" i="27" s="1"/>
  <c r="AD10" i="27" s="1"/>
  <c r="AF10" i="27" s="1"/>
  <c r="AH10" i="27" s="1"/>
  <c r="AJ10" i="27" s="1"/>
  <c r="AL10" i="27" s="1"/>
  <c r="AN10" i="27" s="1"/>
  <c r="AP10" i="27" s="1"/>
  <c r="AR10" i="27" s="1"/>
  <c r="AT10" i="27" s="1"/>
  <c r="AV10" i="27" s="1"/>
  <c r="AX10" i="27" s="1"/>
  <c r="AZ10" i="27" s="1"/>
  <c r="Q10" i="27"/>
  <c r="P10" i="27"/>
  <c r="G19" i="25" l="1"/>
  <c r="L20" i="25"/>
  <c r="K20" i="25"/>
  <c r="F19" i="24"/>
  <c r="I19" i="24"/>
  <c r="N20" i="24"/>
  <c r="G19" i="24"/>
  <c r="K20" i="24"/>
  <c r="J20" i="23"/>
  <c r="K20" i="23"/>
  <c r="I19" i="22"/>
  <c r="N20" i="22"/>
  <c r="BF19" i="22"/>
  <c r="K20" i="22"/>
  <c r="F19" i="21"/>
  <c r="K20" i="21"/>
  <c r="G19" i="21"/>
  <c r="L20" i="21"/>
  <c r="K20" i="20"/>
  <c r="J20" i="20"/>
  <c r="F19" i="20"/>
  <c r="F19" i="19"/>
  <c r="K20" i="19"/>
  <c r="G19" i="19"/>
  <c r="L20" i="19"/>
  <c r="I19" i="18"/>
  <c r="N20" i="18"/>
  <c r="K20" i="18"/>
  <c r="BF19" i="18"/>
  <c r="O20" i="17"/>
  <c r="J19" i="17"/>
  <c r="L20" i="17"/>
  <c r="BF19" i="17"/>
  <c r="J20" i="27"/>
  <c r="F19" i="27"/>
  <c r="K20" i="27"/>
  <c r="BF19" i="27"/>
  <c r="H19" i="25" l="1"/>
  <c r="M20" i="25"/>
  <c r="N20" i="25"/>
  <c r="I19" i="25"/>
  <c r="M20" i="24"/>
  <c r="H19" i="24"/>
  <c r="P20" i="24"/>
  <c r="K19" i="24"/>
  <c r="L20" i="23"/>
  <c r="G19" i="23"/>
  <c r="M20" i="23"/>
  <c r="H19" i="23"/>
  <c r="P20" i="22"/>
  <c r="K19" i="22"/>
  <c r="H19" i="22"/>
  <c r="M20" i="22"/>
  <c r="M20" i="21"/>
  <c r="H19" i="21"/>
  <c r="N20" i="21"/>
  <c r="I19" i="21"/>
  <c r="G19" i="20"/>
  <c r="L20" i="20"/>
  <c r="H19" i="20"/>
  <c r="M20" i="20"/>
  <c r="N20" i="19"/>
  <c r="I19" i="19"/>
  <c r="M20" i="19"/>
  <c r="H19" i="19"/>
  <c r="M20" i="18"/>
  <c r="H19" i="18"/>
  <c r="P20" i="18"/>
  <c r="K19" i="18"/>
  <c r="N20" i="17"/>
  <c r="I19" i="17"/>
  <c r="Q20" i="17"/>
  <c r="L19" i="17"/>
  <c r="H19" i="27"/>
  <c r="M20" i="27"/>
  <c r="G19" i="27"/>
  <c r="L20" i="27"/>
  <c r="O20" i="25" l="1"/>
  <c r="J19" i="25"/>
  <c r="P20" i="25"/>
  <c r="K19" i="25"/>
  <c r="O20" i="24"/>
  <c r="J19" i="24"/>
  <c r="R20" i="24"/>
  <c r="M19" i="24"/>
  <c r="O20" i="23"/>
  <c r="J19" i="23"/>
  <c r="N20" i="23"/>
  <c r="I19" i="23"/>
  <c r="M19" i="22"/>
  <c r="R20" i="22"/>
  <c r="J19" i="22"/>
  <c r="O20" i="22"/>
  <c r="O20" i="21"/>
  <c r="J19" i="21"/>
  <c r="K19" i="21"/>
  <c r="P20" i="21"/>
  <c r="N20" i="20"/>
  <c r="I19" i="20"/>
  <c r="J19" i="20"/>
  <c r="O20" i="20"/>
  <c r="O20" i="19"/>
  <c r="J19" i="19"/>
  <c r="K19" i="19"/>
  <c r="P20" i="19"/>
  <c r="M19" i="18"/>
  <c r="R20" i="18"/>
  <c r="J19" i="18"/>
  <c r="O20" i="18"/>
  <c r="S20" i="17"/>
  <c r="N19" i="17"/>
  <c r="P20" i="17"/>
  <c r="K19" i="17"/>
  <c r="O20" i="27"/>
  <c r="J19" i="27"/>
  <c r="I19" i="27"/>
  <c r="N20" i="27"/>
  <c r="M19" i="25" l="1"/>
  <c r="R20" i="25"/>
  <c r="L19" i="25"/>
  <c r="Q20" i="25"/>
  <c r="L19" i="24"/>
  <c r="Q20" i="24"/>
  <c r="O19" i="24"/>
  <c r="T20" i="24"/>
  <c r="L19" i="23"/>
  <c r="Q20" i="23"/>
  <c r="K19" i="23"/>
  <c r="P20" i="23"/>
  <c r="L19" i="22"/>
  <c r="Q20" i="22"/>
  <c r="O19" i="22"/>
  <c r="T20" i="22"/>
  <c r="M19" i="21"/>
  <c r="R20" i="21"/>
  <c r="L19" i="21"/>
  <c r="Q20" i="21"/>
  <c r="P20" i="20"/>
  <c r="K19" i="20"/>
  <c r="L19" i="20"/>
  <c r="Q20" i="20"/>
  <c r="M19" i="19"/>
  <c r="R20" i="19"/>
  <c r="L19" i="19"/>
  <c r="Q20" i="19"/>
  <c r="Q20" i="18"/>
  <c r="L19" i="18"/>
  <c r="O19" i="18"/>
  <c r="T20" i="18"/>
  <c r="P19" i="17"/>
  <c r="U20" i="17"/>
  <c r="M19" i="17"/>
  <c r="R20" i="17"/>
  <c r="P20" i="27"/>
  <c r="K19" i="27"/>
  <c r="L19" i="27"/>
  <c r="Q20" i="27"/>
  <c r="N19" i="25" l="1"/>
  <c r="S20" i="25"/>
  <c r="O19" i="25"/>
  <c r="T20" i="25"/>
  <c r="N19" i="24"/>
  <c r="S20" i="24"/>
  <c r="Q19" i="24"/>
  <c r="V20" i="24"/>
  <c r="M19" i="23"/>
  <c r="R20" i="23"/>
  <c r="S20" i="23"/>
  <c r="N19" i="23"/>
  <c r="N19" i="22"/>
  <c r="S20" i="22"/>
  <c r="Q19" i="22"/>
  <c r="V20" i="22"/>
  <c r="N19" i="21"/>
  <c r="S20" i="21"/>
  <c r="O19" i="21"/>
  <c r="T20" i="21"/>
  <c r="M19" i="20"/>
  <c r="R20" i="20"/>
  <c r="S20" i="20"/>
  <c r="N19" i="20"/>
  <c r="O19" i="19"/>
  <c r="T20" i="19"/>
  <c r="N19" i="19"/>
  <c r="S20" i="19"/>
  <c r="N19" i="18"/>
  <c r="S20" i="18"/>
  <c r="Q19" i="18"/>
  <c r="V20" i="18"/>
  <c r="W20" i="17"/>
  <c r="R19" i="17"/>
  <c r="T20" i="17"/>
  <c r="O19" i="17"/>
  <c r="R20" i="27"/>
  <c r="M19" i="27"/>
  <c r="N19" i="27"/>
  <c r="S20" i="27"/>
  <c r="P19" i="25" l="1"/>
  <c r="U20" i="25"/>
  <c r="V20" i="25"/>
  <c r="Q19" i="25"/>
  <c r="U20" i="24"/>
  <c r="P19" i="24"/>
  <c r="S19" i="24"/>
  <c r="X20" i="24"/>
  <c r="P19" i="23"/>
  <c r="U20" i="23"/>
  <c r="O19" i="23"/>
  <c r="T20" i="23"/>
  <c r="X20" i="22"/>
  <c r="S19" i="22"/>
  <c r="P19" i="22"/>
  <c r="U20" i="22"/>
  <c r="V20" i="21"/>
  <c r="Q19" i="21"/>
  <c r="U20" i="21"/>
  <c r="P19" i="21"/>
  <c r="P19" i="20"/>
  <c r="U20" i="20"/>
  <c r="O19" i="20"/>
  <c r="T20" i="20"/>
  <c r="U20" i="19"/>
  <c r="P19" i="19"/>
  <c r="Q19" i="19"/>
  <c r="V20" i="19"/>
  <c r="U20" i="18"/>
  <c r="P19" i="18"/>
  <c r="X20" i="18"/>
  <c r="S19" i="18"/>
  <c r="Y20" i="17"/>
  <c r="T19" i="17"/>
  <c r="V20" i="17"/>
  <c r="Q19" i="17"/>
  <c r="O19" i="27"/>
  <c r="T20" i="27"/>
  <c r="P19" i="27"/>
  <c r="U20" i="27"/>
  <c r="W20" i="25" l="1"/>
  <c r="R19" i="25"/>
  <c r="X20" i="25"/>
  <c r="S19" i="25"/>
  <c r="W20" i="24"/>
  <c r="R19" i="24"/>
  <c r="U19" i="24"/>
  <c r="Z20" i="24"/>
  <c r="Q19" i="23"/>
  <c r="V20" i="23"/>
  <c r="W20" i="23"/>
  <c r="R19" i="23"/>
  <c r="Z20" i="22"/>
  <c r="U19" i="22"/>
  <c r="R19" i="22"/>
  <c r="W20" i="22"/>
  <c r="X20" i="21"/>
  <c r="S19" i="21"/>
  <c r="W20" i="21"/>
  <c r="R19" i="21"/>
  <c r="W20" i="20"/>
  <c r="R19" i="20"/>
  <c r="V20" i="20"/>
  <c r="Q19" i="20"/>
  <c r="X20" i="19"/>
  <c r="S19" i="19"/>
  <c r="W20" i="19"/>
  <c r="R19" i="19"/>
  <c r="Z20" i="18"/>
  <c r="U19" i="18"/>
  <c r="R19" i="18"/>
  <c r="W20" i="18"/>
  <c r="X20" i="17"/>
  <c r="S19" i="17"/>
  <c r="V19" i="17"/>
  <c r="AA20" i="17"/>
  <c r="W20" i="27"/>
  <c r="R19" i="27"/>
  <c r="Q19" i="27"/>
  <c r="V20" i="27"/>
  <c r="Y20" i="25" l="1"/>
  <c r="T19" i="25"/>
  <c r="Z20" i="25"/>
  <c r="U19" i="25"/>
  <c r="Y20" i="24"/>
  <c r="T19" i="24"/>
  <c r="W19" i="24"/>
  <c r="AB20" i="24"/>
  <c r="S19" i="23"/>
  <c r="X20" i="23"/>
  <c r="T19" i="23"/>
  <c r="Y20" i="23"/>
  <c r="Y20" i="22"/>
  <c r="T19" i="22"/>
  <c r="W19" i="22"/>
  <c r="AB20" i="22"/>
  <c r="U19" i="21"/>
  <c r="Z20" i="21"/>
  <c r="Y20" i="21"/>
  <c r="T19" i="21"/>
  <c r="S19" i="20"/>
  <c r="X20" i="20"/>
  <c r="T19" i="20"/>
  <c r="Y20" i="20"/>
  <c r="Y20" i="19"/>
  <c r="T19" i="19"/>
  <c r="U19" i="19"/>
  <c r="Z20" i="19"/>
  <c r="W19" i="18"/>
  <c r="AB20" i="18"/>
  <c r="Y20" i="18"/>
  <c r="T19" i="18"/>
  <c r="U19" i="17"/>
  <c r="Z20" i="17"/>
  <c r="X19" i="17"/>
  <c r="AC20" i="17"/>
  <c r="T19" i="27"/>
  <c r="Y20" i="27"/>
  <c r="S19" i="27"/>
  <c r="X20" i="27"/>
  <c r="W19" i="25" l="1"/>
  <c r="AB20" i="25"/>
  <c r="V19" i="25"/>
  <c r="AA20" i="25"/>
  <c r="AA20" i="24"/>
  <c r="V19" i="24"/>
  <c r="Y19" i="24"/>
  <c r="AD20" i="24"/>
  <c r="U19" i="23"/>
  <c r="Z20" i="23"/>
  <c r="AA20" i="23"/>
  <c r="V19" i="23"/>
  <c r="AA20" i="22"/>
  <c r="V19" i="22"/>
  <c r="Y19" i="22"/>
  <c r="AD20" i="22"/>
  <c r="V19" i="21"/>
  <c r="AA20" i="21"/>
  <c r="W19" i="21"/>
  <c r="AB20" i="21"/>
  <c r="AA20" i="20"/>
  <c r="V19" i="20"/>
  <c r="U19" i="20"/>
  <c r="Z20" i="20"/>
  <c r="W19" i="19"/>
  <c r="AB20" i="19"/>
  <c r="V19" i="19"/>
  <c r="AA20" i="19"/>
  <c r="Y19" i="18"/>
  <c r="AD20" i="18"/>
  <c r="AA20" i="18"/>
  <c r="V19" i="18"/>
  <c r="W19" i="17"/>
  <c r="AB20" i="17"/>
  <c r="Z19" i="17"/>
  <c r="AE20" i="17"/>
  <c r="V19" i="27"/>
  <c r="AA20" i="27"/>
  <c r="Z20" i="27"/>
  <c r="U19" i="27"/>
  <c r="AD20" i="25" l="1"/>
  <c r="Y19" i="25"/>
  <c r="X19" i="25"/>
  <c r="AC20" i="25"/>
  <c r="AF20" i="24"/>
  <c r="AA19" i="24"/>
  <c r="X19" i="24"/>
  <c r="AC20" i="24"/>
  <c r="AC20" i="23"/>
  <c r="X19" i="23"/>
  <c r="AB20" i="23"/>
  <c r="W19" i="23"/>
  <c r="AF20" i="22"/>
  <c r="AA19" i="22"/>
  <c r="X19" i="22"/>
  <c r="AC20" i="22"/>
  <c r="Y19" i="21"/>
  <c r="AD20" i="21"/>
  <c r="AC20" i="21"/>
  <c r="X19" i="21"/>
  <c r="X19" i="20"/>
  <c r="AC20" i="20"/>
  <c r="W19" i="20"/>
  <c r="AB20" i="20"/>
  <c r="Y19" i="19"/>
  <c r="AD20" i="19"/>
  <c r="AC20" i="19"/>
  <c r="X19" i="19"/>
  <c r="AF20" i="18"/>
  <c r="AA19" i="18"/>
  <c r="X19" i="18"/>
  <c r="AC20" i="18"/>
  <c r="AG20" i="17"/>
  <c r="AB19" i="17"/>
  <c r="Y19" i="17"/>
  <c r="AD20" i="17"/>
  <c r="W19" i="27"/>
  <c r="AB20" i="27"/>
  <c r="X19" i="27"/>
  <c r="AC20" i="27"/>
  <c r="AF20" i="25" l="1"/>
  <c r="AA19" i="25"/>
  <c r="Z19" i="25"/>
  <c r="AE20" i="25"/>
  <c r="AE20" i="24"/>
  <c r="Z19" i="24"/>
  <c r="AC19" i="24"/>
  <c r="AH20" i="24"/>
  <c r="Z19" i="23"/>
  <c r="AE20" i="23"/>
  <c r="Y19" i="23"/>
  <c r="AD20" i="23"/>
  <c r="Z19" i="22"/>
  <c r="AE20" i="22"/>
  <c r="AC19" i="22"/>
  <c r="AH20" i="22"/>
  <c r="AF20" i="21"/>
  <c r="AA19" i="21"/>
  <c r="AE20" i="21"/>
  <c r="Z19" i="21"/>
  <c r="Z19" i="20"/>
  <c r="AE20" i="20"/>
  <c r="AD20" i="20"/>
  <c r="Y19" i="20"/>
  <c r="AE20" i="19"/>
  <c r="Z19" i="19"/>
  <c r="AA19" i="19"/>
  <c r="AF20" i="19"/>
  <c r="Z19" i="18"/>
  <c r="AE20" i="18"/>
  <c r="AC19" i="18"/>
  <c r="AH20" i="18"/>
  <c r="AF20" i="17"/>
  <c r="AA19" i="17"/>
  <c r="AD19" i="17"/>
  <c r="AI20" i="17"/>
  <c r="Y19" i="27"/>
  <c r="AD20" i="27"/>
  <c r="AE20" i="27"/>
  <c r="Z19" i="27"/>
  <c r="AG20" i="25" l="1"/>
  <c r="AB19" i="25"/>
  <c r="AH20" i="25"/>
  <c r="AC19" i="25"/>
  <c r="AG20" i="24"/>
  <c r="AB19" i="24"/>
  <c r="AE19" i="24"/>
  <c r="AJ20" i="24"/>
  <c r="AA19" i="23"/>
  <c r="AF20" i="23"/>
  <c r="AB19" i="23"/>
  <c r="AG20" i="23"/>
  <c r="AB19" i="22"/>
  <c r="AG20" i="22"/>
  <c r="AJ20" i="22"/>
  <c r="AE19" i="22"/>
  <c r="AH20" i="21"/>
  <c r="AC19" i="21"/>
  <c r="AG20" i="21"/>
  <c r="AB19" i="21"/>
  <c r="AB19" i="20"/>
  <c r="AG20" i="20"/>
  <c r="AF20" i="20"/>
  <c r="AA19" i="20"/>
  <c r="AG20" i="19"/>
  <c r="AB19" i="19"/>
  <c r="AH20" i="19"/>
  <c r="AC19" i="19"/>
  <c r="AB19" i="18"/>
  <c r="AG20" i="18"/>
  <c r="AJ20" i="18"/>
  <c r="AE19" i="18"/>
  <c r="AF19" i="17"/>
  <c r="AK20" i="17"/>
  <c r="AH20" i="17"/>
  <c r="AC19" i="17"/>
  <c r="AB19" i="27"/>
  <c r="AG20" i="27"/>
  <c r="AA19" i="27"/>
  <c r="AF20" i="27"/>
  <c r="AE19" i="25" l="1"/>
  <c r="AJ20" i="25"/>
  <c r="AI20" i="25"/>
  <c r="AD19" i="25"/>
  <c r="AG19" i="24"/>
  <c r="AL20" i="24"/>
  <c r="AD19" i="24"/>
  <c r="AI20" i="24"/>
  <c r="AC19" i="23"/>
  <c r="AH20" i="23"/>
  <c r="AI20" i="23"/>
  <c r="AD19" i="23"/>
  <c r="AI20" i="22"/>
  <c r="AD19" i="22"/>
  <c r="AG19" i="22"/>
  <c r="AL20" i="22"/>
  <c r="AE19" i="21"/>
  <c r="AJ20" i="21"/>
  <c r="AD19" i="21"/>
  <c r="AI20" i="21"/>
  <c r="AC19" i="20"/>
  <c r="AH20" i="20"/>
  <c r="AI20" i="20"/>
  <c r="AD19" i="20"/>
  <c r="AD19" i="19"/>
  <c r="AI20" i="19"/>
  <c r="AE19" i="19"/>
  <c r="AJ20" i="19"/>
  <c r="AI20" i="18"/>
  <c r="AD19" i="18"/>
  <c r="AG19" i="18"/>
  <c r="AL20" i="18"/>
  <c r="AE19" i="17"/>
  <c r="AJ20" i="17"/>
  <c r="AH19" i="17"/>
  <c r="AM20" i="17"/>
  <c r="AH20" i="27"/>
  <c r="AC19" i="27"/>
  <c r="AD19" i="27"/>
  <c r="AI20" i="27"/>
  <c r="AL20" i="25" l="1"/>
  <c r="AG19" i="25"/>
  <c r="AF19" i="25"/>
  <c r="AK20" i="25"/>
  <c r="AF19" i="24"/>
  <c r="AK20" i="24"/>
  <c r="AI19" i="24"/>
  <c r="AN20" i="24"/>
  <c r="AE19" i="23"/>
  <c r="AJ20" i="23"/>
  <c r="AK20" i="23"/>
  <c r="AF19" i="23"/>
  <c r="AN20" i="22"/>
  <c r="AI19" i="22"/>
  <c r="AF19" i="22"/>
  <c r="AK20" i="22"/>
  <c r="AK20" i="21"/>
  <c r="AF19" i="21"/>
  <c r="AG19" i="21"/>
  <c r="AL20" i="21"/>
  <c r="AE19" i="20"/>
  <c r="AJ20" i="20"/>
  <c r="AF19" i="20"/>
  <c r="AK20" i="20"/>
  <c r="AK20" i="19"/>
  <c r="AF19" i="19"/>
  <c r="AG19" i="19"/>
  <c r="AL20" i="19"/>
  <c r="AK20" i="18"/>
  <c r="AF19" i="18"/>
  <c r="AN20" i="18"/>
  <c r="AI19" i="18"/>
  <c r="AJ19" i="17"/>
  <c r="AO20" i="17"/>
  <c r="AG19" i="17"/>
  <c r="AL20" i="17"/>
  <c r="AF19" i="27"/>
  <c r="AK20" i="27"/>
  <c r="AE19" i="27"/>
  <c r="AJ20" i="27"/>
  <c r="AH19" i="25" l="1"/>
  <c r="AM20" i="25"/>
  <c r="AI19" i="25"/>
  <c r="AN20" i="25"/>
  <c r="AM20" i="24"/>
  <c r="AH19" i="24"/>
  <c r="AP20" i="24"/>
  <c r="AK19" i="24"/>
  <c r="AM20" i="23"/>
  <c r="AH19" i="23"/>
  <c r="AL20" i="23"/>
  <c r="AG19" i="23"/>
  <c r="AK19" i="22"/>
  <c r="AP20" i="22"/>
  <c r="AH19" i="22"/>
  <c r="AM20" i="22"/>
  <c r="AH19" i="21"/>
  <c r="AM20" i="21"/>
  <c r="AI19" i="21"/>
  <c r="AN20" i="21"/>
  <c r="AH19" i="20"/>
  <c r="AM20" i="20"/>
  <c r="AL20" i="20"/>
  <c r="AG19" i="20"/>
  <c r="AH19" i="19"/>
  <c r="AM20" i="19"/>
  <c r="AI19" i="19"/>
  <c r="AN20" i="19"/>
  <c r="AK19" i="18"/>
  <c r="AP20" i="18"/>
  <c r="AH19" i="18"/>
  <c r="AM20" i="18"/>
  <c r="AQ20" i="17"/>
  <c r="AL19" i="17"/>
  <c r="AN20" i="17"/>
  <c r="AI19" i="17"/>
  <c r="AG19" i="27"/>
  <c r="AL20" i="27"/>
  <c r="AM20" i="27"/>
  <c r="AH19" i="27"/>
  <c r="AP20" i="25" l="1"/>
  <c r="AK19" i="25"/>
  <c r="AJ19" i="25"/>
  <c r="AO20" i="25"/>
  <c r="AO20" i="24"/>
  <c r="AJ19" i="24"/>
  <c r="AM19" i="24"/>
  <c r="AR20" i="24"/>
  <c r="AJ19" i="23"/>
  <c r="AO20" i="23"/>
  <c r="AI19" i="23"/>
  <c r="AN20" i="23"/>
  <c r="AO20" i="22"/>
  <c r="AJ19" i="22"/>
  <c r="AM19" i="22"/>
  <c r="AR20" i="22"/>
  <c r="AP20" i="21"/>
  <c r="AK19" i="21"/>
  <c r="AO20" i="21"/>
  <c r="AJ19" i="21"/>
  <c r="AO20" i="20"/>
  <c r="AJ19" i="20"/>
  <c r="AI19" i="20"/>
  <c r="AN20" i="20"/>
  <c r="AO20" i="19"/>
  <c r="AJ19" i="19"/>
  <c r="AK19" i="19"/>
  <c r="AP20" i="19"/>
  <c r="AJ19" i="18"/>
  <c r="AO20" i="18"/>
  <c r="AR20" i="18"/>
  <c r="AM19" i="18"/>
  <c r="AP20" i="17"/>
  <c r="AK19" i="17"/>
  <c r="AS20" i="17"/>
  <c r="AN19" i="17"/>
  <c r="AI19" i="27"/>
  <c r="AN20" i="27"/>
  <c r="AJ19" i="27"/>
  <c r="AO20" i="27"/>
  <c r="AQ20" i="25" l="1"/>
  <c r="AL19" i="25"/>
  <c r="AM19" i="25"/>
  <c r="AR20" i="25"/>
  <c r="AO19" i="24"/>
  <c r="AT20" i="24"/>
  <c r="AQ20" i="24"/>
  <c r="AL19" i="24"/>
  <c r="AQ20" i="23"/>
  <c r="AL19" i="23"/>
  <c r="AK19" i="23"/>
  <c r="AP20" i="23"/>
  <c r="AL19" i="22"/>
  <c r="AQ20" i="22"/>
  <c r="AO19" i="22"/>
  <c r="AT20" i="22"/>
  <c r="AM19" i="21"/>
  <c r="AR20" i="21"/>
  <c r="AL19" i="21"/>
  <c r="AQ20" i="21"/>
  <c r="AK19" i="20"/>
  <c r="AP20" i="20"/>
  <c r="AQ20" i="20"/>
  <c r="AL19" i="20"/>
  <c r="AL19" i="19"/>
  <c r="AQ20" i="19"/>
  <c r="AM19" i="19"/>
  <c r="AR20" i="19"/>
  <c r="AQ20" i="18"/>
  <c r="AL19" i="18"/>
  <c r="AO19" i="18"/>
  <c r="AT20" i="18"/>
  <c r="AM19" i="17"/>
  <c r="AR20" i="17"/>
  <c r="AP19" i="17"/>
  <c r="AU20" i="17"/>
  <c r="AP20" i="27"/>
  <c r="AK19" i="27"/>
  <c r="AL19" i="27"/>
  <c r="AQ20" i="27"/>
  <c r="AT20" i="25" l="1"/>
  <c r="AO19" i="25"/>
  <c r="AN19" i="25"/>
  <c r="AS20" i="25"/>
  <c r="AN19" i="24"/>
  <c r="AS20" i="24"/>
  <c r="AQ19" i="24"/>
  <c r="AV20" i="24"/>
  <c r="AM19" i="23"/>
  <c r="AR20" i="23"/>
  <c r="AN19" i="23"/>
  <c r="AS20" i="23"/>
  <c r="AV20" i="22"/>
  <c r="AQ19" i="22"/>
  <c r="AN19" i="22"/>
  <c r="AS20" i="22"/>
  <c r="AT20" i="21"/>
  <c r="AO19" i="21"/>
  <c r="AS20" i="21"/>
  <c r="AN19" i="21"/>
  <c r="AN19" i="20"/>
  <c r="AS20" i="20"/>
  <c r="AM19" i="20"/>
  <c r="AR20" i="20"/>
  <c r="AS20" i="19"/>
  <c r="AN19" i="19"/>
  <c r="AT20" i="19"/>
  <c r="AO19" i="19"/>
  <c r="AV20" i="18"/>
  <c r="AQ19" i="18"/>
  <c r="AS20" i="18"/>
  <c r="AN19" i="18"/>
  <c r="AT20" i="17"/>
  <c r="AO19" i="17"/>
  <c r="AR19" i="17"/>
  <c r="AW20" i="17"/>
  <c r="AM19" i="27"/>
  <c r="AR20" i="27"/>
  <c r="AN19" i="27"/>
  <c r="AS20" i="27"/>
  <c r="AV20" i="25" l="1"/>
  <c r="AQ19" i="25"/>
  <c r="AU20" i="25"/>
  <c r="AP19" i="25"/>
  <c r="AU20" i="24"/>
  <c r="AP19" i="24"/>
  <c r="AS19" i="24"/>
  <c r="AX20" i="24"/>
  <c r="AP19" i="23"/>
  <c r="AU20" i="23"/>
  <c r="AO19" i="23"/>
  <c r="AT20" i="23"/>
  <c r="AP19" i="22"/>
  <c r="AU20" i="22"/>
  <c r="AX20" i="22"/>
  <c r="AS19" i="22"/>
  <c r="AQ19" i="21"/>
  <c r="AV20" i="21"/>
  <c r="AU20" i="21"/>
  <c r="AP19" i="21"/>
  <c r="AT20" i="20"/>
  <c r="AO19" i="20"/>
  <c r="AU20" i="20"/>
  <c r="AP19" i="20"/>
  <c r="AU20" i="19"/>
  <c r="AP19" i="19"/>
  <c r="AQ19" i="19"/>
  <c r="AV20" i="19"/>
  <c r="AS19" i="18"/>
  <c r="AX20" i="18"/>
  <c r="AP19" i="18"/>
  <c r="AU20" i="18"/>
  <c r="AY20" i="17"/>
  <c r="AT19" i="17"/>
  <c r="AV20" i="17"/>
  <c r="AQ19" i="17"/>
  <c r="AO19" i="27"/>
  <c r="AT20" i="27"/>
  <c r="AU20" i="27"/>
  <c r="AP19" i="27"/>
  <c r="AR19" i="25" l="1"/>
  <c r="AW20" i="25"/>
  <c r="AS19" i="25"/>
  <c r="AX20" i="25"/>
  <c r="AU19" i="24"/>
  <c r="AZ20" i="24"/>
  <c r="AR19" i="24"/>
  <c r="AW20" i="24"/>
  <c r="AR19" i="23"/>
  <c r="AW20" i="23"/>
  <c r="AQ19" i="23"/>
  <c r="AV20" i="23"/>
  <c r="AW20" i="22"/>
  <c r="AR19" i="22"/>
  <c r="AZ20" i="22"/>
  <c r="AU19" i="22"/>
  <c r="AR19" i="21"/>
  <c r="AW20" i="21"/>
  <c r="AS19" i="21"/>
  <c r="AX20" i="21"/>
  <c r="AQ19" i="20"/>
  <c r="AV20" i="20"/>
  <c r="AR19" i="20"/>
  <c r="AW20" i="20"/>
  <c r="AS19" i="19"/>
  <c r="AX20" i="19"/>
  <c r="AR19" i="19"/>
  <c r="AW20" i="19"/>
  <c r="AW20" i="18"/>
  <c r="AR19" i="18"/>
  <c r="AZ20" i="18"/>
  <c r="AU19" i="18"/>
  <c r="AV19" i="17"/>
  <c r="BB20" i="17"/>
  <c r="AS19" i="17"/>
  <c r="AX20" i="17"/>
  <c r="AR19" i="27"/>
  <c r="AW20" i="27"/>
  <c r="AQ19" i="27"/>
  <c r="AV20" i="27"/>
  <c r="AT19" i="25" l="1"/>
  <c r="AY20" i="25"/>
  <c r="AU19" i="25"/>
  <c r="AZ20" i="25"/>
  <c r="AW19" i="24"/>
  <c r="BC20" i="24"/>
  <c r="AT19" i="24"/>
  <c r="AY20" i="24"/>
  <c r="AY20" i="23"/>
  <c r="AT19" i="23"/>
  <c r="AS19" i="23"/>
  <c r="AX20" i="23"/>
  <c r="AY20" i="22"/>
  <c r="AT19" i="22"/>
  <c r="AW19" i="22"/>
  <c r="BC20" i="22"/>
  <c r="AT19" i="21"/>
  <c r="AY20" i="21"/>
  <c r="AU19" i="21"/>
  <c r="AZ20" i="21"/>
  <c r="AS19" i="20"/>
  <c r="AX20" i="20"/>
  <c r="AY20" i="20"/>
  <c r="AT19" i="20"/>
  <c r="AT19" i="19"/>
  <c r="AY20" i="19"/>
  <c r="AU19" i="19"/>
  <c r="AZ20" i="19"/>
  <c r="AT19" i="18"/>
  <c r="AY20" i="18"/>
  <c r="AW19" i="18"/>
  <c r="BC20" i="18"/>
  <c r="AZ20" i="17"/>
  <c r="AU19" i="17"/>
  <c r="AX19" i="17"/>
  <c r="BD20" i="17"/>
  <c r="AT19" i="27"/>
  <c r="AY20" i="27"/>
  <c r="AX20" i="27"/>
  <c r="AS19" i="27"/>
  <c r="AV19" i="25" l="1"/>
  <c r="BB20" i="25"/>
  <c r="BC20" i="25"/>
  <c r="AW19" i="25"/>
  <c r="AV19" i="24"/>
  <c r="BB20" i="24"/>
  <c r="AY19" i="24"/>
  <c r="AZ20" i="23"/>
  <c r="AU19" i="23"/>
  <c r="BB20" i="23"/>
  <c r="AV19" i="23"/>
  <c r="AV19" i="22"/>
  <c r="BB20" i="22"/>
  <c r="AY19" i="22"/>
  <c r="BB20" i="21"/>
  <c r="AV19" i="21"/>
  <c r="BC20" i="21"/>
  <c r="AW19" i="21"/>
  <c r="AV19" i="20"/>
  <c r="BB20" i="20"/>
  <c r="AU19" i="20"/>
  <c r="AZ20" i="20"/>
  <c r="AW19" i="19"/>
  <c r="BC20" i="19"/>
  <c r="BB20" i="19"/>
  <c r="AV19" i="19"/>
  <c r="AV19" i="18"/>
  <c r="BB20" i="18"/>
  <c r="AY19" i="18"/>
  <c r="AW19" i="17"/>
  <c r="BC20" i="17"/>
  <c r="AZ19" i="17"/>
  <c r="AU19" i="27"/>
  <c r="AZ20" i="27"/>
  <c r="AV19" i="27"/>
  <c r="BB20" i="27"/>
  <c r="BD20" i="25" l="1"/>
  <c r="AX19" i="25"/>
  <c r="AY19" i="25"/>
  <c r="BD20" i="24"/>
  <c r="AX19" i="24"/>
  <c r="BC20" i="23"/>
  <c r="AW19" i="23"/>
  <c r="AX19" i="23"/>
  <c r="BD20" i="23"/>
  <c r="AX19" i="22"/>
  <c r="BD20" i="22"/>
  <c r="BD20" i="21"/>
  <c r="AX19" i="21"/>
  <c r="AY19" i="21"/>
  <c r="BD20" i="20"/>
  <c r="AX19" i="20"/>
  <c r="BC20" i="20"/>
  <c r="AW19" i="20"/>
  <c r="AY19" i="19"/>
  <c r="BD20" i="19"/>
  <c r="AX19" i="19"/>
  <c r="AX19" i="18"/>
  <c r="BD20" i="18"/>
  <c r="AY19" i="17"/>
  <c r="BD20" i="27"/>
  <c r="AX19" i="27"/>
  <c r="AW19" i="27"/>
  <c r="BC20" i="27"/>
  <c r="AZ19" i="25" l="1"/>
  <c r="AZ19" i="24"/>
  <c r="AY19" i="23"/>
  <c r="AZ19" i="23"/>
  <c r="AZ19" i="22"/>
  <c r="AZ19" i="21"/>
  <c r="AZ19" i="20"/>
  <c r="AY19" i="20"/>
  <c r="AZ19" i="19"/>
  <c r="AZ19" i="18"/>
  <c r="AY19" i="27"/>
  <c r="AZ19" i="27"/>
  <c r="BB25" i="14" l="1"/>
  <c r="BC25" i="14"/>
  <c r="BD25" i="14"/>
  <c r="X14" i="25" l="1"/>
  <c r="X14" i="24"/>
  <c r="X14" i="23"/>
  <c r="X14" i="22"/>
  <c r="X14" i="18"/>
  <c r="X14" i="17"/>
  <c r="X14" i="27"/>
  <c r="X14" i="19"/>
  <c r="X14" i="20"/>
  <c r="X14" i="21"/>
  <c r="AM14" i="24"/>
  <c r="AM14" i="20"/>
  <c r="AM14" i="22"/>
  <c r="AM14" i="19"/>
  <c r="AM14" i="25"/>
  <c r="AM14" i="21"/>
  <c r="AM14" i="27"/>
  <c r="AM14" i="23"/>
  <c r="AM14" i="18"/>
  <c r="AM14" i="17"/>
  <c r="AL14" i="24"/>
  <c r="AL14" i="21"/>
  <c r="AL14" i="18"/>
  <c r="AL14" i="19"/>
  <c r="AL14" i="25"/>
  <c r="AL14" i="23"/>
  <c r="AL14" i="22"/>
  <c r="AL14" i="20"/>
  <c r="AL14" i="17"/>
  <c r="AL14" i="27"/>
  <c r="J14" i="24"/>
  <c r="J14" i="22"/>
  <c r="J14" i="25"/>
  <c r="J14" i="23"/>
  <c r="J14" i="21"/>
  <c r="J14" i="19"/>
  <c r="J14" i="18"/>
  <c r="J14" i="17"/>
  <c r="J14" i="27"/>
  <c r="J14" i="20"/>
  <c r="U14" i="24"/>
  <c r="U14" i="22"/>
  <c r="U14" i="23"/>
  <c r="U14" i="25"/>
  <c r="U14" i="20"/>
  <c r="U14" i="18"/>
  <c r="U14" i="21"/>
  <c r="U14" i="27"/>
  <c r="U14" i="19"/>
  <c r="U14" i="17"/>
  <c r="AJ14" i="25"/>
  <c r="AJ14" i="23"/>
  <c r="AJ14" i="22"/>
  <c r="AJ14" i="24"/>
  <c r="AJ14" i="21"/>
  <c r="AJ14" i="17"/>
  <c r="AJ14" i="27"/>
  <c r="AJ14" i="19"/>
  <c r="AJ14" i="18"/>
  <c r="AJ14" i="20"/>
  <c r="G14" i="23"/>
  <c r="G14" i="20"/>
  <c r="G14" i="27"/>
  <c r="G14" i="17"/>
  <c r="G14" i="24"/>
  <c r="G14" i="19"/>
  <c r="G14" i="22"/>
  <c r="G14" i="25"/>
  <c r="G14" i="21"/>
  <c r="G14" i="18"/>
  <c r="AS14" i="24"/>
  <c r="AS14" i="22"/>
  <c r="AS14" i="25"/>
  <c r="AS14" i="23"/>
  <c r="AS14" i="18"/>
  <c r="AS14" i="21"/>
  <c r="AS14" i="20"/>
  <c r="AS14" i="27"/>
  <c r="AS14" i="19"/>
  <c r="AS14" i="17"/>
  <c r="AI14" i="25"/>
  <c r="AI14" i="23"/>
  <c r="AI14" i="21"/>
  <c r="AI14" i="24"/>
  <c r="AI14" i="22"/>
  <c r="AI14" i="17"/>
  <c r="AI14" i="18"/>
  <c r="AI14" i="20"/>
  <c r="AI14" i="19"/>
  <c r="AI14" i="27"/>
  <c r="AA14" i="25"/>
  <c r="AA14" i="23"/>
  <c r="AA14" i="21"/>
  <c r="AA14" i="17"/>
  <c r="AA14" i="22"/>
  <c r="AA14" i="27"/>
  <c r="AA14" i="19"/>
  <c r="AA14" i="24"/>
  <c r="AA14" i="20"/>
  <c r="AA14" i="18"/>
  <c r="S14" i="25"/>
  <c r="S14" i="23"/>
  <c r="S14" i="21"/>
  <c r="S14" i="22"/>
  <c r="S14" i="24"/>
  <c r="S14" i="17"/>
  <c r="S14" i="19"/>
  <c r="S14" i="20"/>
  <c r="S14" i="27"/>
  <c r="S14" i="18"/>
  <c r="F14" i="25"/>
  <c r="F14" i="23"/>
  <c r="F14" i="22"/>
  <c r="F14" i="21"/>
  <c r="F14" i="19"/>
  <c r="F14" i="27"/>
  <c r="F14" i="24"/>
  <c r="F14" i="18"/>
  <c r="F14" i="20"/>
  <c r="F14" i="17"/>
  <c r="AF14" i="25"/>
  <c r="AF14" i="24"/>
  <c r="AF14" i="23"/>
  <c r="AF14" i="22"/>
  <c r="AF14" i="21"/>
  <c r="AF14" i="20"/>
  <c r="AF14" i="19"/>
  <c r="AF14" i="18"/>
  <c r="AF14" i="17"/>
  <c r="AF14" i="27"/>
  <c r="W14" i="24"/>
  <c r="W14" i="25"/>
  <c r="W14" i="22"/>
  <c r="W14" i="21"/>
  <c r="W14" i="20"/>
  <c r="W14" i="23"/>
  <c r="W14" i="19"/>
  <c r="W14" i="18"/>
  <c r="W14" i="27"/>
  <c r="W14" i="17"/>
  <c r="V14" i="24"/>
  <c r="V14" i="21"/>
  <c r="V14" i="18"/>
  <c r="V14" i="23"/>
  <c r="V14" i="19"/>
  <c r="V14" i="22"/>
  <c r="V14" i="25"/>
  <c r="V14" i="17"/>
  <c r="V14" i="27"/>
  <c r="V14" i="20"/>
  <c r="AC14" i="24"/>
  <c r="AC14" i="22"/>
  <c r="AC14" i="25"/>
  <c r="AC14" i="18"/>
  <c r="AC14" i="20"/>
  <c r="AC14" i="21"/>
  <c r="AC14" i="27"/>
  <c r="AC14" i="19"/>
  <c r="AC14" i="17"/>
  <c r="AC14" i="23"/>
  <c r="C14" i="24"/>
  <c r="C14" i="23"/>
  <c r="C14" i="22"/>
  <c r="C14" i="18"/>
  <c r="C14" i="25"/>
  <c r="C14" i="20"/>
  <c r="C14" i="19"/>
  <c r="C14" i="27"/>
  <c r="C14" i="17"/>
  <c r="C14" i="21"/>
  <c r="AB14" i="25"/>
  <c r="AB14" i="23"/>
  <c r="AB14" i="22"/>
  <c r="AB14" i="24"/>
  <c r="AB14" i="21"/>
  <c r="AB14" i="19"/>
  <c r="AB14" i="20"/>
  <c r="AB14" i="18"/>
  <c r="AB14" i="27"/>
  <c r="AB14" i="17"/>
  <c r="AH14" i="25"/>
  <c r="AH14" i="24"/>
  <c r="AH14" i="23"/>
  <c r="AH14" i="22"/>
  <c r="AH14" i="21"/>
  <c r="AH14" i="20"/>
  <c r="AH14" i="27"/>
  <c r="AH14" i="17"/>
  <c r="AH14" i="18"/>
  <c r="AH14" i="19"/>
  <c r="E14" i="25"/>
  <c r="E14" i="24"/>
  <c r="E14" i="23"/>
  <c r="E14" i="21"/>
  <c r="E14" i="22"/>
  <c r="E14" i="20"/>
  <c r="E14" i="19"/>
  <c r="E14" i="27"/>
  <c r="E14" i="18"/>
  <c r="E14" i="17"/>
  <c r="AP14" i="25"/>
  <c r="AP14" i="24"/>
  <c r="AP14" i="21"/>
  <c r="AP14" i="20"/>
  <c r="AP14" i="27"/>
  <c r="AP14" i="23"/>
  <c r="AP14" i="17"/>
  <c r="AP14" i="22"/>
  <c r="AP14" i="18"/>
  <c r="AP14" i="19"/>
  <c r="M14" i="25"/>
  <c r="M14" i="24"/>
  <c r="M14" i="21"/>
  <c r="M14" i="23"/>
  <c r="M14" i="19"/>
  <c r="M14" i="17"/>
  <c r="M14" i="27"/>
  <c r="M14" i="20"/>
  <c r="M14" i="22"/>
  <c r="M14" i="18"/>
  <c r="AE14" i="25"/>
  <c r="AE14" i="23"/>
  <c r="AE14" i="22"/>
  <c r="AE14" i="20"/>
  <c r="AE14" i="21"/>
  <c r="AE14" i="19"/>
  <c r="AE14" i="24"/>
  <c r="AE14" i="17"/>
  <c r="AE14" i="18"/>
  <c r="AE14" i="27"/>
  <c r="L14" i="23"/>
  <c r="L14" i="25"/>
  <c r="L14" i="24"/>
  <c r="L14" i="20"/>
  <c r="L14" i="22"/>
  <c r="L14" i="21"/>
  <c r="L14" i="18"/>
  <c r="L14" i="19"/>
  <c r="L14" i="17"/>
  <c r="L14" i="27"/>
  <c r="AD14" i="24"/>
  <c r="AD14" i="25"/>
  <c r="AD14" i="23"/>
  <c r="AD14" i="18"/>
  <c r="AD14" i="22"/>
  <c r="AD14" i="20"/>
  <c r="AD14" i="27"/>
  <c r="AD14" i="21"/>
  <c r="AD14" i="19"/>
  <c r="AD14" i="17"/>
  <c r="AK14" i="24"/>
  <c r="AK14" i="23"/>
  <c r="AK14" i="22"/>
  <c r="AK14" i="25"/>
  <c r="AK14" i="21"/>
  <c r="AK14" i="18"/>
  <c r="AK14" i="17"/>
  <c r="AK14" i="27"/>
  <c r="AK14" i="19"/>
  <c r="AK14" i="20"/>
  <c r="I14" i="25"/>
  <c r="I14" i="23"/>
  <c r="I14" i="24"/>
  <c r="I14" i="22"/>
  <c r="I14" i="21"/>
  <c r="I14" i="20"/>
  <c r="I14" i="18"/>
  <c r="I14" i="19"/>
  <c r="I14" i="27"/>
  <c r="I14" i="17"/>
  <c r="T14" i="25"/>
  <c r="T14" i="23"/>
  <c r="T14" i="22"/>
  <c r="T14" i="24"/>
  <c r="T14" i="21"/>
  <c r="T14" i="20"/>
  <c r="T14" i="18"/>
  <c r="T14" i="19"/>
  <c r="T14" i="17"/>
  <c r="T14" i="27"/>
  <c r="AR14" i="25"/>
  <c r="AR14" i="23"/>
  <c r="AR14" i="24"/>
  <c r="AR14" i="22"/>
  <c r="AR14" i="21"/>
  <c r="AR14" i="20"/>
  <c r="AR14" i="18"/>
  <c r="AR14" i="19"/>
  <c r="AR14" i="17"/>
  <c r="AR14" i="27"/>
  <c r="Z14" i="23"/>
  <c r="Z14" i="24"/>
  <c r="Z14" i="25"/>
  <c r="Z14" i="20"/>
  <c r="Z14" i="27"/>
  <c r="Z14" i="17"/>
  <c r="Z14" i="19"/>
  <c r="Z14" i="22"/>
  <c r="Z14" i="21"/>
  <c r="Z14" i="18"/>
  <c r="AQ14" i="25"/>
  <c r="AQ14" i="23"/>
  <c r="AQ14" i="24"/>
  <c r="AQ14" i="22"/>
  <c r="AQ14" i="21"/>
  <c r="AQ14" i="20"/>
  <c r="AQ14" i="17"/>
  <c r="AQ14" i="18"/>
  <c r="AQ14" i="27"/>
  <c r="AQ14" i="19"/>
  <c r="AG14" i="25"/>
  <c r="AG14" i="24"/>
  <c r="AG14" i="23"/>
  <c r="AG14" i="22"/>
  <c r="AG14" i="21"/>
  <c r="AG14" i="19"/>
  <c r="AG14" i="27"/>
  <c r="AG14" i="20"/>
  <c r="AG14" i="18"/>
  <c r="AG14" i="17"/>
  <c r="Y14" i="25"/>
  <c r="Y14" i="23"/>
  <c r="Y14" i="21"/>
  <c r="Y14" i="22"/>
  <c r="Y14" i="19"/>
  <c r="Y14" i="27"/>
  <c r="Y14" i="18"/>
  <c r="Y14" i="17"/>
  <c r="Y14" i="20"/>
  <c r="Y14" i="24"/>
  <c r="N14" i="25"/>
  <c r="N14" i="23"/>
  <c r="N14" i="21"/>
  <c r="N14" i="22"/>
  <c r="N14" i="19"/>
  <c r="N14" i="27"/>
  <c r="N14" i="24"/>
  <c r="N14" i="20"/>
  <c r="N14" i="18"/>
  <c r="N14" i="17"/>
  <c r="D14" i="25"/>
  <c r="D14" i="23"/>
  <c r="D14" i="22"/>
  <c r="D14" i="20"/>
  <c r="D14" i="24"/>
  <c r="D14" i="21"/>
  <c r="D14" i="17"/>
  <c r="D14" i="19"/>
  <c r="D14" i="27"/>
  <c r="D14" i="18"/>
  <c r="R14" i="27"/>
  <c r="R14" i="22"/>
  <c r="R14" i="19"/>
  <c r="R14" i="23"/>
  <c r="R14" i="17"/>
  <c r="R14" i="24"/>
  <c r="R14" i="21"/>
  <c r="R14" i="18"/>
  <c r="R14" i="25"/>
  <c r="R14" i="20"/>
  <c r="Q14" i="25"/>
  <c r="Q14" i="20"/>
  <c r="Q14" i="17"/>
  <c r="Q14" i="19"/>
  <c r="Q14" i="18"/>
  <c r="Q14" i="27"/>
  <c r="Q14" i="21"/>
  <c r="Q14" i="24"/>
  <c r="Q14" i="23"/>
  <c r="Q14" i="22"/>
  <c r="P14" i="24"/>
  <c r="P14" i="22"/>
  <c r="P14" i="21"/>
  <c r="P14" i="18"/>
  <c r="P14" i="25"/>
  <c r="P14" i="19"/>
  <c r="P14" i="23"/>
  <c r="P14" i="17"/>
  <c r="P14" i="20"/>
  <c r="P14" i="27"/>
  <c r="BA16" i="14"/>
  <c r="AZ16" i="14"/>
  <c r="AY16" i="14"/>
  <c r="AX16" i="14"/>
  <c r="AW16" i="14"/>
  <c r="AV16" i="14"/>
  <c r="G16" i="14"/>
  <c r="F16" i="14"/>
  <c r="E16" i="14"/>
  <c r="D16" i="14"/>
  <c r="BA15" i="14"/>
  <c r="AZ15" i="14"/>
  <c r="AY15" i="14"/>
  <c r="AX15" i="14"/>
  <c r="AW15" i="14"/>
  <c r="AV15" i="14"/>
  <c r="F15" i="14"/>
  <c r="E15" i="14"/>
  <c r="D15" i="14"/>
  <c r="BA14" i="14"/>
  <c r="AZ14" i="14"/>
  <c r="AY14" i="14"/>
  <c r="AX14" i="14"/>
  <c r="AW14" i="14"/>
  <c r="AV14" i="14"/>
  <c r="AU14" i="14"/>
  <c r="AT14" i="14"/>
  <c r="AS14" i="14"/>
  <c r="AR14" i="14"/>
  <c r="AQ14" i="14"/>
  <c r="AP14" i="14"/>
  <c r="AO14" i="14"/>
  <c r="AN14" i="14"/>
  <c r="AM14" i="14"/>
  <c r="AL14" i="14"/>
  <c r="AK14" i="14"/>
  <c r="AJ14" i="14"/>
  <c r="AI14" i="14"/>
  <c r="AH14" i="14"/>
  <c r="AG14" i="14"/>
  <c r="AF14" i="14"/>
  <c r="AE14" i="14"/>
  <c r="AD14" i="14"/>
  <c r="AC14" i="14"/>
  <c r="AB14" i="14"/>
  <c r="AA14" i="14"/>
  <c r="Z14" i="14"/>
  <c r="Y14" i="14"/>
  <c r="X14" i="14"/>
  <c r="W14" i="14"/>
  <c r="V14" i="14"/>
  <c r="U14" i="14"/>
  <c r="T14" i="14"/>
  <c r="S14" i="14"/>
  <c r="R14" i="14"/>
  <c r="Q14" i="14"/>
  <c r="P14" i="14"/>
  <c r="O14" i="14"/>
  <c r="N14" i="14"/>
  <c r="M14" i="14"/>
  <c r="L14" i="14"/>
  <c r="K14" i="14"/>
  <c r="J14" i="14"/>
  <c r="I14" i="14"/>
  <c r="H14" i="14"/>
  <c r="G14" i="14"/>
  <c r="F14" i="14"/>
  <c r="E14" i="14"/>
  <c r="D14" i="14"/>
  <c r="C14" i="14"/>
  <c r="G15" i="2"/>
  <c r="H15" i="2"/>
  <c r="I15" i="2"/>
  <c r="J15" i="2"/>
  <c r="K15" i="2"/>
  <c r="L15" i="2"/>
  <c r="M15" i="2"/>
  <c r="N15" i="2"/>
  <c r="O15" i="2"/>
  <c r="P15" i="2"/>
  <c r="Q15" i="2"/>
  <c r="R15" i="2"/>
  <c r="S15" i="2"/>
  <c r="T15" i="2"/>
  <c r="U15" i="2"/>
  <c r="V15" i="2"/>
  <c r="W15" i="2"/>
  <c r="X15" i="2"/>
  <c r="Y15" i="2"/>
  <c r="Z15" i="2"/>
  <c r="AA15" i="2"/>
  <c r="AB15" i="2"/>
  <c r="AC15" i="2"/>
  <c r="AD15" i="2"/>
  <c r="AE15" i="2"/>
  <c r="AF15" i="2"/>
  <c r="AG15" i="2"/>
  <c r="AH15" i="2"/>
  <c r="AI15" i="2"/>
  <c r="AJ15" i="2"/>
  <c r="AK15" i="2"/>
  <c r="AL15" i="2"/>
  <c r="AM15" i="2"/>
  <c r="AN15" i="2"/>
  <c r="AO15" i="2"/>
  <c r="AP15" i="2"/>
  <c r="AQ15" i="2"/>
  <c r="AR15" i="2"/>
  <c r="AS15" i="2"/>
  <c r="AT15" i="2"/>
  <c r="F15" i="2"/>
  <c r="AS15" i="25" l="1"/>
  <c r="AS15" i="23"/>
  <c r="AS15" i="24"/>
  <c r="AS15" i="22"/>
  <c r="AS15" i="21"/>
  <c r="AS15" i="20"/>
  <c r="AS15" i="19"/>
  <c r="AS15" i="18"/>
  <c r="AS15" i="27"/>
  <c r="AS15" i="17"/>
  <c r="AC15" i="25"/>
  <c r="AC15" i="23"/>
  <c r="AC15" i="22"/>
  <c r="AC15" i="24"/>
  <c r="AC15" i="21"/>
  <c r="AC15" i="19"/>
  <c r="AC15" i="27"/>
  <c r="AC15" i="17"/>
  <c r="AC15" i="20"/>
  <c r="AC15" i="18"/>
  <c r="AJ15" i="25"/>
  <c r="AJ15" i="23"/>
  <c r="AJ15" i="24"/>
  <c r="AJ15" i="22"/>
  <c r="AJ15" i="21"/>
  <c r="AJ15" i="17"/>
  <c r="AJ15" i="18"/>
  <c r="AJ15" i="20"/>
  <c r="AJ15" i="27"/>
  <c r="AJ15" i="19"/>
  <c r="L15" i="24"/>
  <c r="L15" i="21"/>
  <c r="L15" i="23"/>
  <c r="L15" i="18"/>
  <c r="L15" i="25"/>
  <c r="L15" i="20"/>
  <c r="L15" i="19"/>
  <c r="L15" i="17"/>
  <c r="L15" i="27"/>
  <c r="L15" i="22"/>
  <c r="AI15" i="25"/>
  <c r="AI15" i="24"/>
  <c r="AI15" i="22"/>
  <c r="AI15" i="21"/>
  <c r="AI15" i="20"/>
  <c r="AI15" i="23"/>
  <c r="AI15" i="27"/>
  <c r="AI15" i="17"/>
  <c r="AI15" i="19"/>
  <c r="AI15" i="18"/>
  <c r="AA15" i="23"/>
  <c r="AA15" i="25"/>
  <c r="AA15" i="22"/>
  <c r="AA15" i="20"/>
  <c r="AA15" i="27"/>
  <c r="AA15" i="21"/>
  <c r="AA15" i="17"/>
  <c r="AA15" i="18"/>
  <c r="AA15" i="24"/>
  <c r="AA15" i="19"/>
  <c r="AP15" i="25"/>
  <c r="AP15" i="24"/>
  <c r="AP15" i="19"/>
  <c r="AP15" i="21"/>
  <c r="AP15" i="27"/>
  <c r="AP15" i="20"/>
  <c r="AP15" i="22"/>
  <c r="AP15" i="23"/>
  <c r="AP15" i="18"/>
  <c r="AP15" i="17"/>
  <c r="Z15" i="25"/>
  <c r="Z15" i="24"/>
  <c r="Z15" i="22"/>
  <c r="Z15" i="21"/>
  <c r="Z15" i="23"/>
  <c r="Z15" i="19"/>
  <c r="Z15" i="27"/>
  <c r="Z15" i="18"/>
  <c r="Z15" i="17"/>
  <c r="Z15" i="20"/>
  <c r="AO15" i="25"/>
  <c r="AO15" i="21"/>
  <c r="AO15" i="23"/>
  <c r="AO15" i="24"/>
  <c r="AO15" i="22"/>
  <c r="AO15" i="19"/>
  <c r="AO15" i="17"/>
  <c r="AO15" i="20"/>
  <c r="AO15" i="18"/>
  <c r="AO15" i="27"/>
  <c r="AG15" i="25"/>
  <c r="AG15" i="22"/>
  <c r="AG15" i="23"/>
  <c r="AG15" i="20"/>
  <c r="AG15" i="24"/>
  <c r="AG15" i="19"/>
  <c r="AG15" i="21"/>
  <c r="AG15" i="27"/>
  <c r="AG15" i="17"/>
  <c r="AG15" i="18"/>
  <c r="Y15" i="25"/>
  <c r="Y15" i="24"/>
  <c r="Y15" i="23"/>
  <c r="Y15" i="21"/>
  <c r="Y15" i="18"/>
  <c r="Y15" i="22"/>
  <c r="Y15" i="17"/>
  <c r="Y15" i="19"/>
  <c r="Y15" i="27"/>
  <c r="Y15" i="20"/>
  <c r="Q15" i="25"/>
  <c r="Q15" i="23"/>
  <c r="Q15" i="21"/>
  <c r="Q15" i="22"/>
  <c r="Q15" i="19"/>
  <c r="Q15" i="17"/>
  <c r="Q15" i="20"/>
  <c r="Q15" i="24"/>
  <c r="Q15" i="18"/>
  <c r="Q15" i="27"/>
  <c r="I15" i="25"/>
  <c r="I15" i="23"/>
  <c r="I15" i="24"/>
  <c r="I15" i="21"/>
  <c r="I15" i="22"/>
  <c r="I15" i="17"/>
  <c r="I15" i="20"/>
  <c r="I15" i="18"/>
  <c r="I15" i="19"/>
  <c r="I15" i="27"/>
  <c r="G15" i="25"/>
  <c r="G15" i="21"/>
  <c r="G15" i="19"/>
  <c r="G15" i="22"/>
  <c r="G15" i="20"/>
  <c r="G15" i="27"/>
  <c r="G15" i="18"/>
  <c r="G15" i="24"/>
  <c r="G15" i="17"/>
  <c r="G15" i="23"/>
  <c r="AN15" i="23"/>
  <c r="AN15" i="20"/>
  <c r="AN15" i="21"/>
  <c r="AN15" i="24"/>
  <c r="AN15" i="19"/>
  <c r="AN15" i="25"/>
  <c r="AN15" i="17"/>
  <c r="AN15" i="22"/>
  <c r="AN15" i="27"/>
  <c r="AN15" i="18"/>
  <c r="AF15" i="25"/>
  <c r="AF15" i="23"/>
  <c r="AF15" i="20"/>
  <c r="AF15" i="22"/>
  <c r="AF15" i="24"/>
  <c r="AF15" i="19"/>
  <c r="AF15" i="18"/>
  <c r="AF15" i="17"/>
  <c r="AF15" i="27"/>
  <c r="AF15" i="21"/>
  <c r="X15" i="24"/>
  <c r="X15" i="22"/>
  <c r="X15" i="20"/>
  <c r="X15" i="21"/>
  <c r="X15" i="23"/>
  <c r="X15" i="25"/>
  <c r="X15" i="18"/>
  <c r="X15" i="27"/>
  <c r="X15" i="17"/>
  <c r="X15" i="19"/>
  <c r="P15" i="25"/>
  <c r="P15" i="24"/>
  <c r="P15" i="22"/>
  <c r="P15" i="21"/>
  <c r="P15" i="20"/>
  <c r="P15" i="27"/>
  <c r="P15" i="19"/>
  <c r="P15" i="17"/>
  <c r="P15" i="18"/>
  <c r="P15" i="23"/>
  <c r="H15" i="25"/>
  <c r="H15" i="24"/>
  <c r="H15" i="23"/>
  <c r="H15" i="22"/>
  <c r="H15" i="20"/>
  <c r="H15" i="21"/>
  <c r="H15" i="19"/>
  <c r="H15" i="27"/>
  <c r="H15" i="17"/>
  <c r="H15" i="18"/>
  <c r="AB15" i="25"/>
  <c r="AB15" i="23"/>
  <c r="AB15" i="21"/>
  <c r="AB15" i="24"/>
  <c r="AB15" i="17"/>
  <c r="AB15" i="22"/>
  <c r="AB15" i="27"/>
  <c r="AB15" i="19"/>
  <c r="AB15" i="20"/>
  <c r="AB15" i="18"/>
  <c r="R15" i="25"/>
  <c r="R15" i="23"/>
  <c r="R15" i="22"/>
  <c r="R15" i="24"/>
  <c r="R15" i="20"/>
  <c r="R15" i="19"/>
  <c r="R15" i="21"/>
  <c r="R15" i="18"/>
  <c r="R15" i="27"/>
  <c r="R15" i="17"/>
  <c r="AU15" i="24"/>
  <c r="AU15" i="19"/>
  <c r="AU15" i="25"/>
  <c r="AU15" i="21"/>
  <c r="AU15" i="18"/>
  <c r="AU15" i="23"/>
  <c r="AU15" i="17"/>
  <c r="AU15" i="22"/>
  <c r="AU15" i="27"/>
  <c r="AU15" i="20"/>
  <c r="O15" i="25"/>
  <c r="O15" i="23"/>
  <c r="O15" i="21"/>
  <c r="O15" i="24"/>
  <c r="O15" i="19"/>
  <c r="O15" i="27"/>
  <c r="O15" i="17"/>
  <c r="O15" i="20"/>
  <c r="O15" i="22"/>
  <c r="O15" i="18"/>
  <c r="AK15" i="25"/>
  <c r="AK15" i="23"/>
  <c r="AK15" i="22"/>
  <c r="AK15" i="24"/>
  <c r="AK15" i="21"/>
  <c r="AK15" i="18"/>
  <c r="AK15" i="20"/>
  <c r="AK15" i="17"/>
  <c r="AK15" i="19"/>
  <c r="AK15" i="27"/>
  <c r="M15" i="24"/>
  <c r="M15" i="25"/>
  <c r="M15" i="22"/>
  <c r="M15" i="23"/>
  <c r="M15" i="20"/>
  <c r="M15" i="18"/>
  <c r="M15" i="27"/>
  <c r="M15" i="19"/>
  <c r="M15" i="21"/>
  <c r="M15" i="17"/>
  <c r="AR15" i="25"/>
  <c r="AR15" i="23"/>
  <c r="AR15" i="24"/>
  <c r="AR15" i="22"/>
  <c r="AR15" i="17"/>
  <c r="AR15" i="21"/>
  <c r="AR15" i="20"/>
  <c r="AR15" i="19"/>
  <c r="AR15" i="18"/>
  <c r="AR15" i="27"/>
  <c r="AQ15" i="21"/>
  <c r="AQ15" i="24"/>
  <c r="AQ15" i="20"/>
  <c r="AQ15" i="27"/>
  <c r="AQ15" i="17"/>
  <c r="AQ15" i="23"/>
  <c r="AQ15" i="19"/>
  <c r="AQ15" i="25"/>
  <c r="AQ15" i="22"/>
  <c r="AQ15" i="18"/>
  <c r="K15" i="24"/>
  <c r="K15" i="22"/>
  <c r="K15" i="25"/>
  <c r="K15" i="21"/>
  <c r="K15" i="18"/>
  <c r="K15" i="27"/>
  <c r="K15" i="23"/>
  <c r="K15" i="20"/>
  <c r="K15" i="19"/>
  <c r="K15" i="17"/>
  <c r="AH15" i="25"/>
  <c r="AH15" i="24"/>
  <c r="AH15" i="23"/>
  <c r="AH15" i="22"/>
  <c r="AH15" i="21"/>
  <c r="AH15" i="19"/>
  <c r="AH15" i="20"/>
  <c r="AH15" i="27"/>
  <c r="AH15" i="18"/>
  <c r="AH15" i="17"/>
  <c r="J15" i="25"/>
  <c r="J15" i="23"/>
  <c r="J15" i="24"/>
  <c r="J15" i="22"/>
  <c r="J15" i="20"/>
  <c r="J15" i="18"/>
  <c r="J15" i="19"/>
  <c r="J15" i="27"/>
  <c r="J15" i="17"/>
  <c r="J15" i="21"/>
  <c r="AM15" i="24"/>
  <c r="AM15" i="23"/>
  <c r="AM15" i="25"/>
  <c r="AM15" i="19"/>
  <c r="AM15" i="18"/>
  <c r="AM15" i="27"/>
  <c r="AM15" i="17"/>
  <c r="AM15" i="22"/>
  <c r="AM15" i="21"/>
  <c r="AM15" i="20"/>
  <c r="AE15" i="24"/>
  <c r="AE15" i="23"/>
  <c r="AE15" i="19"/>
  <c r="AE15" i="18"/>
  <c r="AE15" i="20"/>
  <c r="AE15" i="22"/>
  <c r="AE15" i="25"/>
  <c r="AE15" i="21"/>
  <c r="AE15" i="27"/>
  <c r="AE15" i="17"/>
  <c r="W15" i="24"/>
  <c r="W15" i="25"/>
  <c r="W15" i="19"/>
  <c r="W15" i="20"/>
  <c r="W15" i="18"/>
  <c r="W15" i="21"/>
  <c r="W15" i="23"/>
  <c r="W15" i="17"/>
  <c r="W15" i="22"/>
  <c r="W15" i="27"/>
  <c r="AT15" i="24"/>
  <c r="AT15" i="22"/>
  <c r="AT15" i="25"/>
  <c r="AT15" i="23"/>
  <c r="AT15" i="21"/>
  <c r="AT15" i="18"/>
  <c r="AT15" i="19"/>
  <c r="AT15" i="27"/>
  <c r="AT15" i="20"/>
  <c r="AT15" i="17"/>
  <c r="AL15" i="24"/>
  <c r="AL15" i="25"/>
  <c r="AL15" i="22"/>
  <c r="AL15" i="23"/>
  <c r="AL15" i="18"/>
  <c r="AL15" i="20"/>
  <c r="AL15" i="27"/>
  <c r="AL15" i="19"/>
  <c r="AL15" i="17"/>
  <c r="AL15" i="21"/>
  <c r="AD15" i="24"/>
  <c r="AD15" i="23"/>
  <c r="AD15" i="22"/>
  <c r="AD15" i="25"/>
  <c r="AD15" i="21"/>
  <c r="AD15" i="19"/>
  <c r="AD15" i="18"/>
  <c r="AD15" i="17"/>
  <c r="AD15" i="20"/>
  <c r="AD15" i="27"/>
  <c r="V15" i="24"/>
  <c r="V15" i="25"/>
  <c r="V15" i="22"/>
  <c r="V15" i="23"/>
  <c r="V15" i="20"/>
  <c r="V15" i="18"/>
  <c r="V15" i="21"/>
  <c r="V15" i="19"/>
  <c r="V15" i="27"/>
  <c r="V15" i="17"/>
  <c r="N15" i="25"/>
  <c r="N15" i="23"/>
  <c r="N15" i="24"/>
  <c r="N15" i="18"/>
  <c r="N15" i="27"/>
  <c r="N15" i="19"/>
  <c r="N15" i="17"/>
  <c r="N15" i="21"/>
  <c r="N15" i="20"/>
  <c r="N15" i="22"/>
  <c r="U15" i="22"/>
  <c r="U15" i="25"/>
  <c r="U15" i="20"/>
  <c r="U15" i="17"/>
  <c r="U15" i="23"/>
  <c r="U15" i="27"/>
  <c r="U15" i="21"/>
  <c r="U15" i="18"/>
  <c r="U15" i="24"/>
  <c r="U15" i="19"/>
  <c r="T15" i="22"/>
  <c r="T15" i="24"/>
  <c r="T15" i="23"/>
  <c r="T15" i="20"/>
  <c r="T15" i="17"/>
  <c r="T15" i="19"/>
  <c r="T15" i="27"/>
  <c r="T15" i="25"/>
  <c r="T15" i="18"/>
  <c r="T15" i="21"/>
  <c r="S15" i="25"/>
  <c r="S15" i="19"/>
  <c r="S15" i="23"/>
  <c r="S15" i="17"/>
  <c r="S15" i="20"/>
  <c r="S15" i="18"/>
  <c r="S15" i="21"/>
  <c r="S15" i="27"/>
  <c r="S15" i="24"/>
  <c r="S15" i="22"/>
  <c r="T16" i="2"/>
  <c r="AQ15" i="14"/>
  <c r="AP15" i="14"/>
  <c r="R15" i="14"/>
  <c r="O16" i="2"/>
  <c r="AG15" i="14"/>
  <c r="Y15" i="14"/>
  <c r="Q15" i="14"/>
  <c r="J15" i="14"/>
  <c r="AA15" i="14"/>
  <c r="I15" i="14"/>
  <c r="AO15" i="14"/>
  <c r="AI15" i="14"/>
  <c r="AH15" i="14"/>
  <c r="AC16" i="2"/>
  <c r="Z15" i="14"/>
  <c r="S15" i="14"/>
  <c r="K15" i="14"/>
  <c r="G16" i="2"/>
  <c r="AM15" i="14"/>
  <c r="AD15" i="14"/>
  <c r="W16" i="2"/>
  <c r="AK15" i="14"/>
  <c r="AS16" i="2"/>
  <c r="AK16" i="2"/>
  <c r="M16" i="2"/>
  <c r="AD16" i="2"/>
  <c r="AL15" i="14"/>
  <c r="AT16" i="2"/>
  <c r="AS15" i="14"/>
  <c r="U15" i="14"/>
  <c r="U16" i="2"/>
  <c r="AL16" i="2"/>
  <c r="AU15" i="14"/>
  <c r="W15" i="14"/>
  <c r="V15" i="14"/>
  <c r="AC15" i="14"/>
  <c r="V16" i="2"/>
  <c r="AE15" i="14"/>
  <c r="O15" i="14"/>
  <c r="AT15" i="14"/>
  <c r="N15" i="14"/>
  <c r="M15" i="14"/>
  <c r="AM16" i="2"/>
  <c r="N16" i="2"/>
  <c r="AE16" i="2"/>
  <c r="AB15" i="14"/>
  <c r="AP16" i="2"/>
  <c r="R16" i="2"/>
  <c r="AO16" i="2"/>
  <c r="AN16" i="2"/>
  <c r="AF16" i="2"/>
  <c r="X16" i="2"/>
  <c r="P16" i="2"/>
  <c r="H16" i="2"/>
  <c r="H15" i="14"/>
  <c r="P15" i="14"/>
  <c r="X15" i="14"/>
  <c r="AF15" i="14"/>
  <c r="AN15" i="14"/>
  <c r="AJ16" i="2"/>
  <c r="L16" i="2"/>
  <c r="AR15" i="14"/>
  <c r="AQ16" i="2"/>
  <c r="AI16" i="2"/>
  <c r="AA16" i="2"/>
  <c r="S16" i="2"/>
  <c r="K16" i="2"/>
  <c r="AB16" i="2"/>
  <c r="T15" i="14"/>
  <c r="Z16" i="2"/>
  <c r="AR16" i="2"/>
  <c r="L15" i="14"/>
  <c r="AJ15" i="14"/>
  <c r="AH16" i="2"/>
  <c r="J16" i="2"/>
  <c r="AG16" i="2"/>
  <c r="Y16" i="2"/>
  <c r="Q16" i="2"/>
  <c r="I16" i="2"/>
  <c r="G15" i="14"/>
  <c r="AV13" i="14"/>
  <c r="AW13" i="14"/>
  <c r="AX13" i="14"/>
  <c r="AY13" i="14"/>
  <c r="AZ13" i="14"/>
  <c r="BA13" i="14"/>
  <c r="K13" i="1"/>
  <c r="K15" i="1"/>
  <c r="K17" i="1"/>
  <c r="K8" i="1"/>
  <c r="L11" i="2"/>
  <c r="L12" i="2"/>
  <c r="Z16" i="22" l="1"/>
  <c r="Z16" i="25"/>
  <c r="Z16" i="21"/>
  <c r="Z16" i="24"/>
  <c r="Z16" i="20"/>
  <c r="Z16" i="27"/>
  <c r="Z16" i="23"/>
  <c r="Z16" i="18"/>
  <c r="Z16" i="17"/>
  <c r="Z16" i="19"/>
  <c r="Q16" i="23"/>
  <c r="Q16" i="22"/>
  <c r="Q16" i="21"/>
  <c r="Q16" i="20"/>
  <c r="Q16" i="27"/>
  <c r="Q16" i="17"/>
  <c r="Q16" i="18"/>
  <c r="Q16" i="19"/>
  <c r="Q16" i="25"/>
  <c r="Q16" i="24"/>
  <c r="W16" i="24"/>
  <c r="W16" i="23"/>
  <c r="W16" i="22"/>
  <c r="W16" i="21"/>
  <c r="W16" i="25"/>
  <c r="W16" i="19"/>
  <c r="W16" i="18"/>
  <c r="W16" i="20"/>
  <c r="W16" i="17"/>
  <c r="W16" i="27"/>
  <c r="X16" i="24"/>
  <c r="X16" i="22"/>
  <c r="X16" i="25"/>
  <c r="X16" i="23"/>
  <c r="X16" i="19"/>
  <c r="X16" i="20"/>
  <c r="X16" i="21"/>
  <c r="X16" i="18"/>
  <c r="X16" i="27"/>
  <c r="X16" i="17"/>
  <c r="AK16" i="25"/>
  <c r="AK16" i="23"/>
  <c r="AK16" i="24"/>
  <c r="AK16" i="21"/>
  <c r="AK16" i="20"/>
  <c r="AK16" i="17"/>
  <c r="AK16" i="22"/>
  <c r="AK16" i="19"/>
  <c r="AK16" i="18"/>
  <c r="AK16" i="27"/>
  <c r="O16" i="22"/>
  <c r="O16" i="25"/>
  <c r="O16" i="24"/>
  <c r="O16" i="21"/>
  <c r="O16" i="23"/>
  <c r="O16" i="18"/>
  <c r="O16" i="19"/>
  <c r="O16" i="17"/>
  <c r="O16" i="20"/>
  <c r="O16" i="27"/>
  <c r="AU16" i="24"/>
  <c r="AU16" i="20"/>
  <c r="AU16" i="25"/>
  <c r="AU16" i="23"/>
  <c r="AU16" i="18"/>
  <c r="AU16" i="19"/>
  <c r="AU16" i="22"/>
  <c r="AU16" i="27"/>
  <c r="AU16" i="17"/>
  <c r="AU16" i="21"/>
  <c r="L16" i="24"/>
  <c r="L16" i="22"/>
  <c r="L16" i="23"/>
  <c r="L16" i="25"/>
  <c r="L16" i="20"/>
  <c r="L16" i="18"/>
  <c r="L16" i="19"/>
  <c r="L16" i="21"/>
  <c r="L16" i="17"/>
  <c r="L16" i="27"/>
  <c r="AG16" i="22"/>
  <c r="AG16" i="23"/>
  <c r="AG16" i="21"/>
  <c r="AG16" i="20"/>
  <c r="AG16" i="19"/>
  <c r="AG16" i="17"/>
  <c r="AG16" i="25"/>
  <c r="AG16" i="24"/>
  <c r="AG16" i="18"/>
  <c r="AG16" i="27"/>
  <c r="AI16" i="25"/>
  <c r="AI16" i="22"/>
  <c r="AI16" i="19"/>
  <c r="AI16" i="27"/>
  <c r="AI16" i="20"/>
  <c r="AI16" i="24"/>
  <c r="AI16" i="21"/>
  <c r="AI16" i="23"/>
  <c r="AI16" i="18"/>
  <c r="AI16" i="17"/>
  <c r="AO16" i="22"/>
  <c r="AO16" i="24"/>
  <c r="AO16" i="25"/>
  <c r="AO16" i="23"/>
  <c r="AO16" i="21"/>
  <c r="AO16" i="20"/>
  <c r="AO16" i="18"/>
  <c r="AO16" i="27"/>
  <c r="AO16" i="17"/>
  <c r="AO16" i="19"/>
  <c r="AE16" i="24"/>
  <c r="AE16" i="20"/>
  <c r="AE16" i="23"/>
  <c r="AE16" i="21"/>
  <c r="AE16" i="22"/>
  <c r="AE16" i="18"/>
  <c r="AE16" i="27"/>
  <c r="AE16" i="25"/>
  <c r="AE16" i="19"/>
  <c r="AE16" i="17"/>
  <c r="H16" i="25"/>
  <c r="H16" i="23"/>
  <c r="H16" i="24"/>
  <c r="H16" i="19"/>
  <c r="H16" i="22"/>
  <c r="H16" i="27"/>
  <c r="H16" i="21"/>
  <c r="H16" i="17"/>
  <c r="H16" i="20"/>
  <c r="H16" i="18"/>
  <c r="M16" i="24"/>
  <c r="M16" i="25"/>
  <c r="M16" i="19"/>
  <c r="M16" i="18"/>
  <c r="M16" i="23"/>
  <c r="M16" i="20"/>
  <c r="M16" i="22"/>
  <c r="M16" i="17"/>
  <c r="M16" i="21"/>
  <c r="M16" i="27"/>
  <c r="M13" i="25"/>
  <c r="M13" i="23"/>
  <c r="M13" i="22"/>
  <c r="M13" i="24"/>
  <c r="M13" i="19"/>
  <c r="M13" i="20"/>
  <c r="M13" i="21"/>
  <c r="M13" i="18"/>
  <c r="M13" i="27"/>
  <c r="M13" i="17"/>
  <c r="AH16" i="22"/>
  <c r="AH16" i="25"/>
  <c r="AH16" i="21"/>
  <c r="AH16" i="24"/>
  <c r="AH16" i="23"/>
  <c r="AH16" i="20"/>
  <c r="AH16" i="19"/>
  <c r="AH16" i="18"/>
  <c r="AH16" i="17"/>
  <c r="AH16" i="27"/>
  <c r="AC16" i="25"/>
  <c r="AC16" i="23"/>
  <c r="AC16" i="24"/>
  <c r="AC16" i="17"/>
  <c r="AC16" i="22"/>
  <c r="AC16" i="18"/>
  <c r="AC16" i="21"/>
  <c r="AC16" i="20"/>
  <c r="AC16" i="27"/>
  <c r="AC16" i="19"/>
  <c r="Y16" i="22"/>
  <c r="Y16" i="25"/>
  <c r="Y16" i="20"/>
  <c r="Y16" i="24"/>
  <c r="Y16" i="21"/>
  <c r="Y16" i="19"/>
  <c r="Y16" i="23"/>
  <c r="Y16" i="18"/>
  <c r="Y16" i="17"/>
  <c r="Y16" i="27"/>
  <c r="P16" i="14"/>
  <c r="P16" i="25"/>
  <c r="P16" i="24"/>
  <c r="P16" i="21"/>
  <c r="P16" i="19"/>
  <c r="P16" i="23"/>
  <c r="P16" i="27"/>
  <c r="P16" i="22"/>
  <c r="P16" i="18"/>
  <c r="P16" i="17"/>
  <c r="P16" i="20"/>
  <c r="K16" i="25"/>
  <c r="K16" i="23"/>
  <c r="K16" i="22"/>
  <c r="K16" i="24"/>
  <c r="K16" i="21"/>
  <c r="K16" i="20"/>
  <c r="K16" i="19"/>
  <c r="K16" i="27"/>
  <c r="K16" i="17"/>
  <c r="K16" i="18"/>
  <c r="AN16" i="24"/>
  <c r="AN16" i="25"/>
  <c r="AN16" i="19"/>
  <c r="AN16" i="22"/>
  <c r="AN16" i="23"/>
  <c r="AN16" i="18"/>
  <c r="AN16" i="21"/>
  <c r="AN16" i="20"/>
  <c r="AN16" i="17"/>
  <c r="AN16" i="27"/>
  <c r="AB16" i="25"/>
  <c r="AB16" i="24"/>
  <c r="AB16" i="23"/>
  <c r="AB16" i="20"/>
  <c r="AB16" i="27"/>
  <c r="AB16" i="17"/>
  <c r="AB16" i="18"/>
  <c r="AB16" i="19"/>
  <c r="AB16" i="21"/>
  <c r="AB16" i="22"/>
  <c r="AP16" i="22"/>
  <c r="AP16" i="25"/>
  <c r="AP16" i="23"/>
  <c r="AP16" i="21"/>
  <c r="AP16" i="24"/>
  <c r="AP16" i="20"/>
  <c r="AP16" i="18"/>
  <c r="AP16" i="27"/>
  <c r="AP16" i="17"/>
  <c r="AP16" i="19"/>
  <c r="N16" i="24"/>
  <c r="N16" i="22"/>
  <c r="N16" i="20"/>
  <c r="N16" i="25"/>
  <c r="N16" i="23"/>
  <c r="N16" i="21"/>
  <c r="N16" i="18"/>
  <c r="N16" i="27"/>
  <c r="N16" i="17"/>
  <c r="N16" i="19"/>
  <c r="AF16" i="24"/>
  <c r="AF16" i="23"/>
  <c r="AF16" i="25"/>
  <c r="AF16" i="22"/>
  <c r="AF16" i="21"/>
  <c r="AF16" i="19"/>
  <c r="AF16" i="18"/>
  <c r="AF16" i="27"/>
  <c r="AF16" i="20"/>
  <c r="AF16" i="17"/>
  <c r="AM16" i="24"/>
  <c r="AM16" i="25"/>
  <c r="AM16" i="21"/>
  <c r="AM16" i="20"/>
  <c r="AM16" i="18"/>
  <c r="AM16" i="23"/>
  <c r="AM16" i="27"/>
  <c r="AM16" i="22"/>
  <c r="AM16" i="19"/>
  <c r="AM16" i="17"/>
  <c r="J16" i="25"/>
  <c r="J16" i="23"/>
  <c r="J16" i="22"/>
  <c r="J16" i="21"/>
  <c r="J16" i="19"/>
  <c r="J16" i="17"/>
  <c r="J16" i="20"/>
  <c r="J16" i="24"/>
  <c r="J16" i="18"/>
  <c r="J16" i="27"/>
  <c r="AQ16" i="24"/>
  <c r="AQ16" i="25"/>
  <c r="AQ16" i="23"/>
  <c r="AQ16" i="22"/>
  <c r="AQ16" i="20"/>
  <c r="AQ16" i="19"/>
  <c r="AQ16" i="21"/>
  <c r="AQ16" i="27"/>
  <c r="AQ16" i="17"/>
  <c r="AQ16" i="18"/>
  <c r="AJ16" i="22"/>
  <c r="AJ16" i="23"/>
  <c r="AJ16" i="25"/>
  <c r="AJ16" i="24"/>
  <c r="AJ16" i="27"/>
  <c r="AJ16" i="17"/>
  <c r="AJ16" i="21"/>
  <c r="AJ16" i="19"/>
  <c r="AJ16" i="18"/>
  <c r="AJ16" i="20"/>
  <c r="S16" i="25"/>
  <c r="S16" i="23"/>
  <c r="S16" i="24"/>
  <c r="S16" i="22"/>
  <c r="S16" i="21"/>
  <c r="S16" i="19"/>
  <c r="S16" i="27"/>
  <c r="S16" i="17"/>
  <c r="S16" i="20"/>
  <c r="S16" i="18"/>
  <c r="AL16" i="25"/>
  <c r="AL16" i="23"/>
  <c r="AL16" i="24"/>
  <c r="AL16" i="22"/>
  <c r="AL16" i="20"/>
  <c r="AL16" i="21"/>
  <c r="AL16" i="19"/>
  <c r="AL16" i="18"/>
  <c r="AL16" i="27"/>
  <c r="AL16" i="17"/>
  <c r="AS16" i="25"/>
  <c r="AS16" i="23"/>
  <c r="AS16" i="22"/>
  <c r="AS16" i="21"/>
  <c r="AS16" i="19"/>
  <c r="AS16" i="17"/>
  <c r="AS16" i="24"/>
  <c r="AS16" i="20"/>
  <c r="AS16" i="18"/>
  <c r="AS16" i="27"/>
  <c r="AR16" i="25"/>
  <c r="AR16" i="22"/>
  <c r="AR16" i="21"/>
  <c r="AR16" i="27"/>
  <c r="AR16" i="24"/>
  <c r="AR16" i="19"/>
  <c r="AR16" i="17"/>
  <c r="AR16" i="23"/>
  <c r="AR16" i="20"/>
  <c r="AR16" i="18"/>
  <c r="AT16" i="25"/>
  <c r="AT16" i="23"/>
  <c r="AT16" i="22"/>
  <c r="AT16" i="24"/>
  <c r="AT16" i="20"/>
  <c r="AT16" i="21"/>
  <c r="AT16" i="19"/>
  <c r="AT16" i="27"/>
  <c r="AT16" i="17"/>
  <c r="AT16" i="18"/>
  <c r="R16" i="25"/>
  <c r="R16" i="23"/>
  <c r="R16" i="21"/>
  <c r="R16" i="17"/>
  <c r="R16" i="22"/>
  <c r="R16" i="19"/>
  <c r="R16" i="27"/>
  <c r="R16" i="24"/>
  <c r="R16" i="20"/>
  <c r="R16" i="18"/>
  <c r="AA16" i="25"/>
  <c r="AA16" i="24"/>
  <c r="AA16" i="23"/>
  <c r="AA16" i="22"/>
  <c r="AA16" i="19"/>
  <c r="AA16" i="20"/>
  <c r="AA16" i="27"/>
  <c r="AA16" i="18"/>
  <c r="AA16" i="21"/>
  <c r="AA16" i="17"/>
  <c r="I16" i="25"/>
  <c r="I16" i="24"/>
  <c r="I16" i="21"/>
  <c r="I16" i="20"/>
  <c r="I16" i="27"/>
  <c r="I16" i="23"/>
  <c r="I16" i="19"/>
  <c r="I16" i="17"/>
  <c r="I16" i="22"/>
  <c r="I16" i="18"/>
  <c r="AD16" i="25"/>
  <c r="AD16" i="23"/>
  <c r="AD16" i="24"/>
  <c r="AD16" i="22"/>
  <c r="AD16" i="21"/>
  <c r="AD16" i="18"/>
  <c r="AD16" i="20"/>
  <c r="AD16" i="17"/>
  <c r="AD16" i="27"/>
  <c r="AD16" i="19"/>
  <c r="V16" i="21"/>
  <c r="V16" i="18"/>
  <c r="V16" i="17"/>
  <c r="V16" i="25"/>
  <c r="V16" i="20"/>
  <c r="V16" i="24"/>
  <c r="V16" i="22"/>
  <c r="V16" i="19"/>
  <c r="V16" i="23"/>
  <c r="V16" i="27"/>
  <c r="U16" i="24"/>
  <c r="U16" i="23"/>
  <c r="U16" i="25"/>
  <c r="U16" i="20"/>
  <c r="U16" i="17"/>
  <c r="U16" i="19"/>
  <c r="U16" i="18"/>
  <c r="U16" i="27"/>
  <c r="U16" i="21"/>
  <c r="U16" i="22"/>
  <c r="T16" i="24"/>
  <c r="T16" i="22"/>
  <c r="T16" i="27"/>
  <c r="T16" i="18"/>
  <c r="T16" i="25"/>
  <c r="T16" i="19"/>
  <c r="T16" i="23"/>
  <c r="T16" i="17"/>
  <c r="T16" i="20"/>
  <c r="T16" i="21"/>
  <c r="AD16" i="14"/>
  <c r="U16" i="14"/>
  <c r="H16" i="14"/>
  <c r="AA16" i="14"/>
  <c r="AK16" i="14"/>
  <c r="AS16" i="14"/>
  <c r="AM16" i="14"/>
  <c r="AH16" i="14"/>
  <c r="K16" i="14"/>
  <c r="AI16" i="14"/>
  <c r="M16" i="14"/>
  <c r="AP16" i="14"/>
  <c r="AF16" i="14"/>
  <c r="W16" i="14"/>
  <c r="V16" i="14"/>
  <c r="AL16" i="14"/>
  <c r="AT16" i="14"/>
  <c r="X16" i="14"/>
  <c r="O16" i="14"/>
  <c r="Q16" i="14"/>
  <c r="AN16" i="14"/>
  <c r="Z16" i="14"/>
  <c r="AB16" i="14"/>
  <c r="Y16" i="14"/>
  <c r="S16" i="14"/>
  <c r="AU16" i="14"/>
  <c r="AC16" i="14"/>
  <c r="J16" i="14"/>
  <c r="L16" i="14"/>
  <c r="R16" i="14"/>
  <c r="AJ16" i="14"/>
  <c r="AG16" i="14"/>
  <c r="AQ16" i="14"/>
  <c r="AE16" i="14"/>
  <c r="I16" i="14"/>
  <c r="T16" i="14"/>
  <c r="AR16" i="14"/>
  <c r="AO16" i="14"/>
  <c r="N16" i="14"/>
  <c r="K19" i="1"/>
  <c r="K22" i="1" s="1"/>
  <c r="K24" i="1" s="1"/>
  <c r="K26" i="1" s="1"/>
  <c r="K28" i="1" s="1"/>
  <c r="K31" i="1" s="1"/>
  <c r="K33" i="1" s="1"/>
  <c r="N5" i="13"/>
  <c r="M13" i="14"/>
  <c r="BD47" i="14"/>
  <c r="BC47" i="14"/>
  <c r="BB47" i="14"/>
  <c r="F47" i="14"/>
  <c r="BD23" i="14"/>
  <c r="BC23" i="14"/>
  <c r="BB23" i="14"/>
  <c r="AZ23" i="14"/>
  <c r="AY23" i="14"/>
  <c r="AX23" i="14"/>
  <c r="AW23" i="14"/>
  <c r="AV23" i="14"/>
  <c r="AU23" i="14"/>
  <c r="AT23" i="14"/>
  <c r="AS23" i="14"/>
  <c r="AR23" i="14"/>
  <c r="AQ23" i="14"/>
  <c r="AP23" i="14"/>
  <c r="AO23" i="14"/>
  <c r="AN23" i="14"/>
  <c r="AM23" i="14"/>
  <c r="AL23" i="14"/>
  <c r="AK23" i="14"/>
  <c r="AJ23" i="14"/>
  <c r="AI23" i="14"/>
  <c r="AH23" i="14"/>
  <c r="AG23" i="14"/>
  <c r="AF23" i="14"/>
  <c r="AE23" i="14"/>
  <c r="AD23" i="14"/>
  <c r="AC23" i="14"/>
  <c r="AB23" i="14"/>
  <c r="AA23" i="14"/>
  <c r="Z23" i="14"/>
  <c r="Y23" i="14"/>
  <c r="X23" i="14"/>
  <c r="W23" i="14"/>
  <c r="V23" i="14"/>
  <c r="U23" i="14"/>
  <c r="T23" i="14"/>
  <c r="S23" i="14"/>
  <c r="R23" i="14"/>
  <c r="Q23" i="14"/>
  <c r="P23" i="14"/>
  <c r="O23" i="14"/>
  <c r="N23" i="14"/>
  <c r="M23" i="14"/>
  <c r="L23" i="14"/>
  <c r="K23" i="14"/>
  <c r="J23" i="14"/>
  <c r="I23" i="14"/>
  <c r="H23" i="14"/>
  <c r="G23" i="14"/>
  <c r="F23" i="14"/>
  <c r="E23" i="14"/>
  <c r="D23" i="14"/>
  <c r="C23" i="14"/>
  <c r="AZ22" i="14"/>
  <c r="AY22" i="14"/>
  <c r="AX22" i="14"/>
  <c r="AW22" i="14"/>
  <c r="AV22" i="14"/>
  <c r="AU22" i="14"/>
  <c r="BD21" i="14"/>
  <c r="BC21" i="14"/>
  <c r="BB21" i="14"/>
  <c r="AZ21" i="14"/>
  <c r="AY21" i="14"/>
  <c r="AX21" i="14"/>
  <c r="AW21" i="14"/>
  <c r="AV21" i="14"/>
  <c r="AU21" i="14"/>
  <c r="AT21" i="14"/>
  <c r="AS21" i="14"/>
  <c r="AR21" i="14"/>
  <c r="AQ21" i="14"/>
  <c r="AP21" i="14"/>
  <c r="AO21" i="14"/>
  <c r="AN21" i="14"/>
  <c r="AM21" i="14"/>
  <c r="AL21" i="14"/>
  <c r="AK21" i="14"/>
  <c r="AJ21" i="14"/>
  <c r="AI21" i="14"/>
  <c r="AH21" i="14"/>
  <c r="AG21" i="14"/>
  <c r="AF21" i="14"/>
  <c r="AE21" i="14"/>
  <c r="AD21" i="14"/>
  <c r="AC21" i="14"/>
  <c r="AB21" i="14"/>
  <c r="AA21" i="14"/>
  <c r="Z21" i="14"/>
  <c r="Y21" i="14"/>
  <c r="X21" i="14"/>
  <c r="W21" i="14"/>
  <c r="V21" i="14"/>
  <c r="U21" i="14"/>
  <c r="T21" i="14"/>
  <c r="S21" i="14"/>
  <c r="R21" i="14"/>
  <c r="Q21" i="14"/>
  <c r="P21" i="14"/>
  <c r="O21" i="14"/>
  <c r="N21" i="14"/>
  <c r="M21" i="14"/>
  <c r="L21" i="14"/>
  <c r="K21" i="14"/>
  <c r="J21" i="14"/>
  <c r="I21" i="14"/>
  <c r="H21" i="14"/>
  <c r="G21" i="14"/>
  <c r="F21" i="14"/>
  <c r="I20" i="14"/>
  <c r="F19" i="14" s="1"/>
  <c r="H20" i="14"/>
  <c r="J20" i="14" s="1"/>
  <c r="G19" i="14" s="1"/>
  <c r="BE19" i="14"/>
  <c r="BD19" i="14"/>
  <c r="BC19" i="14"/>
  <c r="BB19" i="14"/>
  <c r="J18" i="14"/>
  <c r="L18" i="14" s="1"/>
  <c r="N18" i="14" s="1"/>
  <c r="P18" i="14" s="1"/>
  <c r="R18" i="14" s="1"/>
  <c r="T18" i="14" s="1"/>
  <c r="V18" i="14" s="1"/>
  <c r="X18" i="14" s="1"/>
  <c r="Z18" i="14" s="1"/>
  <c r="AB18" i="14" s="1"/>
  <c r="AD18" i="14" s="1"/>
  <c r="AF18" i="14" s="1"/>
  <c r="AH18" i="14" s="1"/>
  <c r="AJ18" i="14" s="1"/>
  <c r="AL18" i="14" s="1"/>
  <c r="AN18" i="14" s="1"/>
  <c r="AP18" i="14" s="1"/>
  <c r="AR18" i="14" s="1"/>
  <c r="AT18" i="14" s="1"/>
  <c r="AV18" i="14" s="1"/>
  <c r="AX18" i="14" s="1"/>
  <c r="AZ18" i="14" s="1"/>
  <c r="BC18" i="14" s="1"/>
  <c r="I18" i="14"/>
  <c r="K18" i="14" s="1"/>
  <c r="M18" i="14" s="1"/>
  <c r="O18" i="14" s="1"/>
  <c r="Q18" i="14" s="1"/>
  <c r="S18" i="14" s="1"/>
  <c r="U18" i="14" s="1"/>
  <c r="W18" i="14" s="1"/>
  <c r="Y18" i="14" s="1"/>
  <c r="AA18" i="14" s="1"/>
  <c r="AC18" i="14" s="1"/>
  <c r="AE18" i="14" s="1"/>
  <c r="AG18" i="14" s="1"/>
  <c r="AI18" i="14" s="1"/>
  <c r="AK18" i="14" s="1"/>
  <c r="AM18" i="14" s="1"/>
  <c r="AO18" i="14" s="1"/>
  <c r="AQ18" i="14" s="1"/>
  <c r="AS18" i="14" s="1"/>
  <c r="AU18" i="14" s="1"/>
  <c r="AW18" i="14" s="1"/>
  <c r="AY18" i="14" s="1"/>
  <c r="BB18" i="14" s="1"/>
  <c r="BD18" i="14" s="1"/>
  <c r="Q12" i="14"/>
  <c r="S12" i="14" s="1"/>
  <c r="U12" i="14" s="1"/>
  <c r="W12" i="14" s="1"/>
  <c r="Y12" i="14" s="1"/>
  <c r="AA12" i="14" s="1"/>
  <c r="AC12" i="14" s="1"/>
  <c r="AE12" i="14" s="1"/>
  <c r="AG12" i="14" s="1"/>
  <c r="AI12" i="14" s="1"/>
  <c r="AK12" i="14" s="1"/>
  <c r="AM12" i="14" s="1"/>
  <c r="AO12" i="14" s="1"/>
  <c r="AQ12" i="14" s="1"/>
  <c r="AS12" i="14" s="1"/>
  <c r="AU12" i="14" s="1"/>
  <c r="AW12" i="14" s="1"/>
  <c r="AY12" i="14" s="1"/>
  <c r="BA12" i="14" s="1"/>
  <c r="P12" i="14"/>
  <c r="R12" i="14" s="1"/>
  <c r="T12" i="14" s="1"/>
  <c r="V12" i="14" s="1"/>
  <c r="X12" i="14" s="1"/>
  <c r="Z12" i="14" s="1"/>
  <c r="AB12" i="14" s="1"/>
  <c r="AD12" i="14" s="1"/>
  <c r="AF12" i="14" s="1"/>
  <c r="AH12" i="14" s="1"/>
  <c r="AJ12" i="14" s="1"/>
  <c r="AL12" i="14" s="1"/>
  <c r="AN12" i="14" s="1"/>
  <c r="AP12" i="14" s="1"/>
  <c r="AR12" i="14" s="1"/>
  <c r="AT12" i="14" s="1"/>
  <c r="AV12" i="14" s="1"/>
  <c r="AX12" i="14" s="1"/>
  <c r="AZ12" i="14" s="1"/>
  <c r="F12" i="14"/>
  <c r="H12" i="14" s="1"/>
  <c r="E12" i="14"/>
  <c r="G12" i="14" s="1"/>
  <c r="I12" i="14" s="1"/>
  <c r="K12" i="14" s="1"/>
  <c r="Q11" i="14"/>
  <c r="S11" i="14" s="1"/>
  <c r="U11" i="14" s="1"/>
  <c r="W11" i="14" s="1"/>
  <c r="Y11" i="14" s="1"/>
  <c r="AA11" i="14" s="1"/>
  <c r="AC11" i="14" s="1"/>
  <c r="AE11" i="14" s="1"/>
  <c r="AG11" i="14" s="1"/>
  <c r="AI11" i="14" s="1"/>
  <c r="AK11" i="14" s="1"/>
  <c r="AM11" i="14" s="1"/>
  <c r="AO11" i="14" s="1"/>
  <c r="AQ11" i="14" s="1"/>
  <c r="AS11" i="14" s="1"/>
  <c r="AU11" i="14" s="1"/>
  <c r="AW11" i="14" s="1"/>
  <c r="AY11" i="14" s="1"/>
  <c r="BA11" i="14" s="1"/>
  <c r="P11" i="14"/>
  <c r="R11" i="14" s="1"/>
  <c r="T11" i="14" s="1"/>
  <c r="V11" i="14" s="1"/>
  <c r="X11" i="14" s="1"/>
  <c r="Z11" i="14" s="1"/>
  <c r="AB11" i="14" s="1"/>
  <c r="AD11" i="14" s="1"/>
  <c r="AF11" i="14" s="1"/>
  <c r="AH11" i="14" s="1"/>
  <c r="AJ11" i="14" s="1"/>
  <c r="AL11" i="14" s="1"/>
  <c r="AN11" i="14" s="1"/>
  <c r="AP11" i="14" s="1"/>
  <c r="AR11" i="14" s="1"/>
  <c r="AT11" i="14" s="1"/>
  <c r="AV11" i="14" s="1"/>
  <c r="AX11" i="14" s="1"/>
  <c r="AZ11" i="14" s="1"/>
  <c r="F11" i="14"/>
  <c r="H11" i="14" s="1"/>
  <c r="J11" i="14" s="1"/>
  <c r="E11" i="14"/>
  <c r="G11" i="14" s="1"/>
  <c r="I11" i="14" s="1"/>
  <c r="K11" i="14" s="1"/>
  <c r="Q10" i="14"/>
  <c r="S10" i="14" s="1"/>
  <c r="U10" i="14" s="1"/>
  <c r="W10" i="14" s="1"/>
  <c r="Y10" i="14" s="1"/>
  <c r="AA10" i="14" s="1"/>
  <c r="AC10" i="14" s="1"/>
  <c r="AE10" i="14" s="1"/>
  <c r="AG10" i="14" s="1"/>
  <c r="AI10" i="14" s="1"/>
  <c r="AK10" i="14" s="1"/>
  <c r="AM10" i="14" s="1"/>
  <c r="AO10" i="14" s="1"/>
  <c r="AQ10" i="14" s="1"/>
  <c r="AS10" i="14" s="1"/>
  <c r="AU10" i="14" s="1"/>
  <c r="AW10" i="14" s="1"/>
  <c r="AY10" i="14" s="1"/>
  <c r="BA10" i="14" s="1"/>
  <c r="P10" i="14"/>
  <c r="R10" i="14" s="1"/>
  <c r="T10" i="14" s="1"/>
  <c r="V10" i="14" s="1"/>
  <c r="X10" i="14" s="1"/>
  <c r="Z10" i="14" s="1"/>
  <c r="AB10" i="14" s="1"/>
  <c r="AD10" i="14" s="1"/>
  <c r="AF10" i="14" s="1"/>
  <c r="AH10" i="14" s="1"/>
  <c r="AJ10" i="14" s="1"/>
  <c r="AL10" i="14" s="1"/>
  <c r="AN10" i="14" s="1"/>
  <c r="AP10" i="14" s="1"/>
  <c r="AR10" i="14" s="1"/>
  <c r="AT10" i="14" s="1"/>
  <c r="AV10" i="14" s="1"/>
  <c r="AX10" i="14" s="1"/>
  <c r="AZ10" i="14" s="1"/>
  <c r="K20" i="14" l="1"/>
  <c r="L20" i="14"/>
  <c r="BF19" i="14"/>
  <c r="G28" i="14"/>
  <c r="R4" i="13"/>
  <c r="T4" i="13" s="1"/>
  <c r="V4" i="13" s="1"/>
  <c r="X4" i="13" s="1"/>
  <c r="Z4" i="13" s="1"/>
  <c r="AB4" i="13" s="1"/>
  <c r="AD4" i="13" s="1"/>
  <c r="AF4" i="13" s="1"/>
  <c r="AH4" i="13" s="1"/>
  <c r="AJ4" i="13" s="1"/>
  <c r="AL4" i="13" s="1"/>
  <c r="AN4" i="13" s="1"/>
  <c r="AP4" i="13" s="1"/>
  <c r="AR4" i="13" s="1"/>
  <c r="AT4" i="13" s="1"/>
  <c r="AV4" i="13" s="1"/>
  <c r="Q4" i="13"/>
  <c r="S4" i="13" s="1"/>
  <c r="U4" i="13" s="1"/>
  <c r="W4" i="13" s="1"/>
  <c r="Y4" i="13" s="1"/>
  <c r="AA4" i="13" s="1"/>
  <c r="AC4" i="13" s="1"/>
  <c r="AE4" i="13" s="1"/>
  <c r="AG4" i="13" s="1"/>
  <c r="AI4" i="13" s="1"/>
  <c r="AK4" i="13" s="1"/>
  <c r="AM4" i="13" s="1"/>
  <c r="AO4" i="13" s="1"/>
  <c r="AQ4" i="13" s="1"/>
  <c r="AS4" i="13" s="1"/>
  <c r="AU4" i="13" s="1"/>
  <c r="G3" i="13"/>
  <c r="I3" i="13" s="1"/>
  <c r="K3" i="13" s="1"/>
  <c r="M3" i="13" s="1"/>
  <c r="O3" i="13" s="1"/>
  <c r="Q3" i="13" s="1"/>
  <c r="S3" i="13" s="1"/>
  <c r="U3" i="13" s="1"/>
  <c r="W3" i="13" s="1"/>
  <c r="Y3" i="13" s="1"/>
  <c r="AA3" i="13" s="1"/>
  <c r="AC3" i="13" s="1"/>
  <c r="AE3" i="13" s="1"/>
  <c r="AG3" i="13" s="1"/>
  <c r="AI3" i="13" s="1"/>
  <c r="AK3" i="13" s="1"/>
  <c r="AM3" i="13" s="1"/>
  <c r="AO3" i="13" s="1"/>
  <c r="AQ3" i="13" s="1"/>
  <c r="AS3" i="13" s="1"/>
  <c r="AU3" i="13" s="1"/>
  <c r="F3" i="13"/>
  <c r="H3" i="13" s="1"/>
  <c r="J3" i="13" s="1"/>
  <c r="L3" i="13" s="1"/>
  <c r="N3" i="13" s="1"/>
  <c r="P3" i="13" s="1"/>
  <c r="R3" i="13" s="1"/>
  <c r="T3" i="13" s="1"/>
  <c r="V3" i="13" s="1"/>
  <c r="X3" i="13" s="1"/>
  <c r="Z3" i="13" s="1"/>
  <c r="AB3" i="13" s="1"/>
  <c r="AD3" i="13" s="1"/>
  <c r="AF3" i="13" s="1"/>
  <c r="AH3" i="13" s="1"/>
  <c r="AJ3" i="13" s="1"/>
  <c r="AL3" i="13" s="1"/>
  <c r="AN3" i="13" s="1"/>
  <c r="AP3" i="13" s="1"/>
  <c r="AR3" i="13" s="1"/>
  <c r="AT3" i="13" s="1"/>
  <c r="AZ9" i="2"/>
  <c r="AZ15" i="1" s="1"/>
  <c r="AY9" i="2"/>
  <c r="AY15" i="1" s="1"/>
  <c r="AX9" i="2"/>
  <c r="AX15" i="1" s="1"/>
  <c r="AW9" i="2"/>
  <c r="AW15" i="1" s="1"/>
  <c r="AV9" i="2"/>
  <c r="AW17" i="1" s="1"/>
  <c r="AU9" i="2"/>
  <c r="AV17" i="1" s="1"/>
  <c r="AU17" i="1"/>
  <c r="AY10" i="2"/>
  <c r="AY13" i="1" s="1"/>
  <c r="AX10" i="2"/>
  <c r="AX13" i="1" s="1"/>
  <c r="AW10" i="2"/>
  <c r="AW13" i="1" s="1"/>
  <c r="AV10" i="2"/>
  <c r="AV13" i="1" s="1"/>
  <c r="AU10" i="2"/>
  <c r="AU13" i="1" s="1"/>
  <c r="B13" i="1"/>
  <c r="B15" i="1"/>
  <c r="AU9" i="1"/>
  <c r="AV9" i="1"/>
  <c r="AW9" i="1"/>
  <c r="AX9" i="1"/>
  <c r="AY9" i="1"/>
  <c r="AZ9" i="1"/>
  <c r="D17" i="1"/>
  <c r="E17" i="1"/>
  <c r="F17" i="1"/>
  <c r="G17" i="1"/>
  <c r="H17" i="1"/>
  <c r="I17" i="1"/>
  <c r="J17" i="1"/>
  <c r="L17" i="1"/>
  <c r="M17" i="1"/>
  <c r="N17" i="1"/>
  <c r="O17" i="1"/>
  <c r="P17" i="1"/>
  <c r="Q17" i="1"/>
  <c r="R17" i="1"/>
  <c r="S17" i="1"/>
  <c r="T17" i="1"/>
  <c r="U17" i="1"/>
  <c r="V17" i="1"/>
  <c r="W17" i="1"/>
  <c r="X17" i="1"/>
  <c r="Y17" i="1"/>
  <c r="Z17" i="1"/>
  <c r="AA17" i="1"/>
  <c r="AB17" i="1"/>
  <c r="AC17" i="1"/>
  <c r="AD17" i="1"/>
  <c r="AE17" i="1"/>
  <c r="AF17" i="1"/>
  <c r="AG17" i="1"/>
  <c r="AH17" i="1"/>
  <c r="AI17" i="1"/>
  <c r="AJ17" i="1"/>
  <c r="AK17" i="1"/>
  <c r="AL17" i="1"/>
  <c r="AM17" i="1"/>
  <c r="AN17" i="1"/>
  <c r="AO17" i="1"/>
  <c r="AP17" i="1"/>
  <c r="AQ17" i="1"/>
  <c r="AR17" i="1"/>
  <c r="AS17" i="1"/>
  <c r="AT17" i="1"/>
  <c r="C17" i="1"/>
  <c r="D15" i="1"/>
  <c r="E15" i="1"/>
  <c r="F15" i="1"/>
  <c r="G15" i="1"/>
  <c r="H15" i="1"/>
  <c r="I15" i="1"/>
  <c r="J15" i="1"/>
  <c r="L15" i="1"/>
  <c r="M15" i="1"/>
  <c r="N15" i="1"/>
  <c r="O15" i="1"/>
  <c r="P15" i="1"/>
  <c r="Q15" i="1"/>
  <c r="R15" i="1"/>
  <c r="S15" i="1"/>
  <c r="T15" i="1"/>
  <c r="U15" i="1"/>
  <c r="V15" i="1"/>
  <c r="W15" i="1"/>
  <c r="X15" i="1"/>
  <c r="Y15" i="1"/>
  <c r="Z15" i="1"/>
  <c r="AA15" i="1"/>
  <c r="AB15" i="1"/>
  <c r="AC15" i="1"/>
  <c r="AD15" i="1"/>
  <c r="AE15" i="1"/>
  <c r="AF15" i="1"/>
  <c r="AG15" i="1"/>
  <c r="AH15" i="1"/>
  <c r="AI15" i="1"/>
  <c r="AJ15" i="1"/>
  <c r="AK15" i="1"/>
  <c r="AL15" i="1"/>
  <c r="AM15" i="1"/>
  <c r="AN15" i="1"/>
  <c r="AO15" i="1"/>
  <c r="AP15" i="1"/>
  <c r="AQ15" i="1"/>
  <c r="AR15" i="1"/>
  <c r="AS15" i="1"/>
  <c r="C15" i="1"/>
  <c r="D13" i="1"/>
  <c r="E13" i="1"/>
  <c r="F13" i="1"/>
  <c r="G13" i="1"/>
  <c r="H13" i="1"/>
  <c r="I13" i="1"/>
  <c r="J13" i="1"/>
  <c r="L13" i="1"/>
  <c r="M13" i="1"/>
  <c r="N13" i="1"/>
  <c r="O13" i="1"/>
  <c r="P13" i="1"/>
  <c r="Q13" i="1"/>
  <c r="R13" i="1"/>
  <c r="S13" i="1"/>
  <c r="T13" i="1"/>
  <c r="U13" i="1"/>
  <c r="V13" i="1"/>
  <c r="W13" i="1"/>
  <c r="X13" i="1"/>
  <c r="Y13" i="1"/>
  <c r="Z13" i="1"/>
  <c r="AA13" i="1"/>
  <c r="AB13" i="1"/>
  <c r="AC13" i="1"/>
  <c r="AD13" i="1"/>
  <c r="AE13" i="1"/>
  <c r="AF13" i="1"/>
  <c r="AG13" i="1"/>
  <c r="AH13" i="1"/>
  <c r="AI13" i="1"/>
  <c r="AJ13" i="1"/>
  <c r="AK13" i="1"/>
  <c r="AL13" i="1"/>
  <c r="AM13" i="1"/>
  <c r="AN13" i="1"/>
  <c r="AO13" i="1"/>
  <c r="AP13" i="1"/>
  <c r="AQ13" i="1"/>
  <c r="AR13" i="1"/>
  <c r="AS13" i="1"/>
  <c r="AZ13" i="1"/>
  <c r="C13" i="1"/>
  <c r="E6" i="2"/>
  <c r="G6" i="2" s="1"/>
  <c r="I6" i="2" s="1"/>
  <c r="K6" i="2" s="1"/>
  <c r="M6" i="2" s="1"/>
  <c r="O6" i="2" s="1"/>
  <c r="Q6" i="2" s="1"/>
  <c r="S6" i="2" s="1"/>
  <c r="U6" i="2" s="1"/>
  <c r="W6" i="2" s="1"/>
  <c r="Y6" i="2" s="1"/>
  <c r="AA6" i="2" s="1"/>
  <c r="AC6" i="2" s="1"/>
  <c r="AE6" i="2" s="1"/>
  <c r="AG6" i="2" s="1"/>
  <c r="AI6" i="2" s="1"/>
  <c r="AK6" i="2" s="1"/>
  <c r="AM6" i="2" s="1"/>
  <c r="AO6" i="2" s="1"/>
  <c r="AQ6" i="2" s="1"/>
  <c r="AS6" i="2" s="1"/>
  <c r="AV6" i="2" s="1"/>
  <c r="AX6" i="2" s="1"/>
  <c r="AZ6" i="2" s="1"/>
  <c r="D6" i="2"/>
  <c r="AS12" i="2"/>
  <c r="AR12" i="2"/>
  <c r="AQ12" i="2"/>
  <c r="AP12" i="2"/>
  <c r="AO12" i="2"/>
  <c r="AN12" i="2"/>
  <c r="AM12" i="2"/>
  <c r="AL12" i="2"/>
  <c r="AK12" i="2"/>
  <c r="AJ12" i="2"/>
  <c r="AI12" i="2"/>
  <c r="AH12" i="2"/>
  <c r="AG12" i="2"/>
  <c r="AF12" i="2"/>
  <c r="AE12" i="2"/>
  <c r="AD12" i="2"/>
  <c r="AC12" i="2"/>
  <c r="AB12" i="2"/>
  <c r="AA12" i="2"/>
  <c r="Z12" i="2"/>
  <c r="Y12" i="2"/>
  <c r="X12" i="2"/>
  <c r="W12" i="2"/>
  <c r="V12" i="2"/>
  <c r="U12" i="2"/>
  <c r="T12" i="2"/>
  <c r="S12" i="2"/>
  <c r="R12" i="2"/>
  <c r="Q12" i="2"/>
  <c r="P12" i="2"/>
  <c r="O12" i="2"/>
  <c r="N12" i="2"/>
  <c r="M12" i="2"/>
  <c r="K12" i="2"/>
  <c r="J12" i="2"/>
  <c r="I12" i="2"/>
  <c r="H12" i="2"/>
  <c r="G12" i="2"/>
  <c r="F12" i="2"/>
  <c r="E12" i="2"/>
  <c r="D12" i="2"/>
  <c r="C12" i="2"/>
  <c r="B12" i="2"/>
  <c r="AS11" i="2"/>
  <c r="AR11" i="2"/>
  <c r="AQ11" i="2"/>
  <c r="AP11" i="2"/>
  <c r="AO11" i="2"/>
  <c r="AN11" i="2"/>
  <c r="AM11" i="2"/>
  <c r="AL11" i="2"/>
  <c r="AK11" i="2"/>
  <c r="AJ11" i="2"/>
  <c r="AI11" i="2"/>
  <c r="AH11" i="2"/>
  <c r="AG11" i="2"/>
  <c r="AF11" i="2"/>
  <c r="AE11" i="2"/>
  <c r="AD11" i="2"/>
  <c r="AC11" i="2"/>
  <c r="AB11" i="2"/>
  <c r="AA11" i="2"/>
  <c r="Z11" i="2"/>
  <c r="Y11" i="2"/>
  <c r="X11" i="2"/>
  <c r="W11" i="2"/>
  <c r="V11" i="2"/>
  <c r="U11" i="2"/>
  <c r="T11" i="2"/>
  <c r="S11" i="2"/>
  <c r="R11" i="2"/>
  <c r="Q11" i="2"/>
  <c r="P11" i="2"/>
  <c r="O11" i="2"/>
  <c r="N11" i="2"/>
  <c r="M11" i="2"/>
  <c r="K11" i="2"/>
  <c r="L13" i="2" s="1"/>
  <c r="J11" i="2"/>
  <c r="I11" i="2"/>
  <c r="H11" i="2"/>
  <c r="G11" i="2"/>
  <c r="F11" i="2"/>
  <c r="E11" i="2"/>
  <c r="D11" i="2"/>
  <c r="C11" i="2"/>
  <c r="B11" i="2"/>
  <c r="P7" i="2"/>
  <c r="R7" i="2" s="1"/>
  <c r="T7" i="2" s="1"/>
  <c r="V7" i="2" s="1"/>
  <c r="X7" i="2" s="1"/>
  <c r="Z7" i="2" s="1"/>
  <c r="AB7" i="2" s="1"/>
  <c r="AD7" i="2" s="1"/>
  <c r="AF7" i="2" s="1"/>
  <c r="AH7" i="2" s="1"/>
  <c r="AJ7" i="2" s="1"/>
  <c r="AL7" i="2" s="1"/>
  <c r="AN7" i="2" s="1"/>
  <c r="AP7" i="2" s="1"/>
  <c r="AR7" i="2" s="1"/>
  <c r="AT7" i="2" s="1"/>
  <c r="O7" i="2"/>
  <c r="Q7" i="2" s="1"/>
  <c r="S7" i="2" s="1"/>
  <c r="U7" i="2" s="1"/>
  <c r="W7" i="2" s="1"/>
  <c r="Y7" i="2" s="1"/>
  <c r="AA7" i="2" s="1"/>
  <c r="AC7" i="2" s="1"/>
  <c r="AE7" i="2" s="1"/>
  <c r="AG7" i="2" s="1"/>
  <c r="AI7" i="2" s="1"/>
  <c r="AK7" i="2" s="1"/>
  <c r="AM7" i="2" s="1"/>
  <c r="AO7" i="2" s="1"/>
  <c r="AQ7" i="2" s="1"/>
  <c r="AS7" i="2" s="1"/>
  <c r="P8" i="1"/>
  <c r="R8" i="1" s="1"/>
  <c r="T8" i="1" s="1"/>
  <c r="V8" i="1" s="1"/>
  <c r="X8" i="1" s="1"/>
  <c r="Z8" i="1" s="1"/>
  <c r="AB8" i="1" s="1"/>
  <c r="AD8" i="1" s="1"/>
  <c r="AF8" i="1" s="1"/>
  <c r="AH8" i="1" s="1"/>
  <c r="AJ8" i="1" s="1"/>
  <c r="AL8" i="1" s="1"/>
  <c r="AN8" i="1" s="1"/>
  <c r="AP8" i="1" s="1"/>
  <c r="AR8" i="1" s="1"/>
  <c r="AT8" i="1" s="1"/>
  <c r="AV8" i="1" s="1"/>
  <c r="AX8" i="1" s="1"/>
  <c r="AZ8" i="1" s="1"/>
  <c r="O8" i="1"/>
  <c r="Q8" i="1" s="1"/>
  <c r="S8" i="1" s="1"/>
  <c r="U8" i="1" s="1"/>
  <c r="W8" i="1" s="1"/>
  <c r="Y8" i="1" s="1"/>
  <c r="AA8" i="1" s="1"/>
  <c r="AC8" i="1" s="1"/>
  <c r="AE8" i="1" s="1"/>
  <c r="AG8" i="1" s="1"/>
  <c r="AI8" i="1" s="1"/>
  <c r="AK8" i="1" s="1"/>
  <c r="AM8" i="1" s="1"/>
  <c r="AO8" i="1" s="1"/>
  <c r="AQ8" i="1" s="1"/>
  <c r="AS8" i="1" s="1"/>
  <c r="AU8" i="1" s="1"/>
  <c r="AW8" i="1" s="1"/>
  <c r="AY8" i="1" s="1"/>
  <c r="E8" i="1"/>
  <c r="G8" i="1" s="1"/>
  <c r="D8" i="1"/>
  <c r="F8" i="1" s="1"/>
  <c r="H8" i="1" s="1"/>
  <c r="J8" i="1" s="1"/>
  <c r="L8" i="1" s="1"/>
  <c r="Q7" i="1"/>
  <c r="S7" i="1" s="1"/>
  <c r="U7" i="1" s="1"/>
  <c r="W7" i="1" s="1"/>
  <c r="Y7" i="1" s="1"/>
  <c r="AA7" i="1" s="1"/>
  <c r="AC7" i="1" s="1"/>
  <c r="AE7" i="1" s="1"/>
  <c r="AG7" i="1" s="1"/>
  <c r="AI7" i="1" s="1"/>
  <c r="AK7" i="1" s="1"/>
  <c r="AM7" i="1" s="1"/>
  <c r="AO7" i="1" s="1"/>
  <c r="AQ7" i="1" s="1"/>
  <c r="AS7" i="1" s="1"/>
  <c r="AU7" i="1" s="1"/>
  <c r="AW7" i="1" s="1"/>
  <c r="AY7" i="1" s="1"/>
  <c r="P7" i="1"/>
  <c r="R7" i="1" s="1"/>
  <c r="T7" i="1" s="1"/>
  <c r="V7" i="1" s="1"/>
  <c r="X7" i="1" s="1"/>
  <c r="Z7" i="1" s="1"/>
  <c r="AB7" i="1" s="1"/>
  <c r="AD7" i="1" s="1"/>
  <c r="AF7" i="1" s="1"/>
  <c r="AH7" i="1" s="1"/>
  <c r="AJ7" i="1" s="1"/>
  <c r="AL7" i="1" s="1"/>
  <c r="AN7" i="1" s="1"/>
  <c r="AP7" i="1" s="1"/>
  <c r="AR7" i="1" s="1"/>
  <c r="AT7" i="1" s="1"/>
  <c r="AV7" i="1" s="1"/>
  <c r="AX7" i="1" s="1"/>
  <c r="AZ7" i="1" s="1"/>
  <c r="O7" i="1"/>
  <c r="E7" i="1"/>
  <c r="G7" i="1" s="1"/>
  <c r="I7" i="1" s="1"/>
  <c r="K7" i="1" s="1"/>
  <c r="D7" i="1"/>
  <c r="F7" i="1" s="1"/>
  <c r="H7" i="1" s="1"/>
  <c r="J7" i="1" s="1"/>
  <c r="L7" i="1" s="1"/>
  <c r="P6" i="1"/>
  <c r="R6" i="1" s="1"/>
  <c r="T6" i="1" s="1"/>
  <c r="V6" i="1" s="1"/>
  <c r="X6" i="1" s="1"/>
  <c r="Z6" i="1" s="1"/>
  <c r="AB6" i="1" s="1"/>
  <c r="AD6" i="1" s="1"/>
  <c r="AF6" i="1" s="1"/>
  <c r="AH6" i="1" s="1"/>
  <c r="AJ6" i="1" s="1"/>
  <c r="AL6" i="1" s="1"/>
  <c r="AN6" i="1" s="1"/>
  <c r="AP6" i="1" s="1"/>
  <c r="AR6" i="1" s="1"/>
  <c r="AT6" i="1" s="1"/>
  <c r="AV6" i="1" s="1"/>
  <c r="AX6" i="1" s="1"/>
  <c r="AZ6" i="1" s="1"/>
  <c r="O6" i="1"/>
  <c r="Q6" i="1" s="1"/>
  <c r="S6" i="1" s="1"/>
  <c r="U6" i="1" s="1"/>
  <c r="W6" i="1" s="1"/>
  <c r="Y6" i="1" s="1"/>
  <c r="AA6" i="1" s="1"/>
  <c r="AC6" i="1" s="1"/>
  <c r="AE6" i="1" s="1"/>
  <c r="AG6" i="1" s="1"/>
  <c r="AI6" i="1" s="1"/>
  <c r="AK6" i="1" s="1"/>
  <c r="AM6" i="1" s="1"/>
  <c r="AO6" i="1" s="1"/>
  <c r="AQ6" i="1" s="1"/>
  <c r="AS6" i="1" s="1"/>
  <c r="AU6" i="1" s="1"/>
  <c r="AW6" i="1" s="1"/>
  <c r="AY6" i="1" s="1"/>
  <c r="H32" i="18" l="1"/>
  <c r="H32" i="20"/>
  <c r="H32" i="22"/>
  <c r="I32" i="17"/>
  <c r="I32" i="19"/>
  <c r="I32" i="21"/>
  <c r="I32" i="23"/>
  <c r="I32" i="20"/>
  <c r="H32" i="23"/>
  <c r="H32" i="24"/>
  <c r="H32" i="17"/>
  <c r="H32" i="21"/>
  <c r="K32" i="22"/>
  <c r="H32" i="19"/>
  <c r="F30" i="17"/>
  <c r="F34" i="17" s="1"/>
  <c r="F36" i="17" s="1"/>
  <c r="F38" i="17" s="1"/>
  <c r="F40" i="17" s="1"/>
  <c r="F43" i="17" s="1"/>
  <c r="F45" i="17" s="1"/>
  <c r="F30" i="21"/>
  <c r="F34" i="21" s="1"/>
  <c r="F36" i="21" s="1"/>
  <c r="F38" i="21" s="1"/>
  <c r="F40" i="21" s="1"/>
  <c r="F43" i="21" s="1"/>
  <c r="F45" i="21" s="1"/>
  <c r="F30" i="25"/>
  <c r="I32" i="18"/>
  <c r="H32" i="25"/>
  <c r="I32" i="14"/>
  <c r="H32" i="14"/>
  <c r="F30" i="19"/>
  <c r="F34" i="19" s="1"/>
  <c r="F36" i="19" s="1"/>
  <c r="F38" i="19" s="1"/>
  <c r="F40" i="19" s="1"/>
  <c r="F43" i="19" s="1"/>
  <c r="F45" i="19" s="1"/>
  <c r="F30" i="23"/>
  <c r="F34" i="23" s="1"/>
  <c r="F36" i="23" s="1"/>
  <c r="F38" i="23" s="1"/>
  <c r="F40" i="23" s="1"/>
  <c r="F43" i="23" s="1"/>
  <c r="F45" i="23" s="1"/>
  <c r="I32" i="22"/>
  <c r="I32" i="27"/>
  <c r="I32" i="24"/>
  <c r="F30" i="20"/>
  <c r="H32" i="27"/>
  <c r="F30" i="24"/>
  <c r="F34" i="24" s="1"/>
  <c r="F36" i="24" s="1"/>
  <c r="F38" i="24" s="1"/>
  <c r="F40" i="24" s="1"/>
  <c r="F43" i="24" s="1"/>
  <c r="F45" i="24" s="1"/>
  <c r="H30" i="14"/>
  <c r="F30" i="14"/>
  <c r="F34" i="14" s="1"/>
  <c r="F30" i="27"/>
  <c r="F34" i="27" s="1"/>
  <c r="F36" i="27" s="1"/>
  <c r="F38" i="27" s="1"/>
  <c r="F40" i="27" s="1"/>
  <c r="F43" i="27" s="1"/>
  <c r="F45" i="27" s="1"/>
  <c r="I32" i="25"/>
  <c r="F30" i="22"/>
  <c r="F30" i="18"/>
  <c r="F34" i="18" s="1"/>
  <c r="F36" i="18" s="1"/>
  <c r="F38" i="18" s="1"/>
  <c r="F40" i="18" s="1"/>
  <c r="F43" i="18" s="1"/>
  <c r="F45" i="18" s="1"/>
  <c r="D22" i="24"/>
  <c r="D22" i="22"/>
  <c r="D22" i="23"/>
  <c r="D22" i="25"/>
  <c r="D13" i="22"/>
  <c r="D22" i="21"/>
  <c r="D22" i="20"/>
  <c r="D13" i="20"/>
  <c r="D13" i="21"/>
  <c r="D22" i="18"/>
  <c r="D13" i="25"/>
  <c r="D13" i="19"/>
  <c r="D22" i="27"/>
  <c r="D13" i="23"/>
  <c r="D22" i="17"/>
  <c r="D22" i="19"/>
  <c r="D13" i="24"/>
  <c r="D13" i="18"/>
  <c r="D13" i="27"/>
  <c r="D13" i="17"/>
  <c r="AB22" i="25"/>
  <c r="AB22" i="24"/>
  <c r="AC13" i="24"/>
  <c r="AC13" i="22"/>
  <c r="AC13" i="25"/>
  <c r="AB22" i="22"/>
  <c r="AB22" i="21"/>
  <c r="AB22" i="20"/>
  <c r="AC13" i="20"/>
  <c r="AC13" i="23"/>
  <c r="AC13" i="18"/>
  <c r="AB22" i="19"/>
  <c r="AB22" i="23"/>
  <c r="AC13" i="21"/>
  <c r="AC13" i="19"/>
  <c r="AB22" i="27"/>
  <c r="AC13" i="17"/>
  <c r="AC13" i="27"/>
  <c r="AB22" i="17"/>
  <c r="AB22" i="18"/>
  <c r="N13" i="25"/>
  <c r="M22" i="25"/>
  <c r="M22" i="22"/>
  <c r="N13" i="24"/>
  <c r="N13" i="22"/>
  <c r="N13" i="21"/>
  <c r="M22" i="19"/>
  <c r="M22" i="20"/>
  <c r="M22" i="24"/>
  <c r="M22" i="23"/>
  <c r="N13" i="19"/>
  <c r="M22" i="27"/>
  <c r="N13" i="27"/>
  <c r="N13" i="20"/>
  <c r="M22" i="21"/>
  <c r="M22" i="17"/>
  <c r="N13" i="23"/>
  <c r="M22" i="18"/>
  <c r="N13" i="17"/>
  <c r="N13" i="18"/>
  <c r="AT13" i="24"/>
  <c r="AT13" i="23"/>
  <c r="AS22" i="21"/>
  <c r="AS22" i="24"/>
  <c r="AT13" i="22"/>
  <c r="AT13" i="18"/>
  <c r="AS22" i="23"/>
  <c r="AS22" i="22"/>
  <c r="AS22" i="20"/>
  <c r="AS22" i="17"/>
  <c r="AT13" i="19"/>
  <c r="AT13" i="27"/>
  <c r="AT13" i="17"/>
  <c r="AT13" i="21"/>
  <c r="AS22" i="19"/>
  <c r="AT13" i="20"/>
  <c r="AS22" i="27"/>
  <c r="AT13" i="25"/>
  <c r="AS22" i="18"/>
  <c r="AS22" i="25"/>
  <c r="F22" i="25"/>
  <c r="F13" i="25"/>
  <c r="F22" i="23"/>
  <c r="F13" i="24"/>
  <c r="F13" i="23"/>
  <c r="F13" i="22"/>
  <c r="F22" i="22"/>
  <c r="F13" i="21"/>
  <c r="F22" i="24"/>
  <c r="F13" i="19"/>
  <c r="F22" i="21"/>
  <c r="F22" i="20"/>
  <c r="F13" i="27"/>
  <c r="F22" i="27"/>
  <c r="F22" i="19"/>
  <c r="F13" i="18"/>
  <c r="F22" i="18"/>
  <c r="F13" i="20"/>
  <c r="F13" i="17"/>
  <c r="F22" i="17"/>
  <c r="F26" i="14"/>
  <c r="G26" i="14" s="1"/>
  <c r="H26" i="14" s="1"/>
  <c r="I26" i="14" s="1"/>
  <c r="F26" i="19"/>
  <c r="G26" i="19" s="1"/>
  <c r="H26" i="19" s="1"/>
  <c r="I26" i="19" s="1"/>
  <c r="F26" i="22"/>
  <c r="G26" i="22" s="1"/>
  <c r="H26" i="22" s="1"/>
  <c r="I26" i="22" s="1"/>
  <c r="F26" i="24"/>
  <c r="G26" i="24" s="1"/>
  <c r="H26" i="24" s="1"/>
  <c r="I26" i="24" s="1"/>
  <c r="F26" i="25"/>
  <c r="G26" i="25" s="1"/>
  <c r="H26" i="25" s="1"/>
  <c r="I26" i="25" s="1"/>
  <c r="F26" i="27"/>
  <c r="G26" i="27" s="1"/>
  <c r="H26" i="27" s="1"/>
  <c r="I26" i="27" s="1"/>
  <c r="F26" i="20"/>
  <c r="G26" i="20" s="1"/>
  <c r="H26" i="20" s="1"/>
  <c r="I26" i="20" s="1"/>
  <c r="F26" i="21"/>
  <c r="G26" i="21" s="1"/>
  <c r="H26" i="21" s="1"/>
  <c r="I26" i="21" s="1"/>
  <c r="F26" i="23"/>
  <c r="G26" i="23" s="1"/>
  <c r="H26" i="23" s="1"/>
  <c r="I26" i="23" s="1"/>
  <c r="F26" i="17"/>
  <c r="G26" i="17" s="1"/>
  <c r="H26" i="17" s="1"/>
  <c r="I26" i="17" s="1"/>
  <c r="F26" i="18"/>
  <c r="G26" i="18" s="1"/>
  <c r="H26" i="18" s="1"/>
  <c r="I26" i="18" s="1"/>
  <c r="F34" i="25"/>
  <c r="F36" i="25" s="1"/>
  <c r="F38" i="25" s="1"/>
  <c r="F40" i="25" s="1"/>
  <c r="F43" i="25" s="1"/>
  <c r="F45" i="25" s="1"/>
  <c r="F34" i="22"/>
  <c r="F36" i="22" s="1"/>
  <c r="F38" i="22" s="1"/>
  <c r="F40" i="22" s="1"/>
  <c r="F43" i="22" s="1"/>
  <c r="F45" i="22" s="1"/>
  <c r="F34" i="20"/>
  <c r="F36" i="20" s="1"/>
  <c r="F38" i="20" s="1"/>
  <c r="F40" i="20" s="1"/>
  <c r="F43" i="20" s="1"/>
  <c r="F45" i="20" s="1"/>
  <c r="Y13" i="25"/>
  <c r="X22" i="25"/>
  <c r="Y13" i="23"/>
  <c r="X22" i="23"/>
  <c r="X22" i="21"/>
  <c r="Y13" i="21"/>
  <c r="X22" i="19"/>
  <c r="Y13" i="19"/>
  <c r="X22" i="27"/>
  <c r="Y13" i="27"/>
  <c r="Y13" i="22"/>
  <c r="X22" i="20"/>
  <c r="X22" i="18"/>
  <c r="Y13" i="17"/>
  <c r="Y13" i="24"/>
  <c r="Y13" i="20"/>
  <c r="X22" i="17"/>
  <c r="X22" i="22"/>
  <c r="Y13" i="18"/>
  <c r="X22" i="24"/>
  <c r="AG13" i="25"/>
  <c r="AF22" i="25"/>
  <c r="AF22" i="24"/>
  <c r="AG13" i="23"/>
  <c r="AF22" i="23"/>
  <c r="AF22" i="22"/>
  <c r="AF22" i="21"/>
  <c r="AG13" i="21"/>
  <c r="AG13" i="24"/>
  <c r="AG13" i="22"/>
  <c r="AF22" i="19"/>
  <c r="AF22" i="20"/>
  <c r="AG13" i="19"/>
  <c r="AF22" i="27"/>
  <c r="AG13" i="27"/>
  <c r="AG13" i="18"/>
  <c r="AF22" i="18"/>
  <c r="AG13" i="20"/>
  <c r="AF22" i="17"/>
  <c r="AG13" i="17"/>
  <c r="D24" i="25"/>
  <c r="E16" i="13" s="1"/>
  <c r="D24" i="22"/>
  <c r="E13" i="13" s="1"/>
  <c r="D24" i="24"/>
  <c r="E25" i="24" s="1"/>
  <c r="D24" i="23"/>
  <c r="D24" i="19"/>
  <c r="D24" i="18"/>
  <c r="E9" i="13" s="1"/>
  <c r="D24" i="17"/>
  <c r="D24" i="20"/>
  <c r="D24" i="21"/>
  <c r="E12" i="13" s="1"/>
  <c r="D24" i="27"/>
  <c r="I22" i="25"/>
  <c r="I13" i="25"/>
  <c r="I22" i="24"/>
  <c r="I13" i="23"/>
  <c r="I13" i="22"/>
  <c r="I22" i="21"/>
  <c r="I13" i="24"/>
  <c r="I22" i="20"/>
  <c r="I22" i="23"/>
  <c r="I22" i="22"/>
  <c r="I13" i="21"/>
  <c r="I22" i="19"/>
  <c r="I22" i="18"/>
  <c r="I13" i="20"/>
  <c r="I22" i="17"/>
  <c r="I13" i="17"/>
  <c r="I13" i="18"/>
  <c r="I13" i="19"/>
  <c r="I22" i="27"/>
  <c r="I13" i="27"/>
  <c r="Y22" i="25"/>
  <c r="Y22" i="23"/>
  <c r="Y22" i="24"/>
  <c r="Y22" i="22"/>
  <c r="Z13" i="23"/>
  <c r="Z13" i="24"/>
  <c r="Z13" i="21"/>
  <c r="Z13" i="20"/>
  <c r="Z13" i="27"/>
  <c r="Z13" i="22"/>
  <c r="Y22" i="20"/>
  <c r="Y22" i="19"/>
  <c r="Z13" i="19"/>
  <c r="Z13" i="17"/>
  <c r="Z13" i="25"/>
  <c r="Y22" i="17"/>
  <c r="Z13" i="18"/>
  <c r="Y22" i="27"/>
  <c r="Y22" i="18"/>
  <c r="Y22" i="21"/>
  <c r="AG22" i="25"/>
  <c r="AG22" i="23"/>
  <c r="AG22" i="24"/>
  <c r="AH13" i="23"/>
  <c r="AH13" i="25"/>
  <c r="AG22" i="22"/>
  <c r="AG22" i="21"/>
  <c r="AH13" i="20"/>
  <c r="AH13" i="27"/>
  <c r="AH13" i="17"/>
  <c r="AH13" i="21"/>
  <c r="AG22" i="18"/>
  <c r="AH13" i="24"/>
  <c r="AH13" i="22"/>
  <c r="AG22" i="20"/>
  <c r="AG22" i="17"/>
  <c r="AG22" i="19"/>
  <c r="AH13" i="19"/>
  <c r="AH13" i="18"/>
  <c r="AG22" i="27"/>
  <c r="AO22" i="25"/>
  <c r="AO22" i="23"/>
  <c r="AP13" i="24"/>
  <c r="AP13" i="25"/>
  <c r="AO22" i="22"/>
  <c r="AP13" i="23"/>
  <c r="AP13" i="21"/>
  <c r="AP13" i="20"/>
  <c r="AP13" i="27"/>
  <c r="AO22" i="20"/>
  <c r="AO22" i="24"/>
  <c r="AP13" i="17"/>
  <c r="AO22" i="19"/>
  <c r="AP13" i="18"/>
  <c r="AO22" i="27"/>
  <c r="AP13" i="19"/>
  <c r="AO22" i="21"/>
  <c r="AO22" i="18"/>
  <c r="AP13" i="22"/>
  <c r="AO22" i="17"/>
  <c r="T22" i="25"/>
  <c r="T22" i="24"/>
  <c r="U13" i="24"/>
  <c r="U13" i="22"/>
  <c r="T22" i="23"/>
  <c r="T22" i="21"/>
  <c r="T22" i="22"/>
  <c r="T22" i="20"/>
  <c r="U13" i="25"/>
  <c r="U13" i="21"/>
  <c r="U13" i="18"/>
  <c r="U13" i="23"/>
  <c r="U13" i="19"/>
  <c r="T22" i="27"/>
  <c r="T22" i="18"/>
  <c r="U13" i="27"/>
  <c r="U13" i="17"/>
  <c r="U13" i="20"/>
  <c r="T22" i="19"/>
  <c r="T22" i="17"/>
  <c r="AR22" i="25"/>
  <c r="AR22" i="24"/>
  <c r="AS13" i="24"/>
  <c r="AS13" i="25"/>
  <c r="AS13" i="22"/>
  <c r="AS13" i="23"/>
  <c r="AR22" i="21"/>
  <c r="AR22" i="23"/>
  <c r="AR22" i="20"/>
  <c r="AR22" i="22"/>
  <c r="AS13" i="19"/>
  <c r="AS13" i="18"/>
  <c r="AS13" i="20"/>
  <c r="AR22" i="18"/>
  <c r="AS13" i="27"/>
  <c r="AR22" i="17"/>
  <c r="AS13" i="21"/>
  <c r="AR22" i="19"/>
  <c r="AR22" i="27"/>
  <c r="AS13" i="17"/>
  <c r="V13" i="24"/>
  <c r="U22" i="24"/>
  <c r="U22" i="23"/>
  <c r="U22" i="21"/>
  <c r="V13" i="21"/>
  <c r="V13" i="23"/>
  <c r="U22" i="25"/>
  <c r="U22" i="22"/>
  <c r="V13" i="18"/>
  <c r="U22" i="17"/>
  <c r="U22" i="18"/>
  <c r="V13" i="25"/>
  <c r="U22" i="19"/>
  <c r="V13" i="17"/>
  <c r="V13" i="20"/>
  <c r="V13" i="22"/>
  <c r="U22" i="20"/>
  <c r="U22" i="27"/>
  <c r="V13" i="27"/>
  <c r="V13" i="19"/>
  <c r="AD13" i="24"/>
  <c r="AD13" i="25"/>
  <c r="AC22" i="22"/>
  <c r="AC22" i="21"/>
  <c r="AC22" i="23"/>
  <c r="AD13" i="23"/>
  <c r="AC22" i="20"/>
  <c r="AC22" i="25"/>
  <c r="AD13" i="22"/>
  <c r="AD13" i="18"/>
  <c r="AC22" i="24"/>
  <c r="AC22" i="17"/>
  <c r="AD13" i="21"/>
  <c r="AD13" i="20"/>
  <c r="AC22" i="27"/>
  <c r="AD13" i="19"/>
  <c r="AC22" i="18"/>
  <c r="AD13" i="27"/>
  <c r="AD13" i="17"/>
  <c r="AC22" i="19"/>
  <c r="W13" i="23"/>
  <c r="W13" i="25"/>
  <c r="V22" i="24"/>
  <c r="V22" i="23"/>
  <c r="V22" i="21"/>
  <c r="W13" i="20"/>
  <c r="V22" i="20"/>
  <c r="W13" i="24"/>
  <c r="V22" i="17"/>
  <c r="V22" i="25"/>
  <c r="W13" i="21"/>
  <c r="V22" i="18"/>
  <c r="W13" i="18"/>
  <c r="W13" i="27"/>
  <c r="V22" i="19"/>
  <c r="W13" i="22"/>
  <c r="V22" i="22"/>
  <c r="W13" i="19"/>
  <c r="W13" i="17"/>
  <c r="V22" i="27"/>
  <c r="AL22" i="22"/>
  <c r="AM13" i="25"/>
  <c r="AM13" i="23"/>
  <c r="AM13" i="24"/>
  <c r="AM13" i="22"/>
  <c r="AL22" i="24"/>
  <c r="AM13" i="20"/>
  <c r="AL22" i="25"/>
  <c r="AL22" i="20"/>
  <c r="AL22" i="17"/>
  <c r="AL22" i="23"/>
  <c r="AM13" i="21"/>
  <c r="AL22" i="18"/>
  <c r="AL22" i="19"/>
  <c r="AL22" i="21"/>
  <c r="AM13" i="18"/>
  <c r="AM13" i="17"/>
  <c r="AM13" i="19"/>
  <c r="AL22" i="27"/>
  <c r="AM13" i="27"/>
  <c r="G22" i="23"/>
  <c r="G22" i="22"/>
  <c r="G13" i="24"/>
  <c r="G22" i="21"/>
  <c r="G22" i="20"/>
  <c r="G13" i="21"/>
  <c r="G13" i="23"/>
  <c r="G13" i="22"/>
  <c r="G13" i="20"/>
  <c r="G13" i="25"/>
  <c r="G13" i="27"/>
  <c r="G13" i="17"/>
  <c r="G22" i="25"/>
  <c r="G13" i="19"/>
  <c r="G22" i="27"/>
  <c r="G22" i="19"/>
  <c r="G13" i="18"/>
  <c r="G22" i="18"/>
  <c r="G22" i="24"/>
  <c r="G22" i="17"/>
  <c r="W22" i="24"/>
  <c r="X13" i="25"/>
  <c r="X13" i="23"/>
  <c r="W22" i="25"/>
  <c r="X13" i="24"/>
  <c r="W22" i="22"/>
  <c r="X13" i="22"/>
  <c r="X13" i="21"/>
  <c r="W22" i="18"/>
  <c r="W22" i="27"/>
  <c r="X13" i="27"/>
  <c r="W22" i="19"/>
  <c r="X13" i="17"/>
  <c r="W22" i="20"/>
  <c r="X13" i="19"/>
  <c r="W22" i="21"/>
  <c r="X13" i="18"/>
  <c r="X13" i="20"/>
  <c r="W22" i="17"/>
  <c r="W22" i="23"/>
  <c r="AM22" i="24"/>
  <c r="AN13" i="25"/>
  <c r="AM22" i="22"/>
  <c r="AN13" i="24"/>
  <c r="AM22" i="23"/>
  <c r="AM22" i="25"/>
  <c r="AM22" i="20"/>
  <c r="AN13" i="21"/>
  <c r="AN13" i="20"/>
  <c r="AM22" i="18"/>
  <c r="AM22" i="27"/>
  <c r="AN13" i="22"/>
  <c r="AM22" i="17"/>
  <c r="AM22" i="19"/>
  <c r="AN13" i="23"/>
  <c r="AN13" i="19"/>
  <c r="AN13" i="18"/>
  <c r="AM22" i="21"/>
  <c r="AN13" i="27"/>
  <c r="AN13" i="17"/>
  <c r="C24" i="23"/>
  <c r="C24" i="22"/>
  <c r="D25" i="22" s="1"/>
  <c r="C24" i="24"/>
  <c r="C24" i="25"/>
  <c r="C24" i="20"/>
  <c r="C24" i="21"/>
  <c r="C24" i="27"/>
  <c r="C24" i="19"/>
  <c r="C24" i="18"/>
  <c r="D25" i="18" s="1"/>
  <c r="C24" i="17"/>
  <c r="D25" i="17" s="1"/>
  <c r="H22" i="25"/>
  <c r="H22" i="22"/>
  <c r="H22" i="24"/>
  <c r="H13" i="23"/>
  <c r="H22" i="23"/>
  <c r="H13" i="25"/>
  <c r="H13" i="21"/>
  <c r="H22" i="21"/>
  <c r="H22" i="20"/>
  <c r="H22" i="19"/>
  <c r="H13" i="17"/>
  <c r="H13" i="24"/>
  <c r="H13" i="18"/>
  <c r="H22" i="18"/>
  <c r="H13" i="27"/>
  <c r="H13" i="22"/>
  <c r="H13" i="19"/>
  <c r="H22" i="17"/>
  <c r="H22" i="27"/>
  <c r="H13" i="20"/>
  <c r="AO13" i="25"/>
  <c r="AN22" i="25"/>
  <c r="AO13" i="24"/>
  <c r="AN22" i="23"/>
  <c r="AO13" i="22"/>
  <c r="AN22" i="24"/>
  <c r="AO13" i="21"/>
  <c r="AN22" i="19"/>
  <c r="AN22" i="21"/>
  <c r="AO13" i="19"/>
  <c r="AN22" i="27"/>
  <c r="AN22" i="22"/>
  <c r="AO13" i="27"/>
  <c r="AN22" i="20"/>
  <c r="AO13" i="23"/>
  <c r="AO13" i="18"/>
  <c r="AO13" i="20"/>
  <c r="AN22" i="17"/>
  <c r="AN22" i="18"/>
  <c r="AO13" i="17"/>
  <c r="E24" i="25"/>
  <c r="E24" i="24"/>
  <c r="F15" i="13" s="1"/>
  <c r="E24" i="23"/>
  <c r="E24" i="21"/>
  <c r="E24" i="20"/>
  <c r="E24" i="22"/>
  <c r="F13" i="13" s="1"/>
  <c r="E24" i="19"/>
  <c r="E24" i="18"/>
  <c r="E24" i="17"/>
  <c r="F8" i="13" s="1"/>
  <c r="E24" i="27"/>
  <c r="J13" i="24"/>
  <c r="J13" i="22"/>
  <c r="J22" i="21"/>
  <c r="J13" i="23"/>
  <c r="J22" i="24"/>
  <c r="J22" i="25"/>
  <c r="J22" i="22"/>
  <c r="J13" i="25"/>
  <c r="J22" i="20"/>
  <c r="J13" i="18"/>
  <c r="J22" i="17"/>
  <c r="J13" i="27"/>
  <c r="J13" i="20"/>
  <c r="J13" i="19"/>
  <c r="J22" i="23"/>
  <c r="J22" i="19"/>
  <c r="J13" i="17"/>
  <c r="J22" i="27"/>
  <c r="J22" i="18"/>
  <c r="J13" i="21"/>
  <c r="AH22" i="23"/>
  <c r="AI13" i="23"/>
  <c r="AH22" i="22"/>
  <c r="AH22" i="25"/>
  <c r="AH22" i="24"/>
  <c r="AH22" i="21"/>
  <c r="AI13" i="21"/>
  <c r="AI13" i="24"/>
  <c r="AH22" i="20"/>
  <c r="AI13" i="25"/>
  <c r="AI13" i="17"/>
  <c r="AI13" i="19"/>
  <c r="AH22" i="18"/>
  <c r="AI13" i="22"/>
  <c r="AI13" i="27"/>
  <c r="AH22" i="19"/>
  <c r="AH22" i="17"/>
  <c r="AI13" i="18"/>
  <c r="AH22" i="27"/>
  <c r="AI13" i="20"/>
  <c r="L22" i="24"/>
  <c r="L22" i="25"/>
  <c r="L13" i="25"/>
  <c r="L13" i="20"/>
  <c r="L13" i="24"/>
  <c r="L13" i="21"/>
  <c r="L22" i="19"/>
  <c r="L22" i="18"/>
  <c r="L22" i="27"/>
  <c r="L22" i="20"/>
  <c r="L13" i="17"/>
  <c r="L22" i="21"/>
  <c r="L13" i="19"/>
  <c r="L22" i="23"/>
  <c r="L13" i="22"/>
  <c r="L13" i="23"/>
  <c r="L22" i="17"/>
  <c r="L13" i="27"/>
  <c r="L22" i="22"/>
  <c r="L13" i="18"/>
  <c r="AJ22" i="25"/>
  <c r="AJ22" i="24"/>
  <c r="AK13" i="24"/>
  <c r="AK13" i="22"/>
  <c r="AJ22" i="21"/>
  <c r="AJ22" i="20"/>
  <c r="AJ22" i="23"/>
  <c r="AK13" i="23"/>
  <c r="AK13" i="21"/>
  <c r="AJ22" i="19"/>
  <c r="AK13" i="18"/>
  <c r="AK13" i="25"/>
  <c r="AK13" i="17"/>
  <c r="AJ22" i="17"/>
  <c r="AJ22" i="22"/>
  <c r="AK13" i="27"/>
  <c r="AJ22" i="18"/>
  <c r="AK13" i="20"/>
  <c r="AK13" i="19"/>
  <c r="AJ22" i="27"/>
  <c r="E22" i="25"/>
  <c r="E13" i="25"/>
  <c r="E22" i="24"/>
  <c r="E22" i="23"/>
  <c r="E13" i="24"/>
  <c r="E22" i="19"/>
  <c r="E22" i="22"/>
  <c r="E13" i="22"/>
  <c r="E13" i="20"/>
  <c r="E13" i="19"/>
  <c r="E22" i="27"/>
  <c r="E22" i="20"/>
  <c r="E22" i="21"/>
  <c r="E13" i="21"/>
  <c r="E13" i="18"/>
  <c r="E13" i="27"/>
  <c r="E22" i="18"/>
  <c r="E13" i="23"/>
  <c r="E22" i="17"/>
  <c r="E13" i="17"/>
  <c r="AL13" i="24"/>
  <c r="AK22" i="21"/>
  <c r="AK22" i="25"/>
  <c r="AL13" i="25"/>
  <c r="AK22" i="23"/>
  <c r="AK22" i="22"/>
  <c r="AK22" i="24"/>
  <c r="AL13" i="22"/>
  <c r="AK22" i="19"/>
  <c r="AL13" i="18"/>
  <c r="AL13" i="21"/>
  <c r="AL13" i="20"/>
  <c r="AK22" i="17"/>
  <c r="AK22" i="20"/>
  <c r="AK22" i="27"/>
  <c r="AL13" i="19"/>
  <c r="AK22" i="18"/>
  <c r="AL13" i="23"/>
  <c r="AL13" i="17"/>
  <c r="AL13" i="27"/>
  <c r="N22" i="25"/>
  <c r="N22" i="23"/>
  <c r="O13" i="25"/>
  <c r="N22" i="22"/>
  <c r="N22" i="24"/>
  <c r="O13" i="24"/>
  <c r="O13" i="23"/>
  <c r="O13" i="22"/>
  <c r="N22" i="20"/>
  <c r="O13" i="20"/>
  <c r="O13" i="19"/>
  <c r="O13" i="27"/>
  <c r="O13" i="17"/>
  <c r="N22" i="21"/>
  <c r="N22" i="17"/>
  <c r="O13" i="18"/>
  <c r="N22" i="27"/>
  <c r="N22" i="18"/>
  <c r="N22" i="19"/>
  <c r="O13" i="21"/>
  <c r="AE13" i="24"/>
  <c r="AD22" i="23"/>
  <c r="AD22" i="25"/>
  <c r="AD22" i="24"/>
  <c r="AE13" i="22"/>
  <c r="AE13" i="20"/>
  <c r="AE13" i="25"/>
  <c r="AE13" i="21"/>
  <c r="AE13" i="23"/>
  <c r="AD22" i="20"/>
  <c r="AD22" i="17"/>
  <c r="AD22" i="21"/>
  <c r="AD22" i="18"/>
  <c r="AD22" i="27"/>
  <c r="AE13" i="19"/>
  <c r="AE13" i="18"/>
  <c r="AE13" i="27"/>
  <c r="AE13" i="17"/>
  <c r="AD22" i="22"/>
  <c r="AD22" i="19"/>
  <c r="AE22" i="24"/>
  <c r="AF13" i="25"/>
  <c r="AF13" i="24"/>
  <c r="AE22" i="23"/>
  <c r="AE22" i="25"/>
  <c r="AF13" i="23"/>
  <c r="AF13" i="21"/>
  <c r="AE22" i="22"/>
  <c r="AF13" i="22"/>
  <c r="AE22" i="21"/>
  <c r="AE22" i="18"/>
  <c r="AE22" i="27"/>
  <c r="AF13" i="20"/>
  <c r="AF13" i="19"/>
  <c r="AF13" i="18"/>
  <c r="AF13" i="17"/>
  <c r="AE22" i="19"/>
  <c r="AF13" i="27"/>
  <c r="AE22" i="17"/>
  <c r="AE22" i="20"/>
  <c r="R22" i="23"/>
  <c r="S13" i="23"/>
  <c r="R22" i="22"/>
  <c r="R22" i="25"/>
  <c r="R22" i="24"/>
  <c r="S13" i="24"/>
  <c r="S13" i="22"/>
  <c r="S13" i="21"/>
  <c r="R22" i="20"/>
  <c r="R22" i="21"/>
  <c r="S13" i="20"/>
  <c r="S13" i="17"/>
  <c r="S13" i="19"/>
  <c r="S13" i="18"/>
  <c r="S13" i="25"/>
  <c r="R22" i="19"/>
  <c r="R22" i="17"/>
  <c r="R22" i="27"/>
  <c r="S13" i="27"/>
  <c r="R22" i="18"/>
  <c r="Z22" i="23"/>
  <c r="AA13" i="23"/>
  <c r="Z22" i="22"/>
  <c r="AA13" i="25"/>
  <c r="AA13" i="24"/>
  <c r="AA13" i="21"/>
  <c r="AA13" i="22"/>
  <c r="Z22" i="20"/>
  <c r="Z22" i="21"/>
  <c r="Z22" i="19"/>
  <c r="AA13" i="19"/>
  <c r="AA13" i="17"/>
  <c r="Z22" i="25"/>
  <c r="Z22" i="17"/>
  <c r="AA13" i="20"/>
  <c r="Z22" i="24"/>
  <c r="Z22" i="18"/>
  <c r="Z22" i="27"/>
  <c r="AA13" i="18"/>
  <c r="AA13" i="27"/>
  <c r="AQ13" i="25"/>
  <c r="AP22" i="23"/>
  <c r="AQ13" i="23"/>
  <c r="AP22" i="22"/>
  <c r="AP22" i="24"/>
  <c r="AQ13" i="21"/>
  <c r="AP22" i="21"/>
  <c r="AP22" i="20"/>
  <c r="AP22" i="25"/>
  <c r="AQ13" i="24"/>
  <c r="AQ13" i="17"/>
  <c r="AQ13" i="18"/>
  <c r="AP22" i="27"/>
  <c r="AQ13" i="19"/>
  <c r="AQ13" i="20"/>
  <c r="AP22" i="18"/>
  <c r="AQ13" i="27"/>
  <c r="AQ13" i="22"/>
  <c r="AP22" i="19"/>
  <c r="AP22" i="17"/>
  <c r="F24" i="21"/>
  <c r="F24" i="22"/>
  <c r="G13" i="13" s="1"/>
  <c r="F24" i="23"/>
  <c r="F24" i="17"/>
  <c r="F24" i="18"/>
  <c r="G9" i="13" s="1"/>
  <c r="F24" i="25"/>
  <c r="F24" i="20"/>
  <c r="G11" i="13" s="1"/>
  <c r="F24" i="27"/>
  <c r="F24" i="24"/>
  <c r="F24" i="19"/>
  <c r="C22" i="24"/>
  <c r="C22" i="22"/>
  <c r="C22" i="23"/>
  <c r="C22" i="21"/>
  <c r="C22" i="20"/>
  <c r="C22" i="17"/>
  <c r="C22" i="18"/>
  <c r="C22" i="25"/>
  <c r="C22" i="19"/>
  <c r="C22" i="27"/>
  <c r="K13" i="24"/>
  <c r="K13" i="23"/>
  <c r="K22" i="25"/>
  <c r="K13" i="25"/>
  <c r="K22" i="23"/>
  <c r="K22" i="21"/>
  <c r="K22" i="22"/>
  <c r="K13" i="18"/>
  <c r="K22" i="17"/>
  <c r="K22" i="19"/>
  <c r="K22" i="18"/>
  <c r="K13" i="27"/>
  <c r="K22" i="20"/>
  <c r="K13" i="20"/>
  <c r="K13" i="17"/>
  <c r="K22" i="24"/>
  <c r="K13" i="19"/>
  <c r="K22" i="27"/>
  <c r="K13" i="21"/>
  <c r="K13" i="22"/>
  <c r="T13" i="25"/>
  <c r="S22" i="25"/>
  <c r="T13" i="23"/>
  <c r="S22" i="22"/>
  <c r="S22" i="24"/>
  <c r="T13" i="24"/>
  <c r="T13" i="22"/>
  <c r="S22" i="23"/>
  <c r="S22" i="21"/>
  <c r="S22" i="19"/>
  <c r="T13" i="21"/>
  <c r="T13" i="19"/>
  <c r="T13" i="18"/>
  <c r="S22" i="27"/>
  <c r="S22" i="18"/>
  <c r="T13" i="17"/>
  <c r="T13" i="27"/>
  <c r="S22" i="17"/>
  <c r="S22" i="20"/>
  <c r="T13" i="20"/>
  <c r="AB13" i="25"/>
  <c r="AA22" i="25"/>
  <c r="AB13" i="23"/>
  <c r="AA22" i="22"/>
  <c r="AA22" i="24"/>
  <c r="AB13" i="22"/>
  <c r="AB13" i="24"/>
  <c r="AA22" i="20"/>
  <c r="AA22" i="19"/>
  <c r="AA22" i="21"/>
  <c r="AB13" i="20"/>
  <c r="AA22" i="17"/>
  <c r="AA22" i="23"/>
  <c r="AB13" i="21"/>
  <c r="AB13" i="18"/>
  <c r="AA22" i="27"/>
  <c r="AA22" i="18"/>
  <c r="AB13" i="27"/>
  <c r="AB13" i="19"/>
  <c r="AB13" i="17"/>
  <c r="AJ13" i="25"/>
  <c r="AI22" i="25"/>
  <c r="AJ13" i="23"/>
  <c r="AI22" i="22"/>
  <c r="AI22" i="24"/>
  <c r="AJ13" i="22"/>
  <c r="AI22" i="21"/>
  <c r="AI22" i="23"/>
  <c r="AI22" i="19"/>
  <c r="AJ13" i="19"/>
  <c r="AJ13" i="27"/>
  <c r="AJ13" i="24"/>
  <c r="AJ13" i="17"/>
  <c r="AI22" i="20"/>
  <c r="AI22" i="17"/>
  <c r="AJ13" i="20"/>
  <c r="AJ13" i="18"/>
  <c r="AI22" i="27"/>
  <c r="AJ13" i="21"/>
  <c r="AI22" i="18"/>
  <c r="AR13" i="25"/>
  <c r="AQ22" i="25"/>
  <c r="AR13" i="23"/>
  <c r="AQ22" i="22"/>
  <c r="AQ22" i="24"/>
  <c r="AQ22" i="23"/>
  <c r="AR13" i="22"/>
  <c r="AR13" i="21"/>
  <c r="AQ22" i="20"/>
  <c r="AQ22" i="19"/>
  <c r="AR13" i="19"/>
  <c r="AR13" i="24"/>
  <c r="AR13" i="20"/>
  <c r="AQ22" i="18"/>
  <c r="AQ22" i="21"/>
  <c r="AR13" i="17"/>
  <c r="AQ22" i="17"/>
  <c r="AR13" i="27"/>
  <c r="AQ22" i="27"/>
  <c r="AR13" i="18"/>
  <c r="R13" i="24"/>
  <c r="Q22" i="20"/>
  <c r="R13" i="19"/>
  <c r="Q22" i="25"/>
  <c r="R13" i="23"/>
  <c r="Q22" i="18"/>
  <c r="Q22" i="27"/>
  <c r="Q22" i="17"/>
  <c r="R13" i="17"/>
  <c r="Q22" i="19"/>
  <c r="Q22" i="24"/>
  <c r="R13" i="27"/>
  <c r="Q22" i="22"/>
  <c r="R13" i="22"/>
  <c r="R13" i="21"/>
  <c r="R13" i="18"/>
  <c r="R13" i="25"/>
  <c r="Q22" i="23"/>
  <c r="Q22" i="21"/>
  <c r="R13" i="20"/>
  <c r="P22" i="24"/>
  <c r="P22" i="23"/>
  <c r="Q13" i="24"/>
  <c r="Q13" i="23"/>
  <c r="P22" i="20"/>
  <c r="Q13" i="25"/>
  <c r="P22" i="21"/>
  <c r="P22" i="25"/>
  <c r="P22" i="22"/>
  <c r="Q13" i="20"/>
  <c r="Q13" i="17"/>
  <c r="P22" i="27"/>
  <c r="P22" i="18"/>
  <c r="Q13" i="22"/>
  <c r="P22" i="19"/>
  <c r="Q13" i="19"/>
  <c r="Q13" i="18"/>
  <c r="Q13" i="27"/>
  <c r="Q13" i="21"/>
  <c r="P22" i="17"/>
  <c r="P13" i="25"/>
  <c r="O22" i="21"/>
  <c r="P13" i="19"/>
  <c r="P13" i="23"/>
  <c r="O22" i="17"/>
  <c r="P13" i="17"/>
  <c r="O22" i="18"/>
  <c r="O22" i="23"/>
  <c r="P13" i="22"/>
  <c r="P13" i="20"/>
  <c r="O22" i="27"/>
  <c r="O22" i="25"/>
  <c r="P13" i="18"/>
  <c r="O22" i="24"/>
  <c r="P13" i="21"/>
  <c r="O22" i="19"/>
  <c r="P13" i="27"/>
  <c r="P13" i="24"/>
  <c r="O22" i="22"/>
  <c r="O22" i="20"/>
  <c r="D13" i="2"/>
  <c r="V5" i="13"/>
  <c r="U13" i="2"/>
  <c r="AD5" i="13"/>
  <c r="AC13" i="2"/>
  <c r="AL5" i="13"/>
  <c r="AK13" i="2"/>
  <c r="AT5" i="13"/>
  <c r="AS13" i="2"/>
  <c r="AA5" i="13"/>
  <c r="Z13" i="2"/>
  <c r="AB5" i="13"/>
  <c r="AA13" i="2"/>
  <c r="L5" i="13"/>
  <c r="K13" i="2"/>
  <c r="AK5" i="13"/>
  <c r="AJ13" i="2"/>
  <c r="S5" i="13"/>
  <c r="R13" i="2"/>
  <c r="AQ5" i="13"/>
  <c r="AP13" i="2"/>
  <c r="U5" i="13"/>
  <c r="T13" i="2"/>
  <c r="E13" i="2"/>
  <c r="O5" i="13"/>
  <c r="N13" i="2"/>
  <c r="M13" i="2"/>
  <c r="W5" i="13"/>
  <c r="V13" i="2"/>
  <c r="AE5" i="13"/>
  <c r="AD13" i="2"/>
  <c r="AM5" i="13"/>
  <c r="AL13" i="2"/>
  <c r="AU5" i="13"/>
  <c r="F13" i="2"/>
  <c r="P5" i="13"/>
  <c r="O13" i="2"/>
  <c r="X5" i="13"/>
  <c r="W13" i="2"/>
  <c r="AF5" i="13"/>
  <c r="AE13" i="2"/>
  <c r="AN5" i="13"/>
  <c r="AM13" i="2"/>
  <c r="AI5" i="13"/>
  <c r="AH13" i="2"/>
  <c r="T5" i="13"/>
  <c r="S13" i="2"/>
  <c r="H5" i="13"/>
  <c r="G13" i="2"/>
  <c r="Q5" i="13"/>
  <c r="P13" i="2"/>
  <c r="Y5" i="13"/>
  <c r="X13" i="2"/>
  <c r="AG5" i="13"/>
  <c r="AF13" i="2"/>
  <c r="AO5" i="13"/>
  <c r="AN13" i="2"/>
  <c r="J5" i="13"/>
  <c r="I13" i="2"/>
  <c r="K5" i="13"/>
  <c r="J13" i="2"/>
  <c r="AJ5" i="13"/>
  <c r="AI13" i="2"/>
  <c r="AR5" i="13"/>
  <c r="AQ13" i="2"/>
  <c r="C13" i="2"/>
  <c r="AC5" i="13"/>
  <c r="AB13" i="2"/>
  <c r="AS5" i="13"/>
  <c r="AR13" i="2"/>
  <c r="I5" i="13"/>
  <c r="H13" i="2"/>
  <c r="R5" i="13"/>
  <c r="Q13" i="2"/>
  <c r="Z5" i="13"/>
  <c r="Y13" i="2"/>
  <c r="AH5" i="13"/>
  <c r="AG13" i="2"/>
  <c r="AP5" i="13"/>
  <c r="AO13" i="2"/>
  <c r="M5" i="13"/>
  <c r="K9" i="1"/>
  <c r="K35" i="1" s="1"/>
  <c r="L13" i="14"/>
  <c r="AT13" i="14"/>
  <c r="AS13" i="14"/>
  <c r="AR13" i="14"/>
  <c r="AQ13" i="14"/>
  <c r="AP13" i="14"/>
  <c r="AO13" i="14"/>
  <c r="AN13" i="14"/>
  <c r="AM13" i="14"/>
  <c r="AL13" i="14"/>
  <c r="AK13" i="14"/>
  <c r="AJ13" i="14"/>
  <c r="AI13" i="14"/>
  <c r="AH13" i="14"/>
  <c r="AG13" i="14"/>
  <c r="AE9" i="1"/>
  <c r="AF13" i="14"/>
  <c r="AD9" i="1"/>
  <c r="AE13" i="14"/>
  <c r="AC9" i="1"/>
  <c r="AD13" i="14"/>
  <c r="AC13" i="14"/>
  <c r="AB13" i="14"/>
  <c r="AA13" i="14"/>
  <c r="Z13" i="14"/>
  <c r="Y13" i="14"/>
  <c r="X13" i="14"/>
  <c r="W13" i="14"/>
  <c r="V13" i="14"/>
  <c r="U13" i="14"/>
  <c r="T13" i="14"/>
  <c r="S13" i="14"/>
  <c r="R13" i="14"/>
  <c r="Q13" i="14"/>
  <c r="P13" i="14"/>
  <c r="O13" i="14"/>
  <c r="N13" i="14"/>
  <c r="F6" i="2"/>
  <c r="Y19" i="1"/>
  <c r="Y22" i="1" s="1"/>
  <c r="Y24" i="1" s="1"/>
  <c r="Y26" i="1" s="1"/>
  <c r="Y28" i="1" s="1"/>
  <c r="Y31" i="1" s="1"/>
  <c r="Y33" i="1" s="1"/>
  <c r="AZ17" i="1"/>
  <c r="AZ19" i="1" s="1"/>
  <c r="AZ22" i="1" s="1"/>
  <c r="AZ24" i="1" s="1"/>
  <c r="AZ26" i="1" s="1"/>
  <c r="AZ28" i="1" s="1"/>
  <c r="AZ31" i="1" s="1"/>
  <c r="AZ33" i="1" s="1"/>
  <c r="AZ35" i="1" s="1"/>
  <c r="AV15" i="1"/>
  <c r="AV19" i="1" s="1"/>
  <c r="AV22" i="1" s="1"/>
  <c r="AV24" i="1" s="1"/>
  <c r="AV26" i="1" s="1"/>
  <c r="AV28" i="1" s="1"/>
  <c r="AV31" i="1" s="1"/>
  <c r="AV33" i="1" s="1"/>
  <c r="AV35" i="1" s="1"/>
  <c r="AN19" i="1"/>
  <c r="AN22" i="1" s="1"/>
  <c r="AN24" i="1" s="1"/>
  <c r="AN26" i="1" s="1"/>
  <c r="AN28" i="1" s="1"/>
  <c r="AN31" i="1" s="1"/>
  <c r="AN33" i="1" s="1"/>
  <c r="F5" i="13"/>
  <c r="E24" i="14"/>
  <c r="J13" i="14"/>
  <c r="J22" i="14"/>
  <c r="Z22" i="14"/>
  <c r="AP22" i="14"/>
  <c r="U22" i="14"/>
  <c r="AS22" i="14"/>
  <c r="F22" i="14"/>
  <c r="F13" i="14"/>
  <c r="N22" i="14"/>
  <c r="V22" i="14"/>
  <c r="AD22" i="14"/>
  <c r="AL22" i="14"/>
  <c r="R22" i="14"/>
  <c r="AH22" i="14"/>
  <c r="K22" i="14"/>
  <c r="K13" i="14"/>
  <c r="D22" i="14"/>
  <c r="D13" i="14"/>
  <c r="L22" i="14"/>
  <c r="AB22" i="14"/>
  <c r="AR22" i="14"/>
  <c r="E22" i="14"/>
  <c r="E13" i="14"/>
  <c r="M22" i="14"/>
  <c r="AC22" i="14"/>
  <c r="AK22" i="14"/>
  <c r="G13" i="14"/>
  <c r="G22" i="14"/>
  <c r="O22" i="14"/>
  <c r="W22" i="14"/>
  <c r="AE22" i="14"/>
  <c r="AM22" i="14"/>
  <c r="D5" i="13"/>
  <c r="D15" i="13"/>
  <c r="C24" i="14"/>
  <c r="H22" i="14"/>
  <c r="H13" i="14"/>
  <c r="P22" i="14"/>
  <c r="X22" i="14"/>
  <c r="AF22" i="14"/>
  <c r="AN9" i="1"/>
  <c r="AN22" i="14"/>
  <c r="G5" i="13"/>
  <c r="F24" i="14"/>
  <c r="G7" i="13" s="1"/>
  <c r="C22" i="14"/>
  <c r="S22" i="14"/>
  <c r="AA22" i="14"/>
  <c r="AI22" i="14"/>
  <c r="AQ22" i="14"/>
  <c r="B9" i="1"/>
  <c r="T22" i="14"/>
  <c r="AJ22" i="14"/>
  <c r="E14" i="13"/>
  <c r="E5" i="13"/>
  <c r="D24" i="14"/>
  <c r="I13" i="14"/>
  <c r="I22" i="14"/>
  <c r="Q22" i="14"/>
  <c r="Y22" i="14"/>
  <c r="AG22" i="14"/>
  <c r="AO22" i="14"/>
  <c r="AK19" i="1"/>
  <c r="AK22" i="1" s="1"/>
  <c r="AK24" i="1" s="1"/>
  <c r="AK26" i="1" s="1"/>
  <c r="AK28" i="1" s="1"/>
  <c r="AK31" i="1" s="1"/>
  <c r="AK33" i="1" s="1"/>
  <c r="D19" i="1"/>
  <c r="D22" i="1" s="1"/>
  <c r="D24" i="1" s="1"/>
  <c r="D26" i="1" s="1"/>
  <c r="D28" i="1" s="1"/>
  <c r="D31" i="1" s="1"/>
  <c r="D33" i="1" s="1"/>
  <c r="D35" i="1" s="1"/>
  <c r="U19" i="1"/>
  <c r="U22" i="1" s="1"/>
  <c r="U24" i="1" s="1"/>
  <c r="U26" i="1" s="1"/>
  <c r="U28" i="1" s="1"/>
  <c r="U31" i="1" s="1"/>
  <c r="U33" i="1" s="1"/>
  <c r="AS19" i="1"/>
  <c r="AS22" i="1" s="1"/>
  <c r="AS24" i="1" s="1"/>
  <c r="AS26" i="1" s="1"/>
  <c r="AS28" i="1" s="1"/>
  <c r="AS31" i="1" s="1"/>
  <c r="AS33" i="1" s="1"/>
  <c r="AC19" i="1"/>
  <c r="AC22" i="1" s="1"/>
  <c r="AC24" i="1" s="1"/>
  <c r="AC26" i="1" s="1"/>
  <c r="AC28" i="1" s="1"/>
  <c r="AC31" i="1" s="1"/>
  <c r="AC33" i="1" s="1"/>
  <c r="M19" i="1"/>
  <c r="M22" i="1" s="1"/>
  <c r="M24" i="1" s="1"/>
  <c r="M26" i="1" s="1"/>
  <c r="M28" i="1" s="1"/>
  <c r="M31" i="1" s="1"/>
  <c r="M33" i="1" s="1"/>
  <c r="AQ19" i="1"/>
  <c r="AQ22" i="1" s="1"/>
  <c r="AQ24" i="1" s="1"/>
  <c r="AQ26" i="1" s="1"/>
  <c r="AQ28" i="1" s="1"/>
  <c r="AQ31" i="1" s="1"/>
  <c r="AQ33" i="1" s="1"/>
  <c r="AI19" i="1"/>
  <c r="AI22" i="1" s="1"/>
  <c r="AI24" i="1" s="1"/>
  <c r="AI26" i="1" s="1"/>
  <c r="AI28" i="1" s="1"/>
  <c r="AI31" i="1" s="1"/>
  <c r="AI33" i="1" s="1"/>
  <c r="AA19" i="1"/>
  <c r="AA22" i="1" s="1"/>
  <c r="AA24" i="1" s="1"/>
  <c r="AA26" i="1" s="1"/>
  <c r="AA28" i="1" s="1"/>
  <c r="AA31" i="1" s="1"/>
  <c r="AA33" i="1" s="1"/>
  <c r="S19" i="1"/>
  <c r="S22" i="1" s="1"/>
  <c r="S24" i="1" s="1"/>
  <c r="S26" i="1" s="1"/>
  <c r="S28" i="1" s="1"/>
  <c r="S31" i="1" s="1"/>
  <c r="S33" i="1" s="1"/>
  <c r="J19" i="1"/>
  <c r="J22" i="1" s="1"/>
  <c r="J24" i="1" s="1"/>
  <c r="J26" i="1" s="1"/>
  <c r="J28" i="1" s="1"/>
  <c r="J31" i="1" s="1"/>
  <c r="J33" i="1" s="1"/>
  <c r="X19" i="1"/>
  <c r="X22" i="1" s="1"/>
  <c r="X24" i="1" s="1"/>
  <c r="X26" i="1" s="1"/>
  <c r="X28" i="1" s="1"/>
  <c r="X31" i="1" s="1"/>
  <c r="X33" i="1" s="1"/>
  <c r="G19" i="1"/>
  <c r="G22" i="1" s="1"/>
  <c r="G24" i="1" s="1"/>
  <c r="G26" i="1" s="1"/>
  <c r="G28" i="1" s="1"/>
  <c r="G31" i="1" s="1"/>
  <c r="G33" i="1" s="1"/>
  <c r="AW19" i="1"/>
  <c r="AW22" i="1" s="1"/>
  <c r="AW24" i="1" s="1"/>
  <c r="AW26" i="1" s="1"/>
  <c r="AW28" i="1" s="1"/>
  <c r="AW31" i="1" s="1"/>
  <c r="AW33" i="1" s="1"/>
  <c r="AW35" i="1" s="1"/>
  <c r="I19" i="1"/>
  <c r="I22" i="1" s="1"/>
  <c r="I24" i="1" s="1"/>
  <c r="I26" i="1" s="1"/>
  <c r="I28" i="1" s="1"/>
  <c r="I31" i="1" s="1"/>
  <c r="I33" i="1" s="1"/>
  <c r="AO19" i="1"/>
  <c r="AO22" i="1" s="1"/>
  <c r="AO24" i="1" s="1"/>
  <c r="AO26" i="1" s="1"/>
  <c r="AO28" i="1" s="1"/>
  <c r="AO31" i="1" s="1"/>
  <c r="AO33" i="1" s="1"/>
  <c r="AF19" i="1"/>
  <c r="AF22" i="1" s="1"/>
  <c r="AF24" i="1" s="1"/>
  <c r="AF26" i="1" s="1"/>
  <c r="AF28" i="1" s="1"/>
  <c r="AF31" i="1" s="1"/>
  <c r="AF33" i="1" s="1"/>
  <c r="AL19" i="1"/>
  <c r="AL22" i="1" s="1"/>
  <c r="AL24" i="1" s="1"/>
  <c r="AL26" i="1" s="1"/>
  <c r="AL28" i="1" s="1"/>
  <c r="AL31" i="1" s="1"/>
  <c r="AL33" i="1" s="1"/>
  <c r="AD19" i="1"/>
  <c r="AD22" i="1" s="1"/>
  <c r="AD24" i="1" s="1"/>
  <c r="AD26" i="1" s="1"/>
  <c r="AD28" i="1" s="1"/>
  <c r="AD31" i="1" s="1"/>
  <c r="AD33" i="1" s="1"/>
  <c r="V19" i="1"/>
  <c r="V22" i="1" s="1"/>
  <c r="V24" i="1" s="1"/>
  <c r="V26" i="1" s="1"/>
  <c r="V28" i="1" s="1"/>
  <c r="V31" i="1" s="1"/>
  <c r="V33" i="1" s="1"/>
  <c r="N19" i="1"/>
  <c r="N22" i="1" s="1"/>
  <c r="N24" i="1" s="1"/>
  <c r="N26" i="1" s="1"/>
  <c r="N28" i="1" s="1"/>
  <c r="N31" i="1" s="1"/>
  <c r="N33" i="1" s="1"/>
  <c r="E19" i="1"/>
  <c r="E22" i="1" s="1"/>
  <c r="E24" i="1" s="1"/>
  <c r="E26" i="1" s="1"/>
  <c r="E28" i="1" s="1"/>
  <c r="E31" i="1" s="1"/>
  <c r="E33" i="1" s="1"/>
  <c r="AP19" i="1"/>
  <c r="AP22" i="1" s="1"/>
  <c r="AP24" i="1" s="1"/>
  <c r="AP26" i="1" s="1"/>
  <c r="AP28" i="1" s="1"/>
  <c r="AP31" i="1" s="1"/>
  <c r="AP33" i="1" s="1"/>
  <c r="AH19" i="1"/>
  <c r="AH22" i="1" s="1"/>
  <c r="AH24" i="1" s="1"/>
  <c r="AH26" i="1" s="1"/>
  <c r="AH28" i="1" s="1"/>
  <c r="AH31" i="1" s="1"/>
  <c r="AH33" i="1" s="1"/>
  <c r="Z19" i="1"/>
  <c r="Z22" i="1" s="1"/>
  <c r="Z24" i="1" s="1"/>
  <c r="Z26" i="1" s="1"/>
  <c r="Z28" i="1" s="1"/>
  <c r="Z31" i="1" s="1"/>
  <c r="Z33" i="1" s="1"/>
  <c r="R19" i="1"/>
  <c r="R22" i="1" s="1"/>
  <c r="R24" i="1" s="1"/>
  <c r="R26" i="1" s="1"/>
  <c r="R28" i="1" s="1"/>
  <c r="R31" i="1" s="1"/>
  <c r="R33" i="1" s="1"/>
  <c r="C19" i="1"/>
  <c r="C22" i="1" s="1"/>
  <c r="C24" i="1" s="1"/>
  <c r="C26" i="1" s="1"/>
  <c r="C28" i="1" s="1"/>
  <c r="C31" i="1" s="1"/>
  <c r="C33" i="1" s="1"/>
  <c r="C35" i="1" s="1"/>
  <c r="P19" i="1"/>
  <c r="P22" i="1" s="1"/>
  <c r="P24" i="1" s="1"/>
  <c r="P26" i="1" s="1"/>
  <c r="P28" i="1" s="1"/>
  <c r="P31" i="1" s="1"/>
  <c r="P33" i="1" s="1"/>
  <c r="H19" i="14"/>
  <c r="M20" i="14"/>
  <c r="I19" i="14"/>
  <c r="N20" i="14"/>
  <c r="AX17" i="1"/>
  <c r="AX19" i="1" s="1"/>
  <c r="AX22" i="1" s="1"/>
  <c r="AX24" i="1" s="1"/>
  <c r="AX26" i="1" s="1"/>
  <c r="AX28" i="1" s="1"/>
  <c r="AX31" i="1" s="1"/>
  <c r="AX33" i="1" s="1"/>
  <c r="AX35" i="1" s="1"/>
  <c r="AY17" i="1"/>
  <c r="AY19" i="1" s="1"/>
  <c r="AY22" i="1" s="1"/>
  <c r="AY24" i="1" s="1"/>
  <c r="AY26" i="1" s="1"/>
  <c r="AY28" i="1" s="1"/>
  <c r="AY31" i="1" s="1"/>
  <c r="AY33" i="1" s="1"/>
  <c r="AY35" i="1" s="1"/>
  <c r="C9" i="1"/>
  <c r="AG19" i="1"/>
  <c r="AG22" i="1" s="1"/>
  <c r="AG24" i="1" s="1"/>
  <c r="AG26" i="1" s="1"/>
  <c r="AG28" i="1" s="1"/>
  <c r="AG31" i="1" s="1"/>
  <c r="AG33" i="1" s="1"/>
  <c r="Q19" i="1"/>
  <c r="Q22" i="1" s="1"/>
  <c r="Q24" i="1" s="1"/>
  <c r="Q26" i="1" s="1"/>
  <c r="Q28" i="1" s="1"/>
  <c r="Q31" i="1" s="1"/>
  <c r="Q33" i="1" s="1"/>
  <c r="M9" i="1"/>
  <c r="U9" i="1"/>
  <c r="AK9" i="1"/>
  <c r="AS9" i="1"/>
  <c r="D9" i="1"/>
  <c r="H19" i="1"/>
  <c r="H22" i="1" s="1"/>
  <c r="H24" i="1" s="1"/>
  <c r="H26" i="1" s="1"/>
  <c r="H28" i="1" s="1"/>
  <c r="H31" i="1" s="1"/>
  <c r="H33" i="1" s="1"/>
  <c r="N9" i="1"/>
  <c r="N35" i="1" s="1"/>
  <c r="AU15" i="1"/>
  <c r="AU19" i="1" s="1"/>
  <c r="AU22" i="1" s="1"/>
  <c r="AU24" i="1" s="1"/>
  <c r="AU26" i="1" s="1"/>
  <c r="AU28" i="1" s="1"/>
  <c r="AU31" i="1" s="1"/>
  <c r="AU33" i="1" s="1"/>
  <c r="AU35" i="1" s="1"/>
  <c r="O9" i="1"/>
  <c r="AT15" i="1"/>
  <c r="AT19" i="1" s="1"/>
  <c r="AT22" i="1" s="1"/>
  <c r="AT24" i="1" s="1"/>
  <c r="AT26" i="1" s="1"/>
  <c r="AT28" i="1" s="1"/>
  <c r="AT31" i="1" s="1"/>
  <c r="P9" i="1"/>
  <c r="AF9" i="1"/>
  <c r="AF35" i="1" s="1"/>
  <c r="S9" i="1"/>
  <c r="S35" i="1" s="1"/>
  <c r="AQ9" i="1"/>
  <c r="AT11" i="2"/>
  <c r="AV5" i="13" s="1"/>
  <c r="AT12" i="2"/>
  <c r="X9" i="1"/>
  <c r="G9" i="1"/>
  <c r="AA9" i="1"/>
  <c r="AA35" i="1" s="1"/>
  <c r="AM9" i="1"/>
  <c r="W9" i="1"/>
  <c r="F9" i="1"/>
  <c r="AT13" i="1"/>
  <c r="AL9" i="1"/>
  <c r="V9" i="1"/>
  <c r="E9" i="1"/>
  <c r="J9" i="1"/>
  <c r="AI9" i="1"/>
  <c r="H9" i="1"/>
  <c r="Q9" i="1"/>
  <c r="Q35" i="1" s="1"/>
  <c r="Y9" i="1"/>
  <c r="Y35" i="1" s="1"/>
  <c r="AG9" i="1"/>
  <c r="AO9" i="1"/>
  <c r="AR9" i="1"/>
  <c r="AJ9" i="1"/>
  <c r="AB9" i="1"/>
  <c r="T9" i="1"/>
  <c r="L9" i="1"/>
  <c r="AP9" i="1"/>
  <c r="AH9" i="1"/>
  <c r="AH35" i="1" s="1"/>
  <c r="Z9" i="1"/>
  <c r="R9" i="1"/>
  <c r="R35" i="1" s="1"/>
  <c r="I9" i="1"/>
  <c r="AM19" i="1"/>
  <c r="AM22" i="1" s="1"/>
  <c r="AM24" i="1" s="1"/>
  <c r="AM26" i="1" s="1"/>
  <c r="AM28" i="1" s="1"/>
  <c r="AM31" i="1" s="1"/>
  <c r="AM33" i="1" s="1"/>
  <c r="AE19" i="1"/>
  <c r="AE22" i="1" s="1"/>
  <c r="AE24" i="1" s="1"/>
  <c r="AE26" i="1" s="1"/>
  <c r="AE28" i="1" s="1"/>
  <c r="AE31" i="1" s="1"/>
  <c r="AE33" i="1" s="1"/>
  <c r="W19" i="1"/>
  <c r="W22" i="1" s="1"/>
  <c r="W24" i="1" s="1"/>
  <c r="W26" i="1" s="1"/>
  <c r="W28" i="1" s="1"/>
  <c r="W31" i="1" s="1"/>
  <c r="W33" i="1" s="1"/>
  <c r="O19" i="1"/>
  <c r="O22" i="1" s="1"/>
  <c r="O24" i="1" s="1"/>
  <c r="O26" i="1" s="1"/>
  <c r="O28" i="1" s="1"/>
  <c r="O31" i="1" s="1"/>
  <c r="O33" i="1" s="1"/>
  <c r="F19" i="1"/>
  <c r="F22" i="1" s="1"/>
  <c r="F24" i="1" s="1"/>
  <c r="F26" i="1" s="1"/>
  <c r="F28" i="1" s="1"/>
  <c r="F31" i="1" s="1"/>
  <c r="F33" i="1" s="1"/>
  <c r="AR19" i="1"/>
  <c r="AR22" i="1" s="1"/>
  <c r="AR24" i="1" s="1"/>
  <c r="AR26" i="1" s="1"/>
  <c r="AR28" i="1" s="1"/>
  <c r="AR31" i="1" s="1"/>
  <c r="AR33" i="1" s="1"/>
  <c r="AJ19" i="1"/>
  <c r="AJ22" i="1" s="1"/>
  <c r="AJ24" i="1" s="1"/>
  <c r="AJ26" i="1" s="1"/>
  <c r="AJ28" i="1" s="1"/>
  <c r="AJ31" i="1" s="1"/>
  <c r="AJ33" i="1" s="1"/>
  <c r="AB19" i="1"/>
  <c r="AB22" i="1" s="1"/>
  <c r="AB24" i="1" s="1"/>
  <c r="AB26" i="1" s="1"/>
  <c r="AB28" i="1" s="1"/>
  <c r="AB31" i="1" s="1"/>
  <c r="AB33" i="1" s="1"/>
  <c r="T19" i="1"/>
  <c r="T22" i="1" s="1"/>
  <c r="T24" i="1" s="1"/>
  <c r="T26" i="1" s="1"/>
  <c r="T28" i="1" s="1"/>
  <c r="T31" i="1" s="1"/>
  <c r="T33" i="1" s="1"/>
  <c r="L19" i="1"/>
  <c r="L22" i="1" s="1"/>
  <c r="L24" i="1" s="1"/>
  <c r="L26" i="1" s="1"/>
  <c r="O35" i="1" l="1"/>
  <c r="AG35" i="1"/>
  <c r="D25" i="25"/>
  <c r="E25" i="20"/>
  <c r="E25" i="17"/>
  <c r="K32" i="18"/>
  <c r="H24" i="18" s="1"/>
  <c r="J30" i="23"/>
  <c r="K32" i="19"/>
  <c r="H24" i="19" s="1"/>
  <c r="J32" i="17"/>
  <c r="G24" i="17" s="1"/>
  <c r="G25" i="17" s="1"/>
  <c r="G30" i="21"/>
  <c r="G34" i="21" s="1"/>
  <c r="G36" i="21" s="1"/>
  <c r="G38" i="21" s="1"/>
  <c r="G40" i="21" s="1"/>
  <c r="G43" i="21" s="1"/>
  <c r="G45" i="21" s="1"/>
  <c r="J32" i="21"/>
  <c r="G24" i="21" s="1"/>
  <c r="G25" i="21" s="1"/>
  <c r="K32" i="14"/>
  <c r="J32" i="23"/>
  <c r="G24" i="23" s="1"/>
  <c r="J32" i="18"/>
  <c r="G24" i="18" s="1"/>
  <c r="L32" i="21"/>
  <c r="K32" i="17"/>
  <c r="H24" i="17" s="1"/>
  <c r="G30" i="18"/>
  <c r="H30" i="25"/>
  <c r="H30" i="19"/>
  <c r="H34" i="19" s="1"/>
  <c r="H36" i="19" s="1"/>
  <c r="H38" i="19" s="1"/>
  <c r="H40" i="19" s="1"/>
  <c r="H43" i="19" s="1"/>
  <c r="H45" i="19" s="1"/>
  <c r="H47" i="19" s="1"/>
  <c r="H30" i="21"/>
  <c r="H34" i="21" s="1"/>
  <c r="H36" i="21" s="1"/>
  <c r="H38" i="21" s="1"/>
  <c r="H40" i="21" s="1"/>
  <c r="H43" i="21" s="1"/>
  <c r="H45" i="21" s="1"/>
  <c r="H47" i="21" s="1"/>
  <c r="G30" i="23"/>
  <c r="G34" i="23" s="1"/>
  <c r="G36" i="23" s="1"/>
  <c r="G38" i="23" s="1"/>
  <c r="G40" i="23" s="1"/>
  <c r="G43" i="23" s="1"/>
  <c r="G45" i="23" s="1"/>
  <c r="G47" i="23" s="1"/>
  <c r="G30" i="22"/>
  <c r="G34" i="22" s="1"/>
  <c r="G36" i="22" s="1"/>
  <c r="G38" i="22" s="1"/>
  <c r="G40" i="22" s="1"/>
  <c r="G43" i="22" s="1"/>
  <c r="G45" i="22" s="1"/>
  <c r="G47" i="22" s="1"/>
  <c r="K32" i="25"/>
  <c r="H24" i="25" s="1"/>
  <c r="H30" i="17"/>
  <c r="H34" i="17" s="1"/>
  <c r="H36" i="17" s="1"/>
  <c r="H38" i="17" s="1"/>
  <c r="H40" i="17" s="1"/>
  <c r="H43" i="17" s="1"/>
  <c r="H45" i="17" s="1"/>
  <c r="H47" i="17" s="1"/>
  <c r="G30" i="14"/>
  <c r="L32" i="14"/>
  <c r="G30" i="20"/>
  <c r="G34" i="20" s="1"/>
  <c r="G36" i="20" s="1"/>
  <c r="G38" i="20" s="1"/>
  <c r="G40" i="20" s="1"/>
  <c r="G43" i="20" s="1"/>
  <c r="G45" i="20" s="1"/>
  <c r="G47" i="20" s="1"/>
  <c r="K32" i="27"/>
  <c r="H24" i="27" s="1"/>
  <c r="J32" i="14"/>
  <c r="G24" i="14" s="1"/>
  <c r="J32" i="24"/>
  <c r="G24" i="24" s="1"/>
  <c r="G30" i="17"/>
  <c r="G34" i="17" s="1"/>
  <c r="G36" i="17" s="1"/>
  <c r="G38" i="17" s="1"/>
  <c r="G40" i="17" s="1"/>
  <c r="G43" i="17" s="1"/>
  <c r="G45" i="17" s="1"/>
  <c r="G47" i="17" s="1"/>
  <c r="H30" i="18"/>
  <c r="H34" i="18" s="1"/>
  <c r="H36" i="18" s="1"/>
  <c r="H38" i="18" s="1"/>
  <c r="H40" i="18" s="1"/>
  <c r="H43" i="18" s="1"/>
  <c r="H45" i="18" s="1"/>
  <c r="H47" i="18" s="1"/>
  <c r="H30" i="24"/>
  <c r="H34" i="24" s="1"/>
  <c r="H36" i="24" s="1"/>
  <c r="H38" i="24" s="1"/>
  <c r="H40" i="24" s="1"/>
  <c r="H43" i="24" s="1"/>
  <c r="H45" i="24" s="1"/>
  <c r="H47" i="24" s="1"/>
  <c r="J32" i="22"/>
  <c r="K32" i="24"/>
  <c r="H24" i="24" s="1"/>
  <c r="G30" i="25"/>
  <c r="G34" i="25" s="1"/>
  <c r="G36" i="25" s="1"/>
  <c r="G38" i="25" s="1"/>
  <c r="G40" i="25" s="1"/>
  <c r="G43" i="25" s="1"/>
  <c r="G45" i="25" s="1"/>
  <c r="G47" i="25" s="1"/>
  <c r="J32" i="27"/>
  <c r="G24" i="27" s="1"/>
  <c r="G25" i="27" s="1"/>
  <c r="J32" i="20"/>
  <c r="G24" i="20" s="1"/>
  <c r="G49" i="20" s="1"/>
  <c r="H28" i="20" s="1"/>
  <c r="J26" i="20" s="1"/>
  <c r="H30" i="23"/>
  <c r="H34" i="23" s="1"/>
  <c r="H36" i="23" s="1"/>
  <c r="H38" i="23" s="1"/>
  <c r="H40" i="23" s="1"/>
  <c r="H43" i="23" s="1"/>
  <c r="H45" i="23" s="1"/>
  <c r="H47" i="23" s="1"/>
  <c r="G30" i="19"/>
  <c r="G34" i="19" s="1"/>
  <c r="G36" i="19" s="1"/>
  <c r="G38" i="19" s="1"/>
  <c r="G40" i="19" s="1"/>
  <c r="G43" i="19" s="1"/>
  <c r="G45" i="19" s="1"/>
  <c r="G47" i="19" s="1"/>
  <c r="H30" i="20"/>
  <c r="H34" i="20" s="1"/>
  <c r="H36" i="20" s="1"/>
  <c r="H38" i="20" s="1"/>
  <c r="H40" i="20" s="1"/>
  <c r="H43" i="20" s="1"/>
  <c r="H45" i="20" s="1"/>
  <c r="H47" i="20" s="1"/>
  <c r="L32" i="25"/>
  <c r="G30" i="27"/>
  <c r="G34" i="27" s="1"/>
  <c r="G36" i="27" s="1"/>
  <c r="G38" i="27" s="1"/>
  <c r="G40" i="27" s="1"/>
  <c r="G43" i="27" s="1"/>
  <c r="G45" i="27" s="1"/>
  <c r="G47" i="27" s="1"/>
  <c r="K32" i="20"/>
  <c r="H24" i="20" s="1"/>
  <c r="J32" i="19"/>
  <c r="G24" i="19" s="1"/>
  <c r="G25" i="19" s="1"/>
  <c r="K32" i="23"/>
  <c r="H24" i="23" s="1"/>
  <c r="G30" i="24"/>
  <c r="G34" i="24" s="1"/>
  <c r="G36" i="24" s="1"/>
  <c r="G38" i="24" s="1"/>
  <c r="G40" i="24" s="1"/>
  <c r="G43" i="24" s="1"/>
  <c r="G45" i="24" s="1"/>
  <c r="G47" i="24" s="1"/>
  <c r="H30" i="22"/>
  <c r="H30" i="27"/>
  <c r="J30" i="14"/>
  <c r="M32" i="14"/>
  <c r="J32" i="25"/>
  <c r="G24" i="25" s="1"/>
  <c r="G25" i="25" s="1"/>
  <c r="K32" i="21"/>
  <c r="H24" i="21" s="1"/>
  <c r="E8" i="13"/>
  <c r="E15" i="13"/>
  <c r="D9" i="13"/>
  <c r="E25" i="19"/>
  <c r="G47" i="21"/>
  <c r="F25" i="23"/>
  <c r="F25" i="20"/>
  <c r="F11" i="13"/>
  <c r="D25" i="27"/>
  <c r="D6" i="13"/>
  <c r="F25" i="21"/>
  <c r="F12" i="13"/>
  <c r="D25" i="21"/>
  <c r="D12" i="13"/>
  <c r="E25" i="23"/>
  <c r="D25" i="20"/>
  <c r="G24" i="22"/>
  <c r="H24" i="22"/>
  <c r="H34" i="25"/>
  <c r="H36" i="25" s="1"/>
  <c r="H38" i="25" s="1"/>
  <c r="H40" i="25" s="1"/>
  <c r="H43" i="25" s="1"/>
  <c r="H45" i="25" s="1"/>
  <c r="H47" i="25" s="1"/>
  <c r="G34" i="18"/>
  <c r="G36" i="18" s="1"/>
  <c r="G38" i="18" s="1"/>
  <c r="G40" i="18" s="1"/>
  <c r="G43" i="18" s="1"/>
  <c r="G45" i="18" s="1"/>
  <c r="G47" i="18" s="1"/>
  <c r="E25" i="18"/>
  <c r="F25" i="18"/>
  <c r="G12" i="13"/>
  <c r="H34" i="27"/>
  <c r="H36" i="27" s="1"/>
  <c r="H38" i="27" s="1"/>
  <c r="H40" i="27" s="1"/>
  <c r="H43" i="27" s="1"/>
  <c r="H45" i="27" s="1"/>
  <c r="H47" i="27" s="1"/>
  <c r="AT22" i="24"/>
  <c r="AT22" i="25"/>
  <c r="AU13" i="24"/>
  <c r="AT22" i="22"/>
  <c r="AU13" i="25"/>
  <c r="AT22" i="21"/>
  <c r="AU13" i="22"/>
  <c r="AU13" i="20"/>
  <c r="AU13" i="23"/>
  <c r="AT22" i="23"/>
  <c r="AU13" i="21"/>
  <c r="AT22" i="20"/>
  <c r="AT22" i="17"/>
  <c r="AT22" i="19"/>
  <c r="AT22" i="18"/>
  <c r="AU13" i="17"/>
  <c r="AU13" i="27"/>
  <c r="AU13" i="19"/>
  <c r="AT22" i="27"/>
  <c r="AU13" i="18"/>
  <c r="G6" i="13"/>
  <c r="F25" i="27"/>
  <c r="F6" i="13"/>
  <c r="F25" i="24"/>
  <c r="E6" i="13"/>
  <c r="E25" i="27"/>
  <c r="E25" i="22"/>
  <c r="F25" i="17"/>
  <c r="F25" i="25"/>
  <c r="D25" i="24"/>
  <c r="E25" i="21"/>
  <c r="E25" i="25"/>
  <c r="F25" i="19"/>
  <c r="D25" i="23"/>
  <c r="AT13" i="2"/>
  <c r="F25" i="22"/>
  <c r="D25" i="19"/>
  <c r="H24" i="14"/>
  <c r="F9" i="13"/>
  <c r="D7" i="13"/>
  <c r="D25" i="14"/>
  <c r="D10" i="13"/>
  <c r="G8" i="13"/>
  <c r="G16" i="13"/>
  <c r="F10" i="13"/>
  <c r="D11" i="13"/>
  <c r="G14" i="13"/>
  <c r="E7" i="13"/>
  <c r="E25" i="14"/>
  <c r="E11" i="13"/>
  <c r="D8" i="13"/>
  <c r="AY5" i="13"/>
  <c r="AX5" i="13"/>
  <c r="AW5" i="13"/>
  <c r="D14" i="13"/>
  <c r="F36" i="14"/>
  <c r="F38" i="14" s="1"/>
  <c r="F40" i="14" s="1"/>
  <c r="F43" i="14" s="1"/>
  <c r="F45" i="14" s="1"/>
  <c r="H34" i="14"/>
  <c r="D13" i="13"/>
  <c r="F14" i="13"/>
  <c r="F7" i="13"/>
  <c r="F25" i="14"/>
  <c r="E10" i="13"/>
  <c r="D16" i="13"/>
  <c r="G34" i="14"/>
  <c r="G15" i="13"/>
  <c r="AI35" i="1"/>
  <c r="G10" i="13"/>
  <c r="F16" i="13"/>
  <c r="T35" i="1"/>
  <c r="AE35" i="1"/>
  <c r="AU13" i="14"/>
  <c r="W35" i="1"/>
  <c r="X35" i="1"/>
  <c r="AS35" i="1"/>
  <c r="AR35" i="1"/>
  <c r="AQ35" i="1"/>
  <c r="AP35" i="1"/>
  <c r="AN35" i="1"/>
  <c r="AD35" i="1"/>
  <c r="AC35" i="1"/>
  <c r="AB35" i="1"/>
  <c r="V35" i="1"/>
  <c r="E35" i="1"/>
  <c r="Z35" i="1"/>
  <c r="U35" i="1"/>
  <c r="P35" i="1"/>
  <c r="H35" i="1"/>
  <c r="H6" i="2"/>
  <c r="L28" i="1"/>
  <c r="L31" i="1" s="1"/>
  <c r="L33" i="1" s="1"/>
  <c r="L35" i="1" s="1"/>
  <c r="G35" i="1"/>
  <c r="M35" i="1"/>
  <c r="AK35" i="1"/>
  <c r="I35" i="1"/>
  <c r="J35" i="1"/>
  <c r="AT22" i="14"/>
  <c r="AJ35" i="1"/>
  <c r="AL35" i="1"/>
  <c r="AO35" i="1"/>
  <c r="F35" i="1"/>
  <c r="AT33" i="1"/>
  <c r="AT35" i="1" s="1"/>
  <c r="AM35" i="1"/>
  <c r="P20" i="14"/>
  <c r="K19" i="14"/>
  <c r="O20" i="14"/>
  <c r="J19" i="14"/>
  <c r="AT9" i="1"/>
  <c r="L32" i="17" l="1"/>
  <c r="I24" i="17" s="1"/>
  <c r="M32" i="22"/>
  <c r="M32" i="20"/>
  <c r="M32" i="24"/>
  <c r="I30" i="17"/>
  <c r="I34" i="17" s="1"/>
  <c r="I36" i="17" s="1"/>
  <c r="I38" i="17" s="1"/>
  <c r="I40" i="17" s="1"/>
  <c r="I43" i="17" s="1"/>
  <c r="I45" i="17" s="1"/>
  <c r="I47" i="17" s="1"/>
  <c r="I30" i="21"/>
  <c r="I34" i="21" s="1"/>
  <c r="I36" i="21" s="1"/>
  <c r="I38" i="21" s="1"/>
  <c r="I40" i="21" s="1"/>
  <c r="I43" i="21" s="1"/>
  <c r="I45" i="21" s="1"/>
  <c r="I47" i="21" s="1"/>
  <c r="I30" i="27"/>
  <c r="I34" i="27" s="1"/>
  <c r="I36" i="27" s="1"/>
  <c r="I38" i="27" s="1"/>
  <c r="I40" i="27" s="1"/>
  <c r="I43" i="27" s="1"/>
  <c r="I45" i="27" s="1"/>
  <c r="I47" i="27" s="1"/>
  <c r="M32" i="17"/>
  <c r="J30" i="20"/>
  <c r="J34" i="20" s="1"/>
  <c r="J36" i="20" s="1"/>
  <c r="J38" i="20" s="1"/>
  <c r="J40" i="20" s="1"/>
  <c r="J43" i="20" s="1"/>
  <c r="J45" i="20" s="1"/>
  <c r="J47" i="20" s="1"/>
  <c r="L32" i="23"/>
  <c r="J30" i="19"/>
  <c r="J34" i="19" s="1"/>
  <c r="J36" i="19" s="1"/>
  <c r="J38" i="19" s="1"/>
  <c r="J40" i="19" s="1"/>
  <c r="J43" i="19" s="1"/>
  <c r="J45" i="19" s="1"/>
  <c r="M32" i="25"/>
  <c r="J30" i="25"/>
  <c r="J34" i="25" s="1"/>
  <c r="J36" i="25" s="1"/>
  <c r="J38" i="25" s="1"/>
  <c r="J40" i="25" s="1"/>
  <c r="J43" i="25" s="1"/>
  <c r="J45" i="25" s="1"/>
  <c r="O32" i="17"/>
  <c r="I30" i="23"/>
  <c r="I34" i="23" s="1"/>
  <c r="I36" i="23" s="1"/>
  <c r="I38" i="23" s="1"/>
  <c r="I40" i="23" s="1"/>
  <c r="I43" i="23" s="1"/>
  <c r="I45" i="23" s="1"/>
  <c r="I47" i="23" s="1"/>
  <c r="M32" i="21"/>
  <c r="M32" i="19"/>
  <c r="M32" i="18"/>
  <c r="J30" i="18"/>
  <c r="J34" i="18" s="1"/>
  <c r="J36" i="18" s="1"/>
  <c r="J38" i="18" s="1"/>
  <c r="J40" i="18" s="1"/>
  <c r="J43" i="18" s="1"/>
  <c r="J45" i="18" s="1"/>
  <c r="N32" i="18"/>
  <c r="J30" i="22"/>
  <c r="J34" i="22" s="1"/>
  <c r="J36" i="22" s="1"/>
  <c r="J38" i="22" s="1"/>
  <c r="J40" i="22" s="1"/>
  <c r="J43" i="22" s="1"/>
  <c r="J45" i="22" s="1"/>
  <c r="L32" i="18"/>
  <c r="I24" i="18" s="1"/>
  <c r="I25" i="18" s="1"/>
  <c r="J30" i="21"/>
  <c r="J34" i="21" s="1"/>
  <c r="J36" i="21" s="1"/>
  <c r="J38" i="21" s="1"/>
  <c r="J40" i="21" s="1"/>
  <c r="J43" i="21" s="1"/>
  <c r="J45" i="21" s="1"/>
  <c r="L32" i="19"/>
  <c r="I24" i="19" s="1"/>
  <c r="I25" i="19" s="1"/>
  <c r="L30" i="23"/>
  <c r="L32" i="24"/>
  <c r="I30" i="18"/>
  <c r="I34" i="18" s="1"/>
  <c r="I36" i="18" s="1"/>
  <c r="I38" i="18" s="1"/>
  <c r="I40" i="18" s="1"/>
  <c r="I43" i="18" s="1"/>
  <c r="I45" i="18" s="1"/>
  <c r="I47" i="18" s="1"/>
  <c r="K30" i="21"/>
  <c r="I30" i="19"/>
  <c r="I30" i="24"/>
  <c r="I34" i="24" s="1"/>
  <c r="I36" i="24" s="1"/>
  <c r="I38" i="24" s="1"/>
  <c r="I40" i="24" s="1"/>
  <c r="I43" i="24" s="1"/>
  <c r="I45" i="24" s="1"/>
  <c r="I47" i="24" s="1"/>
  <c r="J30" i="27"/>
  <c r="J34" i="27" s="1"/>
  <c r="J36" i="27" s="1"/>
  <c r="J38" i="27" s="1"/>
  <c r="J40" i="27" s="1"/>
  <c r="J43" i="27" s="1"/>
  <c r="J45" i="27" s="1"/>
  <c r="K30" i="18"/>
  <c r="K34" i="18" s="1"/>
  <c r="K36" i="18" s="1"/>
  <c r="K38" i="18" s="1"/>
  <c r="K40" i="18" s="1"/>
  <c r="K43" i="18" s="1"/>
  <c r="K45" i="18" s="1"/>
  <c r="L32" i="20"/>
  <c r="I24" i="20" s="1"/>
  <c r="I25" i="20" s="1"/>
  <c r="J30" i="24"/>
  <c r="O32" i="23"/>
  <c r="M32" i="23"/>
  <c r="L32" i="27"/>
  <c r="I24" i="27" s="1"/>
  <c r="I25" i="27" s="1"/>
  <c r="I30" i="20"/>
  <c r="I34" i="20" s="1"/>
  <c r="I36" i="20" s="1"/>
  <c r="I38" i="20" s="1"/>
  <c r="I40" i="20" s="1"/>
  <c r="I43" i="20" s="1"/>
  <c r="I45" i="20" s="1"/>
  <c r="I47" i="20" s="1"/>
  <c r="I30" i="25"/>
  <c r="I34" i="25" s="1"/>
  <c r="I36" i="25" s="1"/>
  <c r="I38" i="25" s="1"/>
  <c r="I40" i="25" s="1"/>
  <c r="I43" i="25" s="1"/>
  <c r="I45" i="25" s="1"/>
  <c r="I47" i="25" s="1"/>
  <c r="L32" i="22"/>
  <c r="I24" i="22" s="1"/>
  <c r="I25" i="22" s="1"/>
  <c r="O32" i="18"/>
  <c r="M32" i="27"/>
  <c r="K30" i="14"/>
  <c r="N32" i="14"/>
  <c r="I30" i="22"/>
  <c r="I34" i="22" s="1"/>
  <c r="I36" i="22" s="1"/>
  <c r="I38" i="22" s="1"/>
  <c r="I40" i="22" s="1"/>
  <c r="I43" i="22" s="1"/>
  <c r="I45" i="22" s="1"/>
  <c r="I47" i="22" s="1"/>
  <c r="J30" i="17"/>
  <c r="J34" i="17" s="1"/>
  <c r="J36" i="17" s="1"/>
  <c r="J38" i="17" s="1"/>
  <c r="J40" i="17" s="1"/>
  <c r="J43" i="17" s="1"/>
  <c r="J45" i="17" s="1"/>
  <c r="I30" i="14"/>
  <c r="H25" i="20"/>
  <c r="G25" i="20"/>
  <c r="H49" i="19"/>
  <c r="I28" i="19" s="1"/>
  <c r="H49" i="23"/>
  <c r="I28" i="23" s="1"/>
  <c r="G49" i="18"/>
  <c r="H28" i="18" s="1"/>
  <c r="H25" i="18"/>
  <c r="H34" i="22"/>
  <c r="H36" i="22" s="1"/>
  <c r="H38" i="22" s="1"/>
  <c r="H40" i="22" s="1"/>
  <c r="H43" i="22" s="1"/>
  <c r="H45" i="22" s="1"/>
  <c r="J34" i="24"/>
  <c r="J36" i="24" s="1"/>
  <c r="J38" i="24" s="1"/>
  <c r="J40" i="24" s="1"/>
  <c r="J43" i="24" s="1"/>
  <c r="J45" i="24" s="1"/>
  <c r="G49" i="24"/>
  <c r="H28" i="24" s="1"/>
  <c r="J26" i="24" s="1"/>
  <c r="G25" i="24"/>
  <c r="H49" i="25"/>
  <c r="I28" i="25" s="1"/>
  <c r="G25" i="18"/>
  <c r="H49" i="17"/>
  <c r="I28" i="17" s="1"/>
  <c r="I25" i="17"/>
  <c r="G49" i="25"/>
  <c r="H28" i="25" s="1"/>
  <c r="J26" i="25" s="1"/>
  <c r="H25" i="25"/>
  <c r="I34" i="19"/>
  <c r="I36" i="19" s="1"/>
  <c r="I38" i="19" s="1"/>
  <c r="I40" i="19" s="1"/>
  <c r="I43" i="19" s="1"/>
  <c r="I45" i="19" s="1"/>
  <c r="I47" i="19" s="1"/>
  <c r="I24" i="23"/>
  <c r="I25" i="23" s="1"/>
  <c r="I24" i="21"/>
  <c r="I25" i="21" s="1"/>
  <c r="J24" i="20"/>
  <c r="I24" i="25"/>
  <c r="I25" i="25" s="1"/>
  <c r="I24" i="24"/>
  <c r="I25" i="24" s="1"/>
  <c r="J34" i="23"/>
  <c r="J36" i="23" s="1"/>
  <c r="J38" i="23" s="1"/>
  <c r="J40" i="23" s="1"/>
  <c r="J43" i="23" s="1"/>
  <c r="J45" i="23" s="1"/>
  <c r="G25" i="22"/>
  <c r="G49" i="22"/>
  <c r="H28" i="22" s="1"/>
  <c r="H25" i="22"/>
  <c r="H49" i="21"/>
  <c r="I28" i="21" s="1"/>
  <c r="G49" i="17"/>
  <c r="H28" i="17" s="1"/>
  <c r="J26" i="17" s="1"/>
  <c r="H25" i="17"/>
  <c r="G49" i="21"/>
  <c r="H28" i="21" s="1"/>
  <c r="H25" i="21"/>
  <c r="H25" i="24"/>
  <c r="H49" i="24"/>
  <c r="I28" i="24" s="1"/>
  <c r="H25" i="23"/>
  <c r="G49" i="23"/>
  <c r="H28" i="23" s="1"/>
  <c r="J26" i="23" s="1"/>
  <c r="K26" i="23" s="1"/>
  <c r="G25" i="23"/>
  <c r="I6" i="13"/>
  <c r="H49" i="27"/>
  <c r="I28" i="27" s="1"/>
  <c r="H49" i="18"/>
  <c r="I28" i="18" s="1"/>
  <c r="H6" i="13"/>
  <c r="G49" i="27"/>
  <c r="H28" i="27" s="1"/>
  <c r="J26" i="27" s="1"/>
  <c r="H25" i="27"/>
  <c r="H49" i="20"/>
  <c r="I28" i="20" s="1"/>
  <c r="K26" i="20" s="1"/>
  <c r="G49" i="19"/>
  <c r="H28" i="19" s="1"/>
  <c r="J26" i="19" s="1"/>
  <c r="H25" i="19"/>
  <c r="G36" i="14"/>
  <c r="G38" i="14" s="1"/>
  <c r="G40" i="14" s="1"/>
  <c r="G43" i="14" s="1"/>
  <c r="G45" i="14" s="1"/>
  <c r="G47" i="14" s="1"/>
  <c r="H36" i="14"/>
  <c r="H38" i="14" s="1"/>
  <c r="H40" i="14" s="1"/>
  <c r="H43" i="14" s="1"/>
  <c r="H45" i="14" s="1"/>
  <c r="I16" i="13"/>
  <c r="H25" i="14"/>
  <c r="G25" i="14"/>
  <c r="I7" i="13"/>
  <c r="J6" i="2"/>
  <c r="I24" i="14"/>
  <c r="I10" i="13"/>
  <c r="H16" i="13"/>
  <c r="I14" i="13"/>
  <c r="H15" i="13"/>
  <c r="Q20" i="14"/>
  <c r="L19" i="14"/>
  <c r="M19" i="14"/>
  <c r="R20" i="14"/>
  <c r="J24" i="24" l="1"/>
  <c r="L30" i="21"/>
  <c r="K30" i="20"/>
  <c r="K34" i="20" s="1"/>
  <c r="K36" i="20" s="1"/>
  <c r="K38" i="20" s="1"/>
  <c r="K40" i="20" s="1"/>
  <c r="K43" i="20" s="1"/>
  <c r="K45" i="20" s="1"/>
  <c r="K47" i="20" s="1"/>
  <c r="K30" i="25"/>
  <c r="K34" i="25" s="1"/>
  <c r="K36" i="25" s="1"/>
  <c r="K38" i="25" s="1"/>
  <c r="K40" i="25" s="1"/>
  <c r="K43" i="25" s="1"/>
  <c r="K45" i="25" s="1"/>
  <c r="K30" i="23"/>
  <c r="K34" i="23" s="1"/>
  <c r="K36" i="23" s="1"/>
  <c r="K38" i="23" s="1"/>
  <c r="K40" i="23" s="1"/>
  <c r="K43" i="23" s="1"/>
  <c r="K45" i="23" s="1"/>
  <c r="K47" i="23" s="1"/>
  <c r="N32" i="24"/>
  <c r="Q32" i="14"/>
  <c r="N32" i="20"/>
  <c r="K24" i="20" s="1"/>
  <c r="K25" i="20" s="1"/>
  <c r="L30" i="24"/>
  <c r="O32" i="14"/>
  <c r="P32" i="20"/>
  <c r="M30" i="27"/>
  <c r="K30" i="24"/>
  <c r="K34" i="24" s="1"/>
  <c r="K36" i="24" s="1"/>
  <c r="K38" i="24" s="1"/>
  <c r="K40" i="24" s="1"/>
  <c r="K43" i="24" s="1"/>
  <c r="K45" i="24" s="1"/>
  <c r="Q32" i="27"/>
  <c r="P32" i="22"/>
  <c r="Q32" i="22"/>
  <c r="P32" i="27"/>
  <c r="N32" i="25"/>
  <c r="N30" i="17"/>
  <c r="N34" i="17" s="1"/>
  <c r="N36" i="17" s="1"/>
  <c r="N38" i="17" s="1"/>
  <c r="N40" i="17" s="1"/>
  <c r="N43" i="17" s="1"/>
  <c r="N45" i="17" s="1"/>
  <c r="P32" i="18"/>
  <c r="N30" i="22"/>
  <c r="Q32" i="17"/>
  <c r="O32" i="21"/>
  <c r="P32" i="25"/>
  <c r="L30" i="20"/>
  <c r="L34" i="20" s="1"/>
  <c r="L36" i="20" s="1"/>
  <c r="L38" i="20" s="1"/>
  <c r="L40" i="20" s="1"/>
  <c r="L43" i="20" s="1"/>
  <c r="L45" i="20" s="1"/>
  <c r="M30" i="21"/>
  <c r="Q32" i="21"/>
  <c r="M30" i="25"/>
  <c r="O32" i="20"/>
  <c r="Q32" i="18"/>
  <c r="O32" i="24"/>
  <c r="N32" i="19"/>
  <c r="K24" i="19" s="1"/>
  <c r="L30" i="25"/>
  <c r="O32" i="19"/>
  <c r="Q32" i="19"/>
  <c r="N32" i="23"/>
  <c r="K24" i="23" s="1"/>
  <c r="K30" i="27"/>
  <c r="K34" i="27" s="1"/>
  <c r="K36" i="27" s="1"/>
  <c r="K38" i="27" s="1"/>
  <c r="K40" i="27" s="1"/>
  <c r="K43" i="27" s="1"/>
  <c r="K45" i="27" s="1"/>
  <c r="L30" i="27"/>
  <c r="L34" i="27" s="1"/>
  <c r="L36" i="27" s="1"/>
  <c r="L38" i="27" s="1"/>
  <c r="L40" i="27" s="1"/>
  <c r="L43" i="27" s="1"/>
  <c r="L45" i="27" s="1"/>
  <c r="N30" i="21"/>
  <c r="N34" i="21" s="1"/>
  <c r="N36" i="21" s="1"/>
  <c r="N38" i="21" s="1"/>
  <c r="N40" i="21" s="1"/>
  <c r="N43" i="21" s="1"/>
  <c r="N45" i="21" s="1"/>
  <c r="K30" i="22"/>
  <c r="K34" i="22" s="1"/>
  <c r="K36" i="22" s="1"/>
  <c r="K38" i="22" s="1"/>
  <c r="K40" i="22" s="1"/>
  <c r="K43" i="22" s="1"/>
  <c r="K45" i="22" s="1"/>
  <c r="N32" i="22"/>
  <c r="N32" i="17"/>
  <c r="L30" i="14"/>
  <c r="K30" i="17"/>
  <c r="K34" i="17" s="1"/>
  <c r="K36" i="17" s="1"/>
  <c r="K38" i="17" s="1"/>
  <c r="K40" i="17" s="1"/>
  <c r="K43" i="17" s="1"/>
  <c r="K45" i="17" s="1"/>
  <c r="N32" i="27"/>
  <c r="M30" i="19"/>
  <c r="L30" i="19"/>
  <c r="L34" i="19" s="1"/>
  <c r="L36" i="19" s="1"/>
  <c r="L38" i="19" s="1"/>
  <c r="L40" i="19" s="1"/>
  <c r="L43" i="19" s="1"/>
  <c r="L45" i="19" s="1"/>
  <c r="M30" i="14"/>
  <c r="L30" i="18"/>
  <c r="L34" i="18" s="1"/>
  <c r="L36" i="18" s="1"/>
  <c r="L38" i="18" s="1"/>
  <c r="L40" i="18" s="1"/>
  <c r="L43" i="18" s="1"/>
  <c r="L45" i="18" s="1"/>
  <c r="L30" i="17"/>
  <c r="L34" i="17" s="1"/>
  <c r="L36" i="17" s="1"/>
  <c r="L38" i="17" s="1"/>
  <c r="L40" i="17" s="1"/>
  <c r="L43" i="17" s="1"/>
  <c r="L45" i="17" s="1"/>
  <c r="L30" i="22"/>
  <c r="L34" i="22" s="1"/>
  <c r="L36" i="22" s="1"/>
  <c r="L38" i="22" s="1"/>
  <c r="L40" i="22" s="1"/>
  <c r="L43" i="22" s="1"/>
  <c r="L45" i="22" s="1"/>
  <c r="N30" i="24"/>
  <c r="M30" i="18"/>
  <c r="M34" i="18" s="1"/>
  <c r="M36" i="18" s="1"/>
  <c r="M38" i="18" s="1"/>
  <c r="M40" i="18" s="1"/>
  <c r="M43" i="18" s="1"/>
  <c r="M45" i="18" s="1"/>
  <c r="N30" i="23"/>
  <c r="Q32" i="20"/>
  <c r="O32" i="22"/>
  <c r="P32" i="17"/>
  <c r="N32" i="21"/>
  <c r="O32" i="27"/>
  <c r="K30" i="19"/>
  <c r="K26" i="19"/>
  <c r="O32" i="25"/>
  <c r="N30" i="19"/>
  <c r="J49" i="24"/>
  <c r="K28" i="24" s="1"/>
  <c r="K26" i="17"/>
  <c r="J26" i="22"/>
  <c r="J47" i="22" s="1"/>
  <c r="K26" i="25"/>
  <c r="J26" i="18"/>
  <c r="K26" i="18" s="1"/>
  <c r="K47" i="18" s="1"/>
  <c r="J24" i="25"/>
  <c r="J49" i="25" s="1"/>
  <c r="K28" i="25" s="1"/>
  <c r="K26" i="24"/>
  <c r="J26" i="21"/>
  <c r="K26" i="21" s="1"/>
  <c r="J47" i="25"/>
  <c r="I49" i="22"/>
  <c r="J28" i="22" s="1"/>
  <c r="I49" i="17"/>
  <c r="J28" i="17" s="1"/>
  <c r="K26" i="27"/>
  <c r="I49" i="21"/>
  <c r="J28" i="21" s="1"/>
  <c r="H47" i="22"/>
  <c r="H49" i="22"/>
  <c r="I28" i="22" s="1"/>
  <c r="J24" i="17"/>
  <c r="I49" i="25"/>
  <c r="J28" i="25" s="1"/>
  <c r="J6" i="13"/>
  <c r="I49" i="27"/>
  <c r="J28" i="27" s="1"/>
  <c r="J24" i="27"/>
  <c r="J25" i="27" s="1"/>
  <c r="L34" i="21"/>
  <c r="L36" i="21" s="1"/>
  <c r="L38" i="21" s="1"/>
  <c r="L40" i="21" s="1"/>
  <c r="L43" i="21" s="1"/>
  <c r="L45" i="21" s="1"/>
  <c r="I49" i="19"/>
  <c r="J28" i="19" s="1"/>
  <c r="J24" i="23"/>
  <c r="J25" i="23" s="1"/>
  <c r="J47" i="24"/>
  <c r="I49" i="20"/>
  <c r="J28" i="20" s="1"/>
  <c r="L26" i="20" s="1"/>
  <c r="J25" i="20"/>
  <c r="I49" i="18"/>
  <c r="J28" i="18" s="1"/>
  <c r="L34" i="25"/>
  <c r="L36" i="25" s="1"/>
  <c r="L38" i="25" s="1"/>
  <c r="L40" i="25" s="1"/>
  <c r="L43" i="25" s="1"/>
  <c r="L45" i="25" s="1"/>
  <c r="J49" i="20"/>
  <c r="K28" i="20" s="1"/>
  <c r="L34" i="23"/>
  <c r="L36" i="23" s="1"/>
  <c r="L38" i="23" s="1"/>
  <c r="L40" i="23" s="1"/>
  <c r="L43" i="23" s="1"/>
  <c r="L45" i="23" s="1"/>
  <c r="I49" i="23"/>
  <c r="J28" i="23" s="1"/>
  <c r="L26" i="23" s="1"/>
  <c r="J47" i="27"/>
  <c r="L34" i="24"/>
  <c r="L36" i="24" s="1"/>
  <c r="L38" i="24" s="1"/>
  <c r="L40" i="24" s="1"/>
  <c r="L43" i="24" s="1"/>
  <c r="L45" i="24" s="1"/>
  <c r="K34" i="21"/>
  <c r="K36" i="21" s="1"/>
  <c r="K38" i="21" s="1"/>
  <c r="K40" i="21" s="1"/>
  <c r="K43" i="21" s="1"/>
  <c r="K45" i="21" s="1"/>
  <c r="K24" i="17"/>
  <c r="J47" i="23"/>
  <c r="I49" i="24"/>
  <c r="J28" i="24" s="1"/>
  <c r="J25" i="24"/>
  <c r="J24" i="19"/>
  <c r="J25" i="19" s="1"/>
  <c r="J47" i="19"/>
  <c r="J47" i="17"/>
  <c r="K34" i="19"/>
  <c r="K36" i="19" s="1"/>
  <c r="K38" i="19" s="1"/>
  <c r="K40" i="19" s="1"/>
  <c r="K43" i="19" s="1"/>
  <c r="K45" i="19" s="1"/>
  <c r="G49" i="14"/>
  <c r="H28" i="14" s="1"/>
  <c r="J26" i="14" s="1"/>
  <c r="H47" i="14"/>
  <c r="H49" i="14"/>
  <c r="H9" i="13"/>
  <c r="K34" i="14"/>
  <c r="I8" i="13"/>
  <c r="L34" i="14"/>
  <c r="I12" i="13"/>
  <c r="I9" i="13"/>
  <c r="I15" i="13"/>
  <c r="I25" i="14"/>
  <c r="H7" i="13"/>
  <c r="J34" i="14"/>
  <c r="H11" i="13"/>
  <c r="H13" i="13"/>
  <c r="H10" i="13"/>
  <c r="I34" i="14"/>
  <c r="I11" i="13"/>
  <c r="L6" i="2"/>
  <c r="H14" i="13"/>
  <c r="J8" i="13"/>
  <c r="H8" i="13"/>
  <c r="H12" i="13"/>
  <c r="N19" i="14"/>
  <c r="S20" i="14"/>
  <c r="O19" i="14"/>
  <c r="T20" i="14"/>
  <c r="L26" i="25" l="1"/>
  <c r="L47" i="25" s="1"/>
  <c r="K47" i="19"/>
  <c r="L26" i="24"/>
  <c r="M26" i="24" s="1"/>
  <c r="S32" i="14"/>
  <c r="P30" i="27"/>
  <c r="Q32" i="23"/>
  <c r="Q32" i="24"/>
  <c r="N30" i="27"/>
  <c r="N34" i="27" s="1"/>
  <c r="N36" i="27" s="1"/>
  <c r="N38" i="27" s="1"/>
  <c r="N40" i="27" s="1"/>
  <c r="N43" i="27" s="1"/>
  <c r="N45" i="27" s="1"/>
  <c r="M30" i="23"/>
  <c r="M34" i="23" s="1"/>
  <c r="M36" i="23" s="1"/>
  <c r="M38" i="23" s="1"/>
  <c r="M40" i="23" s="1"/>
  <c r="M43" i="23" s="1"/>
  <c r="M45" i="23" s="1"/>
  <c r="S32" i="17"/>
  <c r="N30" i="18"/>
  <c r="N34" i="18" s="1"/>
  <c r="N36" i="18" s="1"/>
  <c r="N38" i="18" s="1"/>
  <c r="N40" i="18" s="1"/>
  <c r="N43" i="18" s="1"/>
  <c r="N45" i="18" s="1"/>
  <c r="P32" i="19"/>
  <c r="P32" i="23"/>
  <c r="P32" i="14"/>
  <c r="N30" i="25"/>
  <c r="N30" i="14"/>
  <c r="N34" i="14" s="1"/>
  <c r="J24" i="22"/>
  <c r="J25" i="22" s="1"/>
  <c r="M30" i="17"/>
  <c r="M34" i="17" s="1"/>
  <c r="M36" i="17" s="1"/>
  <c r="M38" i="17" s="1"/>
  <c r="M40" i="17" s="1"/>
  <c r="M43" i="17" s="1"/>
  <c r="M45" i="17" s="1"/>
  <c r="Q32" i="25"/>
  <c r="P30" i="25"/>
  <c r="M30" i="24"/>
  <c r="P32" i="21"/>
  <c r="R32" i="24"/>
  <c r="M30" i="20"/>
  <c r="M34" i="20" s="1"/>
  <c r="M36" i="20" s="1"/>
  <c r="M38" i="20" s="1"/>
  <c r="M40" i="20" s="1"/>
  <c r="M43" i="20" s="1"/>
  <c r="M45" i="20" s="1"/>
  <c r="P32" i="24"/>
  <c r="M24" i="24" s="1"/>
  <c r="P30" i="14"/>
  <c r="S32" i="23"/>
  <c r="N30" i="20"/>
  <c r="N34" i="20" s="1"/>
  <c r="N36" i="20" s="1"/>
  <c r="N38" i="20" s="1"/>
  <c r="N40" i="20" s="1"/>
  <c r="N43" i="20" s="1"/>
  <c r="N45" i="20" s="1"/>
  <c r="M30" i="22"/>
  <c r="M34" i="22" s="1"/>
  <c r="M36" i="22" s="1"/>
  <c r="M38" i="22" s="1"/>
  <c r="M40" i="22" s="1"/>
  <c r="M43" i="22" s="1"/>
  <c r="M45" i="22" s="1"/>
  <c r="L26" i="17"/>
  <c r="L24" i="17" s="1"/>
  <c r="K47" i="24"/>
  <c r="K47" i="27"/>
  <c r="J24" i="21"/>
  <c r="J49" i="21" s="1"/>
  <c r="K28" i="21" s="1"/>
  <c r="L26" i="27"/>
  <c r="M26" i="20"/>
  <c r="L47" i="20"/>
  <c r="J24" i="18"/>
  <c r="L26" i="19"/>
  <c r="L24" i="19" s="1"/>
  <c r="L49" i="19" s="1"/>
  <c r="M28" i="19" s="1"/>
  <c r="J25" i="25"/>
  <c r="K26" i="22"/>
  <c r="L26" i="22" s="1"/>
  <c r="K24" i="24"/>
  <c r="K25" i="24" s="1"/>
  <c r="L24" i="23"/>
  <c r="L49" i="23" s="1"/>
  <c r="M28" i="23" s="1"/>
  <c r="L26" i="21"/>
  <c r="L47" i="21" s="1"/>
  <c r="L26" i="18"/>
  <c r="L24" i="18" s="1"/>
  <c r="K24" i="18"/>
  <c r="J47" i="18"/>
  <c r="J49" i="17"/>
  <c r="K28" i="17" s="1"/>
  <c r="J25" i="17"/>
  <c r="J47" i="21"/>
  <c r="K47" i="21"/>
  <c r="L47" i="23"/>
  <c r="K49" i="23"/>
  <c r="L28" i="23" s="1"/>
  <c r="K24" i="25"/>
  <c r="K6" i="13"/>
  <c r="J49" i="27"/>
  <c r="K28" i="27" s="1"/>
  <c r="K24" i="27"/>
  <c r="K25" i="27" s="1"/>
  <c r="M34" i="19"/>
  <c r="M36" i="19" s="1"/>
  <c r="M38" i="19" s="1"/>
  <c r="M40" i="19" s="1"/>
  <c r="M43" i="19" s="1"/>
  <c r="M45" i="19" s="1"/>
  <c r="N34" i="19"/>
  <c r="N36" i="19" s="1"/>
  <c r="N38" i="19" s="1"/>
  <c r="N40" i="19" s="1"/>
  <c r="N43" i="19" s="1"/>
  <c r="N45" i="19" s="1"/>
  <c r="M34" i="21"/>
  <c r="M36" i="21" s="1"/>
  <c r="M38" i="21" s="1"/>
  <c r="M40" i="21" s="1"/>
  <c r="M43" i="21" s="1"/>
  <c r="M45" i="21" s="1"/>
  <c r="N34" i="22"/>
  <c r="N36" i="22" s="1"/>
  <c r="N38" i="22" s="1"/>
  <c r="N40" i="22" s="1"/>
  <c r="N43" i="22" s="1"/>
  <c r="N45" i="22" s="1"/>
  <c r="M34" i="27"/>
  <c r="M36" i="27" s="1"/>
  <c r="M38" i="27" s="1"/>
  <c r="M40" i="27" s="1"/>
  <c r="M43" i="27" s="1"/>
  <c r="M45" i="27" s="1"/>
  <c r="K25" i="17"/>
  <c r="K49" i="17"/>
  <c r="L28" i="17" s="1"/>
  <c r="K47" i="25"/>
  <c r="K47" i="17"/>
  <c r="M34" i="25"/>
  <c r="M36" i="25" s="1"/>
  <c r="M38" i="25" s="1"/>
  <c r="M40" i="25" s="1"/>
  <c r="M43" i="25" s="1"/>
  <c r="M45" i="25" s="1"/>
  <c r="N34" i="23"/>
  <c r="N36" i="23" s="1"/>
  <c r="N38" i="23" s="1"/>
  <c r="N40" i="23" s="1"/>
  <c r="N43" i="23" s="1"/>
  <c r="N45" i="23" s="1"/>
  <c r="J49" i="19"/>
  <c r="K28" i="19" s="1"/>
  <c r="K25" i="19"/>
  <c r="L24" i="24"/>
  <c r="K49" i="19"/>
  <c r="L28" i="19" s="1"/>
  <c r="J49" i="23"/>
  <c r="K28" i="23" s="1"/>
  <c r="M26" i="23" s="1"/>
  <c r="K25" i="23"/>
  <c r="L24" i="20"/>
  <c r="L25" i="20" s="1"/>
  <c r="M24" i="20"/>
  <c r="L47" i="24"/>
  <c r="K49" i="20"/>
  <c r="L28" i="20" s="1"/>
  <c r="K24" i="21"/>
  <c r="J24" i="14"/>
  <c r="J25" i="14" s="1"/>
  <c r="L36" i="14"/>
  <c r="L38" i="14" s="1"/>
  <c r="L40" i="14" s="1"/>
  <c r="L43" i="14" s="1"/>
  <c r="L45" i="14" s="1"/>
  <c r="J36" i="14"/>
  <c r="J38" i="14" s="1"/>
  <c r="J40" i="14" s="1"/>
  <c r="J43" i="14" s="1"/>
  <c r="J45" i="14" s="1"/>
  <c r="J47" i="14" s="1"/>
  <c r="J12" i="13"/>
  <c r="I36" i="14"/>
  <c r="I38" i="14" s="1"/>
  <c r="I40" i="14" s="1"/>
  <c r="I43" i="14" s="1"/>
  <c r="I45" i="14" s="1"/>
  <c r="J14" i="13"/>
  <c r="K36" i="14"/>
  <c r="K38" i="14" s="1"/>
  <c r="K40" i="14" s="1"/>
  <c r="K43" i="14" s="1"/>
  <c r="K45" i="14" s="1"/>
  <c r="M34" i="14"/>
  <c r="J15" i="13"/>
  <c r="J10" i="13"/>
  <c r="J13" i="13"/>
  <c r="J9" i="13"/>
  <c r="J7" i="13"/>
  <c r="J11" i="13"/>
  <c r="J16" i="13"/>
  <c r="I13" i="13"/>
  <c r="N6" i="2"/>
  <c r="P19" i="14"/>
  <c r="U20" i="14"/>
  <c r="Q19" i="14"/>
  <c r="V20" i="14"/>
  <c r="L24" i="25" l="1"/>
  <c r="M26" i="25"/>
  <c r="M24" i="25" s="1"/>
  <c r="M25" i="25" s="1"/>
  <c r="J49" i="22"/>
  <c r="K28" i="22" s="1"/>
  <c r="K25" i="21"/>
  <c r="L49" i="17"/>
  <c r="M28" i="17" s="1"/>
  <c r="L25" i="17"/>
  <c r="L47" i="19"/>
  <c r="L47" i="17"/>
  <c r="O30" i="19"/>
  <c r="S32" i="20"/>
  <c r="P30" i="18"/>
  <c r="S32" i="22"/>
  <c r="P30" i="20"/>
  <c r="P34" i="20" s="1"/>
  <c r="P36" i="20" s="1"/>
  <c r="P38" i="20" s="1"/>
  <c r="P40" i="20" s="1"/>
  <c r="P43" i="20" s="1"/>
  <c r="P45" i="20" s="1"/>
  <c r="P30" i="17"/>
  <c r="P30" i="22"/>
  <c r="P30" i="19"/>
  <c r="O30" i="20"/>
  <c r="O34" i="20" s="1"/>
  <c r="O36" i="20" s="1"/>
  <c r="O38" i="20" s="1"/>
  <c r="O40" i="20" s="1"/>
  <c r="O43" i="20" s="1"/>
  <c r="O45" i="20" s="1"/>
  <c r="R32" i="25"/>
  <c r="O30" i="17"/>
  <c r="O30" i="25"/>
  <c r="S32" i="18"/>
  <c r="S32" i="19"/>
  <c r="R32" i="23"/>
  <c r="O30" i="14"/>
  <c r="O34" i="14" s="1"/>
  <c r="P30" i="24"/>
  <c r="R32" i="14"/>
  <c r="R32" i="17"/>
  <c r="R32" i="21"/>
  <c r="S32" i="24"/>
  <c r="S32" i="25"/>
  <c r="O30" i="24"/>
  <c r="O34" i="24" s="1"/>
  <c r="O36" i="24" s="1"/>
  <c r="O38" i="24" s="1"/>
  <c r="O40" i="24" s="1"/>
  <c r="O43" i="24" s="1"/>
  <c r="O45" i="24" s="1"/>
  <c r="O30" i="21"/>
  <c r="O30" i="18"/>
  <c r="O34" i="18" s="1"/>
  <c r="O36" i="18" s="1"/>
  <c r="O38" i="18" s="1"/>
  <c r="O40" i="18" s="1"/>
  <c r="O43" i="18" s="1"/>
  <c r="O45" i="18" s="1"/>
  <c r="S32" i="27"/>
  <c r="R32" i="22"/>
  <c r="O30" i="22"/>
  <c r="O34" i="22" s="1"/>
  <c r="O36" i="22" s="1"/>
  <c r="O38" i="22" s="1"/>
  <c r="O40" i="22" s="1"/>
  <c r="O43" i="22" s="1"/>
  <c r="O45" i="22" s="1"/>
  <c r="O30" i="27"/>
  <c r="P30" i="21"/>
  <c r="R32" i="20"/>
  <c r="M26" i="17"/>
  <c r="M24" i="17" s="1"/>
  <c r="M25" i="17" s="1"/>
  <c r="R32" i="18"/>
  <c r="J25" i="21"/>
  <c r="L25" i="23"/>
  <c r="M26" i="27"/>
  <c r="M24" i="27" s="1"/>
  <c r="K49" i="24"/>
  <c r="L28" i="24" s="1"/>
  <c r="N26" i="24" s="1"/>
  <c r="N24" i="24" s="1"/>
  <c r="M47" i="25"/>
  <c r="L25" i="24"/>
  <c r="J25" i="18"/>
  <c r="J49" i="18"/>
  <c r="K28" i="18" s="1"/>
  <c r="M26" i="18" s="1"/>
  <c r="K25" i="18"/>
  <c r="N26" i="23"/>
  <c r="O26" i="23" s="1"/>
  <c r="M26" i="22"/>
  <c r="M47" i="22" s="1"/>
  <c r="K49" i="18"/>
  <c r="L28" i="18" s="1"/>
  <c r="L25" i="18"/>
  <c r="K47" i="22"/>
  <c r="L24" i="22"/>
  <c r="L49" i="22" s="1"/>
  <c r="M28" i="22" s="1"/>
  <c r="L25" i="19"/>
  <c r="N26" i="20"/>
  <c r="M24" i="23"/>
  <c r="K24" i="22"/>
  <c r="L47" i="18"/>
  <c r="M26" i="21"/>
  <c r="L24" i="21"/>
  <c r="M26" i="19"/>
  <c r="N26" i="19" s="1"/>
  <c r="O26" i="19" s="1"/>
  <c r="M47" i="20"/>
  <c r="L47" i="22"/>
  <c r="L24" i="27"/>
  <c r="L25" i="27" s="1"/>
  <c r="L6" i="13"/>
  <c r="K49" i="27"/>
  <c r="L28" i="27" s="1"/>
  <c r="N26" i="27" s="1"/>
  <c r="P34" i="27"/>
  <c r="P36" i="27" s="1"/>
  <c r="P38" i="27" s="1"/>
  <c r="P40" i="27" s="1"/>
  <c r="P43" i="27" s="1"/>
  <c r="P45" i="27" s="1"/>
  <c r="L25" i="25"/>
  <c r="L49" i="25"/>
  <c r="M28" i="25" s="1"/>
  <c r="L49" i="20"/>
  <c r="M28" i="20" s="1"/>
  <c r="M25" i="20"/>
  <c r="L49" i="18"/>
  <c r="M28" i="18" s="1"/>
  <c r="M47" i="23"/>
  <c r="M49" i="25"/>
  <c r="N28" i="25" s="1"/>
  <c r="K49" i="21"/>
  <c r="L28" i="21" s="1"/>
  <c r="L49" i="24"/>
  <c r="M28" i="24" s="1"/>
  <c r="M25" i="24"/>
  <c r="L47" i="27"/>
  <c r="M49" i="20"/>
  <c r="N28" i="20" s="1"/>
  <c r="K25" i="25"/>
  <c r="K49" i="25"/>
  <c r="L28" i="25" s="1"/>
  <c r="N26" i="25" s="1"/>
  <c r="K7" i="13"/>
  <c r="I47" i="14"/>
  <c r="I49" i="14"/>
  <c r="J49" i="14"/>
  <c r="K28" i="14" s="1"/>
  <c r="M36" i="14"/>
  <c r="M38" i="14" s="1"/>
  <c r="M40" i="14" s="1"/>
  <c r="M43" i="14" s="1"/>
  <c r="M45" i="14" s="1"/>
  <c r="N36" i="14"/>
  <c r="N38" i="14" s="1"/>
  <c r="N40" i="14" s="1"/>
  <c r="N43" i="14" s="1"/>
  <c r="N45" i="14" s="1"/>
  <c r="P34" i="14"/>
  <c r="I28" i="14"/>
  <c r="K26" i="14" s="1"/>
  <c r="P6" i="2"/>
  <c r="K12" i="13"/>
  <c r="K8" i="13"/>
  <c r="W20" i="14"/>
  <c r="R19" i="14"/>
  <c r="X20" i="14"/>
  <c r="S19" i="14"/>
  <c r="M47" i="17" l="1"/>
  <c r="L25" i="22"/>
  <c r="O26" i="24"/>
  <c r="O47" i="24" s="1"/>
  <c r="O26" i="25"/>
  <c r="P26" i="25" s="1"/>
  <c r="P24" i="25" s="1"/>
  <c r="N26" i="17"/>
  <c r="N24" i="17" s="1"/>
  <c r="N49" i="17" s="1"/>
  <c r="O28" i="17" s="1"/>
  <c r="V32" i="19"/>
  <c r="U32" i="14"/>
  <c r="W32" i="25"/>
  <c r="V32" i="21"/>
  <c r="V32" i="27"/>
  <c r="R30" i="25"/>
  <c r="R30" i="14"/>
  <c r="R34" i="14" s="1"/>
  <c r="T32" i="19"/>
  <c r="T30" i="19"/>
  <c r="Q30" i="19"/>
  <c r="Q34" i="19" s="1"/>
  <c r="Q36" i="19" s="1"/>
  <c r="Q38" i="19" s="1"/>
  <c r="Q40" i="19" s="1"/>
  <c r="Q43" i="19" s="1"/>
  <c r="Q45" i="19" s="1"/>
  <c r="Q30" i="25"/>
  <c r="N26" i="21"/>
  <c r="N24" i="21" s="1"/>
  <c r="N49" i="21" s="1"/>
  <c r="O28" i="21" s="1"/>
  <c r="M24" i="22"/>
  <c r="M49" i="22" s="1"/>
  <c r="N28" i="22" s="1"/>
  <c r="N24" i="19"/>
  <c r="N49" i="19" s="1"/>
  <c r="O28" i="19" s="1"/>
  <c r="N47" i="19"/>
  <c r="M24" i="19"/>
  <c r="M25" i="19" s="1"/>
  <c r="M47" i="19"/>
  <c r="N26" i="18"/>
  <c r="M47" i="18"/>
  <c r="M24" i="18"/>
  <c r="M25" i="18" s="1"/>
  <c r="L49" i="21"/>
  <c r="M28" i="21" s="1"/>
  <c r="L25" i="21"/>
  <c r="K49" i="22"/>
  <c r="L28" i="22" s="1"/>
  <c r="N26" i="22" s="1"/>
  <c r="N47" i="22" s="1"/>
  <c r="K25" i="22"/>
  <c r="M49" i="17"/>
  <c r="N28" i="17" s="1"/>
  <c r="M24" i="21"/>
  <c r="M49" i="21" s="1"/>
  <c r="N28" i="21" s="1"/>
  <c r="M49" i="23"/>
  <c r="N28" i="23" s="1"/>
  <c r="P26" i="23" s="1"/>
  <c r="M25" i="23"/>
  <c r="N24" i="25"/>
  <c r="N25" i="25" s="1"/>
  <c r="M47" i="21"/>
  <c r="O26" i="20"/>
  <c r="P26" i="20" s="1"/>
  <c r="N47" i="20"/>
  <c r="M47" i="27"/>
  <c r="N24" i="23"/>
  <c r="N47" i="23"/>
  <c r="N6" i="13"/>
  <c r="M49" i="27"/>
  <c r="N28" i="27" s="1"/>
  <c r="N24" i="20"/>
  <c r="M6" i="13"/>
  <c r="L49" i="27"/>
  <c r="M28" i="27" s="1"/>
  <c r="O26" i="27" s="1"/>
  <c r="M25" i="27"/>
  <c r="N25" i="24"/>
  <c r="P36" i="14"/>
  <c r="P38" i="14" s="1"/>
  <c r="P40" i="14" s="1"/>
  <c r="P43" i="14" s="1"/>
  <c r="P45" i="14" s="1"/>
  <c r="K15" i="13"/>
  <c r="K14" i="13"/>
  <c r="O36" i="14"/>
  <c r="O38" i="14" s="1"/>
  <c r="O40" i="14" s="1"/>
  <c r="O43" i="14" s="1"/>
  <c r="O45" i="14" s="1"/>
  <c r="K9" i="13"/>
  <c r="K16" i="13"/>
  <c r="J28" i="14"/>
  <c r="L26" i="14" s="1"/>
  <c r="M26" i="14" s="1"/>
  <c r="R6" i="2"/>
  <c r="K11" i="13"/>
  <c r="K10" i="13"/>
  <c r="K13" i="13"/>
  <c r="L14" i="13"/>
  <c r="Z20" i="14"/>
  <c r="U19" i="14"/>
  <c r="Y20" i="14"/>
  <c r="T19" i="14"/>
  <c r="N47" i="21" l="1"/>
  <c r="O24" i="24"/>
  <c r="P26" i="27"/>
  <c r="N47" i="17"/>
  <c r="O26" i="17"/>
  <c r="O24" i="17" s="1"/>
  <c r="N25" i="17"/>
  <c r="O26" i="21"/>
  <c r="P26" i="21" s="1"/>
  <c r="Q26" i="21" s="1"/>
  <c r="N25" i="21"/>
  <c r="M25" i="22"/>
  <c r="M49" i="18"/>
  <c r="N28" i="18" s="1"/>
  <c r="N25" i="19"/>
  <c r="M49" i="19"/>
  <c r="N28" i="19" s="1"/>
  <c r="P26" i="19" s="1"/>
  <c r="Q26" i="19" s="1"/>
  <c r="Q24" i="19" s="1"/>
  <c r="Q49" i="19" s="1"/>
  <c r="R28" i="19" s="1"/>
  <c r="P24" i="23"/>
  <c r="O24" i="20"/>
  <c r="O26" i="18"/>
  <c r="N24" i="18"/>
  <c r="N49" i="18" s="1"/>
  <c r="O28" i="18" s="1"/>
  <c r="N47" i="18"/>
  <c r="O26" i="22"/>
  <c r="N24" i="22"/>
  <c r="P24" i="20"/>
  <c r="P49" i="20" s="1"/>
  <c r="Q28" i="20" s="1"/>
  <c r="M25" i="21"/>
  <c r="O47" i="20"/>
  <c r="N49" i="20"/>
  <c r="O28" i="20" s="1"/>
  <c r="Q26" i="20" s="1"/>
  <c r="N25" i="20"/>
  <c r="P47" i="20"/>
  <c r="N25" i="23"/>
  <c r="N49" i="23"/>
  <c r="O28" i="23" s="1"/>
  <c r="Q26" i="23" s="1"/>
  <c r="N47" i="27"/>
  <c r="N24" i="27"/>
  <c r="N25" i="27" s="1"/>
  <c r="O25" i="24"/>
  <c r="O49" i="24"/>
  <c r="P28" i="24" s="1"/>
  <c r="M24" i="14"/>
  <c r="K24" i="14"/>
  <c r="K49" i="14" s="1"/>
  <c r="L15" i="13"/>
  <c r="L9" i="13"/>
  <c r="R36" i="14"/>
  <c r="R38" i="14" s="1"/>
  <c r="R40" i="14" s="1"/>
  <c r="R43" i="14" s="1"/>
  <c r="R45" i="14" s="1"/>
  <c r="L16" i="13"/>
  <c r="L12" i="13"/>
  <c r="L8" i="13"/>
  <c r="K47" i="14"/>
  <c r="M8" i="13"/>
  <c r="L13" i="13"/>
  <c r="M11" i="13"/>
  <c r="L11" i="13"/>
  <c r="L10" i="13"/>
  <c r="T6" i="2"/>
  <c r="M13" i="13"/>
  <c r="AA20" i="14"/>
  <c r="V19" i="14"/>
  <c r="W19" i="14"/>
  <c r="AB20" i="14"/>
  <c r="Q47" i="19" l="1"/>
  <c r="P26" i="17"/>
  <c r="Q26" i="17" s="1"/>
  <c r="O24" i="21"/>
  <c r="O25" i="21" s="1"/>
  <c r="N25" i="18"/>
  <c r="P24" i="19"/>
  <c r="Q25" i="19" s="1"/>
  <c r="O49" i="20"/>
  <c r="P28" i="20" s="1"/>
  <c r="R26" i="20" s="1"/>
  <c r="S26" i="20" s="1"/>
  <c r="P25" i="20"/>
  <c r="N25" i="22"/>
  <c r="N49" i="22"/>
  <c r="O28" i="22" s="1"/>
  <c r="P26" i="22"/>
  <c r="O47" i="22"/>
  <c r="O24" i="22"/>
  <c r="O25" i="17"/>
  <c r="P26" i="18"/>
  <c r="O24" i="18"/>
  <c r="O47" i="18"/>
  <c r="P24" i="17"/>
  <c r="P25" i="17" s="1"/>
  <c r="O25" i="20"/>
  <c r="O6" i="13"/>
  <c r="N49" i="27"/>
  <c r="O28" i="27" s="1"/>
  <c r="Q26" i="27" s="1"/>
  <c r="L24" i="14"/>
  <c r="M14" i="13"/>
  <c r="M12" i="13"/>
  <c r="M15" i="13"/>
  <c r="M16" i="13"/>
  <c r="M9" i="13"/>
  <c r="K25" i="14"/>
  <c r="L28" i="14" s="1"/>
  <c r="N26" i="14" s="1"/>
  <c r="L7" i="13"/>
  <c r="L47" i="14"/>
  <c r="M10" i="13"/>
  <c r="N13" i="13"/>
  <c r="V6" i="2"/>
  <c r="Y19" i="14"/>
  <c r="AD20" i="14"/>
  <c r="X19" i="14"/>
  <c r="AC20" i="14"/>
  <c r="Q26" i="22" l="1"/>
  <c r="P24" i="22"/>
  <c r="P25" i="22" s="1"/>
  <c r="O25" i="18"/>
  <c r="O49" i="18"/>
  <c r="P28" i="18" s="1"/>
  <c r="O49" i="22"/>
  <c r="P28" i="22" s="1"/>
  <c r="O25" i="22"/>
  <c r="Q26" i="18"/>
  <c r="P24" i="18"/>
  <c r="P24" i="27"/>
  <c r="P47" i="27"/>
  <c r="N24" i="14"/>
  <c r="L25" i="14"/>
  <c r="L49" i="14"/>
  <c r="M28" i="14" s="1"/>
  <c r="O26" i="14" s="1"/>
  <c r="N8" i="13"/>
  <c r="N15" i="13"/>
  <c r="N9" i="13"/>
  <c r="M7" i="13"/>
  <c r="M47" i="14"/>
  <c r="O14" i="13"/>
  <c r="O9" i="13"/>
  <c r="N10" i="13"/>
  <c r="O13" i="13"/>
  <c r="X6" i="2"/>
  <c r="AE20" i="14"/>
  <c r="Z19" i="14"/>
  <c r="AF20" i="14"/>
  <c r="AA19" i="14"/>
  <c r="R26" i="18" l="1"/>
  <c r="P25" i="18"/>
  <c r="R26" i="22"/>
  <c r="Q6" i="13"/>
  <c r="P49" i="27"/>
  <c r="Q28" i="27" s="1"/>
  <c r="O24" i="14"/>
  <c r="M25" i="14"/>
  <c r="M49" i="14"/>
  <c r="O8" i="13"/>
  <c r="N47" i="14"/>
  <c r="N49" i="14"/>
  <c r="N7" i="13"/>
  <c r="P15" i="13"/>
  <c r="O12" i="13"/>
  <c r="Z6" i="2"/>
  <c r="Q9" i="13"/>
  <c r="AH20" i="14"/>
  <c r="AC19" i="14"/>
  <c r="AG20" i="14"/>
  <c r="AB19" i="14"/>
  <c r="N25" i="14" l="1"/>
  <c r="O28" i="14" s="1"/>
  <c r="O47" i="14"/>
  <c r="O7" i="13"/>
  <c r="N28" i="14"/>
  <c r="P26" i="14" s="1"/>
  <c r="P8" i="13"/>
  <c r="AB6" i="2"/>
  <c r="AI20" i="14"/>
  <c r="AD19" i="14"/>
  <c r="AE19" i="14"/>
  <c r="AJ20" i="14"/>
  <c r="Q26" i="14" l="1"/>
  <c r="P24" i="14"/>
  <c r="P49" i="14" s="1"/>
  <c r="O25" i="14"/>
  <c r="O49" i="14"/>
  <c r="P7" i="13"/>
  <c r="P47" i="14"/>
  <c r="AD6" i="2"/>
  <c r="AF6" i="2" s="1"/>
  <c r="AH6" i="2" s="1"/>
  <c r="AJ6" i="2" s="1"/>
  <c r="AL6" i="2" s="1"/>
  <c r="AN6" i="2" s="1"/>
  <c r="AP6" i="2" s="1"/>
  <c r="AR6" i="2" s="1"/>
  <c r="AF19" i="14"/>
  <c r="AK20" i="14"/>
  <c r="AG19" i="14"/>
  <c r="AL20" i="14"/>
  <c r="AR32" i="17" l="1"/>
  <c r="AF32" i="20"/>
  <c r="AX30" i="22"/>
  <c r="R32" i="27"/>
  <c r="O24" i="27" s="1"/>
  <c r="U30" i="19"/>
  <c r="AV32" i="19"/>
  <c r="Y30" i="27"/>
  <c r="AD32" i="17"/>
  <c r="AW30" i="27"/>
  <c r="S32" i="21"/>
  <c r="P24" i="21" s="1"/>
  <c r="AE30" i="21"/>
  <c r="AJ32" i="24"/>
  <c r="AK30" i="27"/>
  <c r="Y32" i="19"/>
  <c r="AL32" i="20"/>
  <c r="AE32" i="18"/>
  <c r="AA30" i="14"/>
  <c r="T30" i="14"/>
  <c r="AT32" i="21"/>
  <c r="AS32" i="24"/>
  <c r="AU32" i="25"/>
  <c r="AA32" i="17"/>
  <c r="AZ30" i="19"/>
  <c r="AG30" i="23"/>
  <c r="AG34" i="23" s="1"/>
  <c r="AG36" i="23" s="1"/>
  <c r="AG38" i="23" s="1"/>
  <c r="AG40" i="23" s="1"/>
  <c r="AG43" i="23" s="1"/>
  <c r="AG45" i="23" s="1"/>
  <c r="AM32" i="25"/>
  <c r="AV32" i="18"/>
  <c r="AX32" i="24"/>
  <c r="AH32" i="27"/>
  <c r="AU30" i="27"/>
  <c r="AL30" i="24"/>
  <c r="AZ32" i="21"/>
  <c r="AE30" i="14"/>
  <c r="AE30" i="22"/>
  <c r="AJ32" i="14"/>
  <c r="AJ30" i="23"/>
  <c r="Y30" i="20"/>
  <c r="AM30" i="17"/>
  <c r="AF30" i="21"/>
  <c r="AP30" i="21"/>
  <c r="S30" i="24"/>
  <c r="S34" i="24" s="1"/>
  <c r="S36" i="24" s="1"/>
  <c r="S38" i="24" s="1"/>
  <c r="S40" i="24" s="1"/>
  <c r="S43" i="24" s="1"/>
  <c r="S45" i="24" s="1"/>
  <c r="Y32" i="25"/>
  <c r="AJ30" i="22"/>
  <c r="AT32" i="22"/>
  <c r="AU32" i="17"/>
  <c r="AU34" i="17" s="1"/>
  <c r="AU36" i="17" s="1"/>
  <c r="AU38" i="17" s="1"/>
  <c r="AU40" i="17" s="1"/>
  <c r="AU43" i="17" s="1"/>
  <c r="AU45" i="17" s="1"/>
  <c r="AG32" i="17"/>
  <c r="AW30" i="22"/>
  <c r="V30" i="22"/>
  <c r="U32" i="24"/>
  <c r="U34" i="24" s="1"/>
  <c r="U36" i="24" s="1"/>
  <c r="U38" i="24" s="1"/>
  <c r="U40" i="24" s="1"/>
  <c r="U43" i="24" s="1"/>
  <c r="U45" i="24" s="1"/>
  <c r="AM30" i="20"/>
  <c r="AI30" i="25"/>
  <c r="Z30" i="21"/>
  <c r="AT32" i="14"/>
  <c r="S30" i="18"/>
  <c r="S34" i="18" s="1"/>
  <c r="S36" i="18" s="1"/>
  <c r="S38" i="18" s="1"/>
  <c r="S40" i="18" s="1"/>
  <c r="S43" i="18" s="1"/>
  <c r="S45" i="18" s="1"/>
  <c r="AM32" i="23"/>
  <c r="AC30" i="14"/>
  <c r="T30" i="23"/>
  <c r="AT32" i="27"/>
  <c r="AP30" i="23"/>
  <c r="AA32" i="21"/>
  <c r="AU30" i="21"/>
  <c r="AC32" i="21"/>
  <c r="AS32" i="21"/>
  <c r="W30" i="17"/>
  <c r="P30" i="23"/>
  <c r="P34" i="23" s="1"/>
  <c r="P36" i="23" s="1"/>
  <c r="P38" i="23" s="1"/>
  <c r="P40" i="23" s="1"/>
  <c r="P43" i="23" s="1"/>
  <c r="P45" i="23" s="1"/>
  <c r="AX30" i="27"/>
  <c r="AZ30" i="21"/>
  <c r="AC30" i="17"/>
  <c r="AL32" i="22"/>
  <c r="AV30" i="14"/>
  <c r="AT32" i="20"/>
  <c r="X32" i="25"/>
  <c r="AV30" i="25"/>
  <c r="Z32" i="23"/>
  <c r="AO30" i="17"/>
  <c r="Y32" i="18"/>
  <c r="AN30" i="25"/>
  <c r="X30" i="24"/>
  <c r="AY32" i="17"/>
  <c r="Y32" i="23"/>
  <c r="AI32" i="21"/>
  <c r="AS32" i="25"/>
  <c r="AS32" i="20"/>
  <c r="AV30" i="18"/>
  <c r="AC30" i="23"/>
  <c r="AJ30" i="25"/>
  <c r="R30" i="24"/>
  <c r="R34" i="24" s="1"/>
  <c r="R36" i="24" s="1"/>
  <c r="R38" i="24" s="1"/>
  <c r="R40" i="24" s="1"/>
  <c r="R43" i="24" s="1"/>
  <c r="R45" i="24" s="1"/>
  <c r="AZ32" i="24"/>
  <c r="AY30" i="14"/>
  <c r="T30" i="25"/>
  <c r="AM32" i="17"/>
  <c r="R32" i="19"/>
  <c r="AX32" i="27"/>
  <c r="AX34" i="27" s="1"/>
  <c r="AX36" i="27" s="1"/>
  <c r="AX38" i="27" s="1"/>
  <c r="AX40" i="27" s="1"/>
  <c r="AX43" i="27" s="1"/>
  <c r="AX45" i="27" s="1"/>
  <c r="AJ32" i="25"/>
  <c r="W30" i="22"/>
  <c r="AX32" i="17"/>
  <c r="AN32" i="14"/>
  <c r="AJ32" i="20"/>
  <c r="O30" i="23"/>
  <c r="AU32" i="21"/>
  <c r="AI32" i="18"/>
  <c r="AN30" i="24"/>
  <c r="AN34" i="24" s="1"/>
  <c r="AN36" i="24" s="1"/>
  <c r="AN38" i="24" s="1"/>
  <c r="AN40" i="24" s="1"/>
  <c r="AN43" i="24" s="1"/>
  <c r="AN45" i="24" s="1"/>
  <c r="AI32" i="17"/>
  <c r="U32" i="23"/>
  <c r="AF30" i="24"/>
  <c r="AL32" i="23"/>
  <c r="AE32" i="24"/>
  <c r="AN30" i="23"/>
  <c r="AX30" i="25"/>
  <c r="AX34" i="25" s="1"/>
  <c r="AX36" i="25" s="1"/>
  <c r="AX38" i="25" s="1"/>
  <c r="AX40" i="25" s="1"/>
  <c r="AX43" i="25" s="1"/>
  <c r="AX45" i="25" s="1"/>
  <c r="AS32" i="22"/>
  <c r="R30" i="20"/>
  <c r="R34" i="20" s="1"/>
  <c r="R36" i="20" s="1"/>
  <c r="R38" i="20" s="1"/>
  <c r="R40" i="20" s="1"/>
  <c r="R43" i="20" s="1"/>
  <c r="R45" i="20" s="1"/>
  <c r="AN30" i="19"/>
  <c r="AH32" i="21"/>
  <c r="X30" i="23"/>
  <c r="AI32" i="24"/>
  <c r="Q30" i="21"/>
  <c r="Q34" i="21" s="1"/>
  <c r="Q36" i="21" s="1"/>
  <c r="Q38" i="21" s="1"/>
  <c r="Q40" i="21" s="1"/>
  <c r="Q43" i="21" s="1"/>
  <c r="Q45" i="21" s="1"/>
  <c r="T30" i="20"/>
  <c r="T34" i="20" s="1"/>
  <c r="T36" i="20" s="1"/>
  <c r="T38" i="20" s="1"/>
  <c r="T40" i="20" s="1"/>
  <c r="T43" i="20" s="1"/>
  <c r="T45" i="20" s="1"/>
  <c r="Z30" i="14"/>
  <c r="Z30" i="19"/>
  <c r="Y30" i="21"/>
  <c r="AW30" i="20"/>
  <c r="AW34" i="20" s="1"/>
  <c r="AW36" i="20" s="1"/>
  <c r="AW38" i="20" s="1"/>
  <c r="AW40" i="20" s="1"/>
  <c r="AW43" i="20" s="1"/>
  <c r="AW45" i="20" s="1"/>
  <c r="R30" i="22"/>
  <c r="AA32" i="24"/>
  <c r="AS30" i="23"/>
  <c r="AQ30" i="23"/>
  <c r="AR30" i="19"/>
  <c r="AZ32" i="25"/>
  <c r="AZ30" i="14"/>
  <c r="AN32" i="21"/>
  <c r="AW32" i="22"/>
  <c r="AI30" i="17"/>
  <c r="AX30" i="24"/>
  <c r="AC32" i="18"/>
  <c r="AC34" i="18" s="1"/>
  <c r="AC36" i="18" s="1"/>
  <c r="AC38" i="18" s="1"/>
  <c r="AC40" i="18" s="1"/>
  <c r="AC43" i="18" s="1"/>
  <c r="AC45" i="18" s="1"/>
  <c r="W32" i="23"/>
  <c r="AR32" i="27"/>
  <c r="AL32" i="21"/>
  <c r="Q30" i="17"/>
  <c r="Q34" i="17" s="1"/>
  <c r="Q36" i="17" s="1"/>
  <c r="Q38" i="17" s="1"/>
  <c r="Q40" i="17" s="1"/>
  <c r="Q43" i="17" s="1"/>
  <c r="Q45" i="17" s="1"/>
  <c r="Q47" i="17" s="1"/>
  <c r="AB30" i="19"/>
  <c r="AR30" i="17"/>
  <c r="AU32" i="27"/>
  <c r="AY30" i="25"/>
  <c r="AY34" i="25" s="1"/>
  <c r="AY36" i="25" s="1"/>
  <c r="AY38" i="25" s="1"/>
  <c r="AY40" i="25" s="1"/>
  <c r="AY43" i="25" s="1"/>
  <c r="AY45" i="25" s="1"/>
  <c r="AB30" i="27"/>
  <c r="AT30" i="17"/>
  <c r="AY30" i="24"/>
  <c r="AT30" i="20"/>
  <c r="AN32" i="27"/>
  <c r="X32" i="20"/>
  <c r="AW32" i="14"/>
  <c r="X32" i="27"/>
  <c r="AE30" i="25"/>
  <c r="AV32" i="14"/>
  <c r="AR30" i="14"/>
  <c r="AH30" i="22"/>
  <c r="AY30" i="21"/>
  <c r="AI30" i="20"/>
  <c r="AQ32" i="17"/>
  <c r="AP32" i="27"/>
  <c r="Z32" i="21"/>
  <c r="Z34" i="21" s="1"/>
  <c r="Z36" i="21" s="1"/>
  <c r="Z38" i="21" s="1"/>
  <c r="Z40" i="21" s="1"/>
  <c r="Z43" i="21" s="1"/>
  <c r="Z45" i="21" s="1"/>
  <c r="AW32" i="27"/>
  <c r="AP32" i="17"/>
  <c r="AA30" i="25"/>
  <c r="AU30" i="18"/>
  <c r="AN32" i="23"/>
  <c r="AN32" i="25"/>
  <c r="AZ30" i="27"/>
  <c r="AI30" i="27"/>
  <c r="AI34" i="27" s="1"/>
  <c r="AI36" i="27" s="1"/>
  <c r="AI38" i="27" s="1"/>
  <c r="AI40" i="27" s="1"/>
  <c r="AI43" i="27" s="1"/>
  <c r="AI45" i="27" s="1"/>
  <c r="AV30" i="23"/>
  <c r="AU32" i="20"/>
  <c r="Q30" i="22"/>
  <c r="Q34" i="22" s="1"/>
  <c r="Q36" i="22" s="1"/>
  <c r="Q38" i="22" s="1"/>
  <c r="Q40" i="22" s="1"/>
  <c r="Q43" i="22" s="1"/>
  <c r="Q45" i="22" s="1"/>
  <c r="Q47" i="22" s="1"/>
  <c r="S30" i="19"/>
  <c r="V30" i="24"/>
  <c r="T32" i="25"/>
  <c r="T34" i="25" s="1"/>
  <c r="T36" i="25" s="1"/>
  <c r="T38" i="25" s="1"/>
  <c r="T40" i="25" s="1"/>
  <c r="T43" i="25" s="1"/>
  <c r="T45" i="25" s="1"/>
  <c r="AJ30" i="21"/>
  <c r="AH30" i="18"/>
  <c r="Y32" i="17"/>
  <c r="AO30" i="24"/>
  <c r="AA30" i="24"/>
  <c r="AA34" i="24" s="1"/>
  <c r="AA36" i="24" s="1"/>
  <c r="AA38" i="24" s="1"/>
  <c r="AA40" i="24" s="1"/>
  <c r="AA43" i="24" s="1"/>
  <c r="AA45" i="24" s="1"/>
  <c r="T30" i="27"/>
  <c r="AK32" i="22"/>
  <c r="AW30" i="21"/>
  <c r="AB32" i="25"/>
  <c r="AK30" i="14"/>
  <c r="AB30" i="17"/>
  <c r="AM32" i="24"/>
  <c r="AZ32" i="22"/>
  <c r="AF30" i="17"/>
  <c r="AQ30" i="14"/>
  <c r="AJ30" i="20"/>
  <c r="AJ34" i="20" s="1"/>
  <c r="AJ36" i="20" s="1"/>
  <c r="AJ38" i="20" s="1"/>
  <c r="AJ40" i="20" s="1"/>
  <c r="AJ43" i="20" s="1"/>
  <c r="AJ45" i="20" s="1"/>
  <c r="Y32" i="21"/>
  <c r="AH30" i="14"/>
  <c r="AS32" i="23"/>
  <c r="AW30" i="23"/>
  <c r="AS30" i="14"/>
  <c r="Z32" i="17"/>
  <c r="AZ30" i="23"/>
  <c r="AY32" i="14"/>
  <c r="AJ32" i="18"/>
  <c r="AJ34" i="18" s="1"/>
  <c r="AJ36" i="18" s="1"/>
  <c r="AJ38" i="18" s="1"/>
  <c r="AJ40" i="18" s="1"/>
  <c r="AJ43" i="18" s="1"/>
  <c r="AJ45" i="18" s="1"/>
  <c r="U30" i="20"/>
  <c r="AZ32" i="19"/>
  <c r="AC32" i="23"/>
  <c r="AR30" i="18"/>
  <c r="AQ30" i="22"/>
  <c r="AD32" i="24"/>
  <c r="AS32" i="17"/>
  <c r="AO30" i="14"/>
  <c r="AE32" i="20"/>
  <c r="AW32" i="18"/>
  <c r="AF32" i="17"/>
  <c r="AF34" i="17" s="1"/>
  <c r="AF36" i="17" s="1"/>
  <c r="AF38" i="17" s="1"/>
  <c r="AF40" i="17" s="1"/>
  <c r="AF43" i="17" s="1"/>
  <c r="AF45" i="17" s="1"/>
  <c r="AM32" i="22"/>
  <c r="AG30" i="27"/>
  <c r="W32" i="24"/>
  <c r="AR32" i="20"/>
  <c r="W32" i="18"/>
  <c r="V32" i="24"/>
  <c r="AV30" i="22"/>
  <c r="S30" i="17"/>
  <c r="S34" i="17" s="1"/>
  <c r="S36" i="17" s="1"/>
  <c r="S38" i="17" s="1"/>
  <c r="S40" i="17" s="1"/>
  <c r="S43" i="17" s="1"/>
  <c r="S45" i="17" s="1"/>
  <c r="R30" i="21"/>
  <c r="R34" i="21" s="1"/>
  <c r="R36" i="21" s="1"/>
  <c r="R38" i="21" s="1"/>
  <c r="R40" i="21" s="1"/>
  <c r="R43" i="21" s="1"/>
  <c r="R45" i="21" s="1"/>
  <c r="V30" i="18"/>
  <c r="U30" i="24"/>
  <c r="AP32" i="25"/>
  <c r="AF32" i="21"/>
  <c r="AP30" i="14"/>
  <c r="Z30" i="20"/>
  <c r="AF32" i="25"/>
  <c r="Z30" i="24"/>
  <c r="AQ32" i="25"/>
  <c r="AZ32" i="17"/>
  <c r="AF30" i="23"/>
  <c r="AT32" i="18"/>
  <c r="AQ30" i="17"/>
  <c r="AB32" i="17"/>
  <c r="AL30" i="21"/>
  <c r="AH32" i="18"/>
  <c r="AL32" i="27"/>
  <c r="AZ32" i="14"/>
  <c r="AV30" i="21"/>
  <c r="AH32" i="23"/>
  <c r="V30" i="17"/>
  <c r="AW32" i="25"/>
  <c r="AP30" i="27"/>
  <c r="AP32" i="24"/>
  <c r="AA30" i="19"/>
  <c r="V32" i="22"/>
  <c r="AK30" i="22"/>
  <c r="AK34" i="22" s="1"/>
  <c r="AK36" i="22" s="1"/>
  <c r="AK38" i="22" s="1"/>
  <c r="AK40" i="22" s="1"/>
  <c r="AK43" i="22" s="1"/>
  <c r="AK45" i="22" s="1"/>
  <c r="AE30" i="18"/>
  <c r="AP32" i="18"/>
  <c r="S30" i="20"/>
  <c r="S34" i="20" s="1"/>
  <c r="S36" i="20" s="1"/>
  <c r="S38" i="20" s="1"/>
  <c r="S40" i="20" s="1"/>
  <c r="S43" i="20" s="1"/>
  <c r="S45" i="20" s="1"/>
  <c r="S47" i="20" s="1"/>
  <c r="X30" i="25"/>
  <c r="X34" i="25" s="1"/>
  <c r="X36" i="25" s="1"/>
  <c r="X38" i="25" s="1"/>
  <c r="X40" i="25" s="1"/>
  <c r="X43" i="25" s="1"/>
  <c r="X45" i="25" s="1"/>
  <c r="V30" i="23"/>
  <c r="AB30" i="22"/>
  <c r="AT30" i="22"/>
  <c r="AD32" i="25"/>
  <c r="AC32" i="19"/>
  <c r="AP32" i="14"/>
  <c r="W32" i="21"/>
  <c r="AY32" i="24"/>
  <c r="AL30" i="20"/>
  <c r="W32" i="20"/>
  <c r="AZ30" i="18"/>
  <c r="AS30" i="17"/>
  <c r="AT30" i="27"/>
  <c r="AG30" i="14"/>
  <c r="AG34" i="14" s="1"/>
  <c r="AG32" i="25"/>
  <c r="T30" i="21"/>
  <c r="AI30" i="24"/>
  <c r="U32" i="25"/>
  <c r="X30" i="20"/>
  <c r="AS32" i="14"/>
  <c r="AS30" i="24"/>
  <c r="AN30" i="22"/>
  <c r="U30" i="14"/>
  <c r="U34" i="14" s="1"/>
  <c r="U36" i="14" s="1"/>
  <c r="U38" i="14" s="1"/>
  <c r="U40" i="14" s="1"/>
  <c r="U43" i="14" s="1"/>
  <c r="U45" i="14" s="1"/>
  <c r="AN30" i="27"/>
  <c r="AN34" i="27" s="1"/>
  <c r="AN36" i="27" s="1"/>
  <c r="AN38" i="27" s="1"/>
  <c r="AN40" i="27" s="1"/>
  <c r="AN43" i="27" s="1"/>
  <c r="AN45" i="27" s="1"/>
  <c r="AK30" i="17"/>
  <c r="AU32" i="18"/>
  <c r="Q30" i="18"/>
  <c r="AD32" i="22"/>
  <c r="X32" i="18"/>
  <c r="X32" i="19"/>
  <c r="AH32" i="22"/>
  <c r="AD30" i="23"/>
  <c r="AI30" i="21"/>
  <c r="AI34" i="21" s="1"/>
  <c r="AI36" i="21" s="1"/>
  <c r="AI38" i="21" s="1"/>
  <c r="AI40" i="21" s="1"/>
  <c r="AI43" i="21" s="1"/>
  <c r="AI45" i="21" s="1"/>
  <c r="AA32" i="23"/>
  <c r="AD30" i="21"/>
  <c r="AL32" i="14"/>
  <c r="AG32" i="27"/>
  <c r="AA30" i="22"/>
  <c r="AA34" i="22" s="1"/>
  <c r="AA36" i="22" s="1"/>
  <c r="AA38" i="22" s="1"/>
  <c r="AA40" i="22" s="1"/>
  <c r="AA43" i="22" s="1"/>
  <c r="AA45" i="22" s="1"/>
  <c r="AS32" i="18"/>
  <c r="AP30" i="25"/>
  <c r="Z32" i="20"/>
  <c r="X32" i="14"/>
  <c r="S30" i="25"/>
  <c r="U30" i="21"/>
  <c r="AR32" i="22"/>
  <c r="AT32" i="23"/>
  <c r="AA32" i="14"/>
  <c r="AD30" i="22"/>
  <c r="AD34" i="22" s="1"/>
  <c r="AD36" i="22" s="1"/>
  <c r="AD38" i="22" s="1"/>
  <c r="AD40" i="22" s="1"/>
  <c r="AD43" i="22" s="1"/>
  <c r="AD45" i="22" s="1"/>
  <c r="AT30" i="23"/>
  <c r="Y32" i="22"/>
  <c r="X32" i="22"/>
  <c r="AU30" i="19"/>
  <c r="AG32" i="14"/>
  <c r="AO32" i="17"/>
  <c r="AX30" i="18"/>
  <c r="AV32" i="17"/>
  <c r="AX32" i="19"/>
  <c r="AS30" i="20"/>
  <c r="AN30" i="14"/>
  <c r="Y30" i="23"/>
  <c r="AA30" i="17"/>
  <c r="AN30" i="18"/>
  <c r="W30" i="14"/>
  <c r="AF32" i="18"/>
  <c r="AO32" i="14"/>
  <c r="Q30" i="27"/>
  <c r="AC32" i="20"/>
  <c r="T32" i="20"/>
  <c r="Q24" i="20" s="1"/>
  <c r="AO30" i="19"/>
  <c r="AW32" i="24"/>
  <c r="AY30" i="27"/>
  <c r="T32" i="27"/>
  <c r="Q24" i="27" s="1"/>
  <c r="AC30" i="19"/>
  <c r="AU30" i="17"/>
  <c r="AL32" i="25"/>
  <c r="V30" i="21"/>
  <c r="AN30" i="17"/>
  <c r="AO30" i="22"/>
  <c r="AV32" i="25"/>
  <c r="AR32" i="14"/>
  <c r="X30" i="18"/>
  <c r="AQ32" i="18"/>
  <c r="AY32" i="23"/>
  <c r="T30" i="24"/>
  <c r="AW32" i="19"/>
  <c r="AL32" i="19"/>
  <c r="AI30" i="23"/>
  <c r="AC32" i="14"/>
  <c r="AX32" i="23"/>
  <c r="U32" i="17"/>
  <c r="AU30" i="14"/>
  <c r="AW30" i="17"/>
  <c r="AC30" i="27"/>
  <c r="X32" i="21"/>
  <c r="AG30" i="21"/>
  <c r="AE32" i="17"/>
  <c r="X32" i="23"/>
  <c r="X34" i="23" s="1"/>
  <c r="X36" i="23" s="1"/>
  <c r="X38" i="23" s="1"/>
  <c r="X40" i="23" s="1"/>
  <c r="X43" i="23" s="1"/>
  <c r="X45" i="23" s="1"/>
  <c r="R30" i="19"/>
  <c r="AM30" i="23"/>
  <c r="AY30" i="18"/>
  <c r="X30" i="17"/>
  <c r="AG30" i="25"/>
  <c r="T30" i="22"/>
  <c r="AD32" i="23"/>
  <c r="V32" i="17"/>
  <c r="AG32" i="19"/>
  <c r="Z30" i="25"/>
  <c r="AO32" i="25"/>
  <c r="AG32" i="21"/>
  <c r="Q30" i="24"/>
  <c r="Q34" i="24" s="1"/>
  <c r="Q36" i="24" s="1"/>
  <c r="Q38" i="24" s="1"/>
  <c r="Q40" i="24" s="1"/>
  <c r="Q43" i="24" s="1"/>
  <c r="Q45" i="24" s="1"/>
  <c r="AY32" i="27"/>
  <c r="AF32" i="23"/>
  <c r="AF34" i="23" s="1"/>
  <c r="AF36" i="23" s="1"/>
  <c r="AF38" i="23" s="1"/>
  <c r="AF40" i="23" s="1"/>
  <c r="AF43" i="23" s="1"/>
  <c r="AF45" i="23" s="1"/>
  <c r="Z30" i="23"/>
  <c r="AE32" i="19"/>
  <c r="W30" i="24"/>
  <c r="AE30" i="20"/>
  <c r="AH30" i="20"/>
  <c r="AH34" i="20" s="1"/>
  <c r="AH36" i="20" s="1"/>
  <c r="AH38" i="20" s="1"/>
  <c r="AH40" i="20" s="1"/>
  <c r="AH43" i="20" s="1"/>
  <c r="AH45" i="20" s="1"/>
  <c r="R30" i="23"/>
  <c r="R34" i="23" s="1"/>
  <c r="R36" i="23" s="1"/>
  <c r="R38" i="23" s="1"/>
  <c r="R40" i="23" s="1"/>
  <c r="R43" i="23" s="1"/>
  <c r="R45" i="23" s="1"/>
  <c r="AB30" i="18"/>
  <c r="AZ32" i="23"/>
  <c r="AQ30" i="27"/>
  <c r="AQ34" i="27" s="1"/>
  <c r="AQ36" i="27" s="1"/>
  <c r="AQ38" i="27" s="1"/>
  <c r="AQ40" i="27" s="1"/>
  <c r="AQ43" i="27" s="1"/>
  <c r="AQ45" i="27" s="1"/>
  <c r="AM30" i="14"/>
  <c r="AS30" i="18"/>
  <c r="AN32" i="17"/>
  <c r="Q30" i="23"/>
  <c r="Q34" i="23" s="1"/>
  <c r="Q36" i="23" s="1"/>
  <c r="Q38" i="23" s="1"/>
  <c r="Q40" i="23" s="1"/>
  <c r="Q43" i="23" s="1"/>
  <c r="Q45" i="23" s="1"/>
  <c r="Q47" i="23" s="1"/>
  <c r="T30" i="17"/>
  <c r="U32" i="22"/>
  <c r="R24" i="22" s="1"/>
  <c r="AD30" i="19"/>
  <c r="U32" i="27"/>
  <c r="U34" i="27" s="1"/>
  <c r="U36" i="27" s="1"/>
  <c r="U38" i="27" s="1"/>
  <c r="U40" i="27" s="1"/>
  <c r="U43" i="27" s="1"/>
  <c r="U45" i="27" s="1"/>
  <c r="W32" i="22"/>
  <c r="AL30" i="23"/>
  <c r="AL30" i="14"/>
  <c r="AO30" i="18"/>
  <c r="Y30" i="19"/>
  <c r="U30" i="23"/>
  <c r="AO30" i="21"/>
  <c r="AW30" i="14"/>
  <c r="AK32" i="21"/>
  <c r="AL30" i="27"/>
  <c r="Y30" i="18"/>
  <c r="Y34" i="18" s="1"/>
  <c r="Y36" i="18" s="1"/>
  <c r="Y38" i="18" s="1"/>
  <c r="Y40" i="18" s="1"/>
  <c r="Y43" i="18" s="1"/>
  <c r="Y45" i="18" s="1"/>
  <c r="AC30" i="21"/>
  <c r="W32" i="17"/>
  <c r="AB30" i="24"/>
  <c r="AO32" i="23"/>
  <c r="AG32" i="18"/>
  <c r="AR32" i="21"/>
  <c r="R30" i="27"/>
  <c r="U30" i="18"/>
  <c r="T32" i="14"/>
  <c r="Q24" i="14" s="1"/>
  <c r="Q49" i="14" s="1"/>
  <c r="AN30" i="20"/>
  <c r="X30" i="19"/>
  <c r="AT32" i="17"/>
  <c r="AM32" i="20"/>
  <c r="AX32" i="25"/>
  <c r="AJ30" i="18"/>
  <c r="AB32" i="21"/>
  <c r="AB34" i="21" s="1"/>
  <c r="AB36" i="21" s="1"/>
  <c r="AB38" i="21" s="1"/>
  <c r="AB40" i="21" s="1"/>
  <c r="AB43" i="21" s="1"/>
  <c r="AB45" i="21" s="1"/>
  <c r="AL30" i="19"/>
  <c r="AP30" i="19"/>
  <c r="AP34" i="19" s="1"/>
  <c r="AP36" i="19" s="1"/>
  <c r="AP38" i="19" s="1"/>
  <c r="AP40" i="19" s="1"/>
  <c r="AP43" i="19" s="1"/>
  <c r="AP45" i="19" s="1"/>
  <c r="AL30" i="25"/>
  <c r="AL34" i="25" s="1"/>
  <c r="AL36" i="25" s="1"/>
  <c r="AL38" i="25" s="1"/>
  <c r="AL40" i="25" s="1"/>
  <c r="AL43" i="25" s="1"/>
  <c r="AL45" i="25" s="1"/>
  <c r="AN32" i="19"/>
  <c r="AA30" i="21"/>
  <c r="AA34" i="21" s="1"/>
  <c r="AA36" i="21" s="1"/>
  <c r="AA38" i="21" s="1"/>
  <c r="AA40" i="21" s="1"/>
  <c r="AA43" i="21" s="1"/>
  <c r="AA45" i="21" s="1"/>
  <c r="AU30" i="22"/>
  <c r="AY32" i="25"/>
  <c r="U32" i="20"/>
  <c r="R24" i="20" s="1"/>
  <c r="AR32" i="18"/>
  <c r="W30" i="23"/>
  <c r="W34" i="23" s="1"/>
  <c r="W36" i="23" s="1"/>
  <c r="W38" i="23" s="1"/>
  <c r="W40" i="23" s="1"/>
  <c r="W43" i="23" s="1"/>
  <c r="W45" i="23" s="1"/>
  <c r="AU30" i="25"/>
  <c r="AJ32" i="19"/>
  <c r="AV30" i="24"/>
  <c r="AY32" i="20"/>
  <c r="T32" i="22"/>
  <c r="AJ32" i="22"/>
  <c r="T32" i="23"/>
  <c r="Q24" i="23" s="1"/>
  <c r="V32" i="14"/>
  <c r="AQ32" i="14"/>
  <c r="AJ32" i="17"/>
  <c r="AF30" i="27"/>
  <c r="AK32" i="18"/>
  <c r="AY30" i="19"/>
  <c r="AM32" i="27"/>
  <c r="AV32" i="20"/>
  <c r="AG30" i="24"/>
  <c r="AH30" i="25"/>
  <c r="AD32" i="20"/>
  <c r="AE30" i="23"/>
  <c r="AP30" i="18"/>
  <c r="AB30" i="25"/>
  <c r="AT30" i="25"/>
  <c r="AC30" i="20"/>
  <c r="AC34" i="20" s="1"/>
  <c r="AC36" i="20" s="1"/>
  <c r="AC38" i="20" s="1"/>
  <c r="AC40" i="20" s="1"/>
  <c r="AC43" i="20" s="1"/>
  <c r="AC45" i="20" s="1"/>
  <c r="AZ30" i="25"/>
  <c r="AY32" i="18"/>
  <c r="AA30" i="20"/>
  <c r="AT32" i="19"/>
  <c r="AI32" i="23"/>
  <c r="AL30" i="18"/>
  <c r="AW30" i="18"/>
  <c r="AJ32" i="21"/>
  <c r="AH30" i="23"/>
  <c r="V32" i="23"/>
  <c r="AO30" i="25"/>
  <c r="AF32" i="19"/>
  <c r="AK32" i="23"/>
  <c r="R30" i="18"/>
  <c r="AS30" i="27"/>
  <c r="AD32" i="27"/>
  <c r="V32" i="20"/>
  <c r="S24" i="20" s="1"/>
  <c r="S25" i="20" s="1"/>
  <c r="AD30" i="18"/>
  <c r="AD30" i="25"/>
  <c r="Q30" i="20"/>
  <c r="Q34" i="20" s="1"/>
  <c r="Q36" i="20" s="1"/>
  <c r="Q38" i="20" s="1"/>
  <c r="Q40" i="20" s="1"/>
  <c r="Q43" i="20" s="1"/>
  <c r="Q45" i="20" s="1"/>
  <c r="Q47" i="20" s="1"/>
  <c r="AO32" i="20"/>
  <c r="AZ30" i="17"/>
  <c r="V30" i="19"/>
  <c r="V34" i="19" s="1"/>
  <c r="V36" i="19" s="1"/>
  <c r="V38" i="19" s="1"/>
  <c r="V40" i="19" s="1"/>
  <c r="V43" i="19" s="1"/>
  <c r="V45" i="19" s="1"/>
  <c r="AX32" i="22"/>
  <c r="AB32" i="24"/>
  <c r="AB32" i="22"/>
  <c r="AB34" i="22" s="1"/>
  <c r="AB36" i="22" s="1"/>
  <c r="AB38" i="22" s="1"/>
  <c r="AB40" i="22" s="1"/>
  <c r="AB43" i="22" s="1"/>
  <c r="AB45" i="22" s="1"/>
  <c r="AR30" i="22"/>
  <c r="AE32" i="25"/>
  <c r="Z32" i="19"/>
  <c r="AX32" i="18"/>
  <c r="X30" i="22"/>
  <c r="AH30" i="19"/>
  <c r="AT30" i="24"/>
  <c r="AH30" i="21"/>
  <c r="AC30" i="25"/>
  <c r="Y30" i="24"/>
  <c r="AI32" i="27"/>
  <c r="AE30" i="17"/>
  <c r="AQ30" i="18"/>
  <c r="AQ34" i="18" s="1"/>
  <c r="AQ36" i="18" s="1"/>
  <c r="AQ38" i="18" s="1"/>
  <c r="AQ40" i="18" s="1"/>
  <c r="AQ43" i="18" s="1"/>
  <c r="AQ45" i="18" s="1"/>
  <c r="W30" i="19"/>
  <c r="AQ32" i="21"/>
  <c r="AU32" i="22"/>
  <c r="AZ30" i="20"/>
  <c r="AQ32" i="22"/>
  <c r="AQ34" i="22" s="1"/>
  <c r="AQ36" i="22" s="1"/>
  <c r="AQ38" i="22" s="1"/>
  <c r="AQ40" i="22" s="1"/>
  <c r="AQ43" i="22" s="1"/>
  <c r="AQ45" i="22" s="1"/>
  <c r="AG32" i="24"/>
  <c r="AZ32" i="18"/>
  <c r="AH30" i="27"/>
  <c r="AA32" i="25"/>
  <c r="AW30" i="25"/>
  <c r="Z32" i="18"/>
  <c r="U32" i="21"/>
  <c r="U34" i="21" s="1"/>
  <c r="U36" i="21" s="1"/>
  <c r="U38" i="21" s="1"/>
  <c r="U40" i="21" s="1"/>
  <c r="U43" i="21" s="1"/>
  <c r="U45" i="21" s="1"/>
  <c r="AN32" i="20"/>
  <c r="AG30" i="22"/>
  <c r="AO32" i="22"/>
  <c r="AP32" i="20"/>
  <c r="W32" i="14"/>
  <c r="Z32" i="14"/>
  <c r="AK32" i="19"/>
  <c r="AM32" i="14"/>
  <c r="Y30" i="14"/>
  <c r="Q30" i="14"/>
  <c r="Q34" i="14" s="1"/>
  <c r="Q36" i="14" s="1"/>
  <c r="Q38" i="14" s="1"/>
  <c r="Q40" i="14" s="1"/>
  <c r="Q43" i="14" s="1"/>
  <c r="Q45" i="14" s="1"/>
  <c r="AB32" i="23"/>
  <c r="AV32" i="24"/>
  <c r="AS32" i="27"/>
  <c r="AC30" i="22"/>
  <c r="AM30" i="27"/>
  <c r="AU30" i="20"/>
  <c r="AU30" i="23"/>
  <c r="AU34" i="23" s="1"/>
  <c r="AU36" i="23" s="1"/>
  <c r="AU38" i="23" s="1"/>
  <c r="AU40" i="23" s="1"/>
  <c r="AU43" i="23" s="1"/>
  <c r="AU45" i="23" s="1"/>
  <c r="V32" i="25"/>
  <c r="AE30" i="24"/>
  <c r="AH30" i="24"/>
  <c r="Z30" i="18"/>
  <c r="Z32" i="24"/>
  <c r="X30" i="27"/>
  <c r="R30" i="17"/>
  <c r="R34" i="17" s="1"/>
  <c r="R36" i="17" s="1"/>
  <c r="R38" i="17" s="1"/>
  <c r="R40" i="17" s="1"/>
  <c r="R43" i="17" s="1"/>
  <c r="R45" i="17" s="1"/>
  <c r="AR32" i="23"/>
  <c r="AP30" i="17"/>
  <c r="AB30" i="21"/>
  <c r="AR32" i="25"/>
  <c r="AO30" i="23"/>
  <c r="AQ32" i="20"/>
  <c r="W30" i="27"/>
  <c r="AC32" i="17"/>
  <c r="W30" i="25"/>
  <c r="AA32" i="27"/>
  <c r="AQ32" i="27"/>
  <c r="AL30" i="17"/>
  <c r="AO32" i="18"/>
  <c r="AR30" i="20"/>
  <c r="AX32" i="21"/>
  <c r="T32" i="17"/>
  <c r="Q24" i="17" s="1"/>
  <c r="AS30" i="25"/>
  <c r="AS34" i="25" s="1"/>
  <c r="AS36" i="25" s="1"/>
  <c r="AS38" i="25" s="1"/>
  <c r="AS40" i="25" s="1"/>
  <c r="AS43" i="25" s="1"/>
  <c r="AS45" i="25" s="1"/>
  <c r="AB32" i="14"/>
  <c r="AS30" i="19"/>
  <c r="AW32" i="20"/>
  <c r="T30" i="18"/>
  <c r="AD30" i="17"/>
  <c r="AS30" i="21"/>
  <c r="AK30" i="24"/>
  <c r="AF30" i="20"/>
  <c r="AB32" i="27"/>
  <c r="T32" i="24"/>
  <c r="AB32" i="20"/>
  <c r="AF30" i="18"/>
  <c r="AT32" i="25"/>
  <c r="AT30" i="18"/>
  <c r="AT30" i="21"/>
  <c r="AT34" i="21" s="1"/>
  <c r="AT36" i="21" s="1"/>
  <c r="AT38" i="21" s="1"/>
  <c r="AT40" i="21" s="1"/>
  <c r="AT43" i="21" s="1"/>
  <c r="AT45" i="21" s="1"/>
  <c r="W30" i="21"/>
  <c r="U32" i="18"/>
  <c r="R24" i="18" s="1"/>
  <c r="AF30" i="14"/>
  <c r="AA30" i="18"/>
  <c r="AC32" i="24"/>
  <c r="AM30" i="18"/>
  <c r="AK30" i="23"/>
  <c r="AM30" i="21"/>
  <c r="AQ32" i="24"/>
  <c r="AR30" i="24"/>
  <c r="AC30" i="18"/>
  <c r="AX30" i="21"/>
  <c r="AV32" i="22"/>
  <c r="AH32" i="17"/>
  <c r="AR32" i="19"/>
  <c r="AF30" i="22"/>
  <c r="AG30" i="19"/>
  <c r="AV30" i="27"/>
  <c r="AB30" i="23"/>
  <c r="AV32" i="21"/>
  <c r="S30" i="27"/>
  <c r="S34" i="27" s="1"/>
  <c r="S36" i="27" s="1"/>
  <c r="S38" i="27" s="1"/>
  <c r="S40" i="27" s="1"/>
  <c r="S43" i="27" s="1"/>
  <c r="S45" i="27" s="1"/>
  <c r="AE32" i="27"/>
  <c r="AY30" i="23"/>
  <c r="AY34" i="23" s="1"/>
  <c r="AY36" i="23" s="1"/>
  <c r="AY38" i="23" s="1"/>
  <c r="AY40" i="23" s="1"/>
  <c r="AY43" i="23" s="1"/>
  <c r="AY45" i="23" s="1"/>
  <c r="AD30" i="27"/>
  <c r="AH32" i="14"/>
  <c r="X30" i="14"/>
  <c r="X34" i="14" s="1"/>
  <c r="X36" i="14" s="1"/>
  <c r="X38" i="14" s="1"/>
  <c r="X40" i="14" s="1"/>
  <c r="X43" i="14" s="1"/>
  <c r="X45" i="14" s="1"/>
  <c r="AG32" i="23"/>
  <c r="T32" i="18"/>
  <c r="AJ30" i="19"/>
  <c r="AE30" i="27"/>
  <c r="AE34" i="27" s="1"/>
  <c r="AE36" i="27" s="1"/>
  <c r="AE38" i="27" s="1"/>
  <c r="AE40" i="27" s="1"/>
  <c r="AE43" i="27" s="1"/>
  <c r="AE45" i="27" s="1"/>
  <c r="AV32" i="23"/>
  <c r="AO32" i="27"/>
  <c r="AJ30" i="24"/>
  <c r="AE32" i="21"/>
  <c r="AH32" i="25"/>
  <c r="V30" i="14"/>
  <c r="AP32" i="21"/>
  <c r="AB30" i="20"/>
  <c r="Z30" i="27"/>
  <c r="AG32" i="22"/>
  <c r="AG34" i="22" s="1"/>
  <c r="AG36" i="22" s="1"/>
  <c r="AG38" i="22" s="1"/>
  <c r="AG40" i="22" s="1"/>
  <c r="AG43" i="22" s="1"/>
  <c r="AG45" i="22" s="1"/>
  <c r="AG30" i="18"/>
  <c r="T32" i="21"/>
  <c r="Q24" i="21" s="1"/>
  <c r="AP32" i="19"/>
  <c r="Z30" i="17"/>
  <c r="Y32" i="14"/>
  <c r="Y30" i="22"/>
  <c r="Y34" i="22" s="1"/>
  <c r="Y36" i="22" s="1"/>
  <c r="Y38" i="22" s="1"/>
  <c r="Y40" i="22" s="1"/>
  <c r="Y43" i="22" s="1"/>
  <c r="Y45" i="22" s="1"/>
  <c r="AY32" i="22"/>
  <c r="S30" i="14"/>
  <c r="S34" i="14" s="1"/>
  <c r="S36" i="14" s="1"/>
  <c r="S38" i="14" s="1"/>
  <c r="S40" i="14" s="1"/>
  <c r="S43" i="14" s="1"/>
  <c r="S45" i="14" s="1"/>
  <c r="AN32" i="18"/>
  <c r="AL32" i="18"/>
  <c r="AD32" i="21"/>
  <c r="AF32" i="24"/>
  <c r="AY30" i="17"/>
  <c r="U32" i="19"/>
  <c r="AW30" i="19"/>
  <c r="AR32" i="24"/>
  <c r="AR34" i="24" s="1"/>
  <c r="AR36" i="24" s="1"/>
  <c r="AR38" i="24" s="1"/>
  <c r="AR40" i="24" s="1"/>
  <c r="AR43" i="24" s="1"/>
  <c r="AR45" i="24" s="1"/>
  <c r="AI32" i="25"/>
  <c r="AI34" i="25" s="1"/>
  <c r="AI36" i="25" s="1"/>
  <c r="AI38" i="25" s="1"/>
  <c r="AI40" i="25" s="1"/>
  <c r="AI43" i="25" s="1"/>
  <c r="AI45" i="25" s="1"/>
  <c r="AI30" i="22"/>
  <c r="AH32" i="19"/>
  <c r="Y32" i="24"/>
  <c r="AQ30" i="24"/>
  <c r="W32" i="27"/>
  <c r="U30" i="22"/>
  <c r="U34" i="22" s="1"/>
  <c r="U36" i="22" s="1"/>
  <c r="U38" i="22" s="1"/>
  <c r="U40" i="22" s="1"/>
  <c r="U43" i="22" s="1"/>
  <c r="U45" i="22" s="1"/>
  <c r="V32" i="18"/>
  <c r="V34" i="18" s="1"/>
  <c r="V36" i="18" s="1"/>
  <c r="V38" i="18" s="1"/>
  <c r="V40" i="18" s="1"/>
  <c r="V43" i="18" s="1"/>
  <c r="V45" i="18" s="1"/>
  <c r="AK32" i="25"/>
  <c r="AL32" i="24"/>
  <c r="AN32" i="24"/>
  <c r="AQ32" i="19"/>
  <c r="AK30" i="19"/>
  <c r="AH32" i="24"/>
  <c r="AB30" i="14"/>
  <c r="AB34" i="14" s="1"/>
  <c r="AB36" i="14" s="1"/>
  <c r="AB38" i="14" s="1"/>
  <c r="AB40" i="14" s="1"/>
  <c r="AB43" i="14" s="1"/>
  <c r="AB45" i="14" s="1"/>
  <c r="Z32" i="22"/>
  <c r="AX30" i="19"/>
  <c r="AX34" i="19" s="1"/>
  <c r="AX36" i="19" s="1"/>
  <c r="AX38" i="19" s="1"/>
  <c r="AX40" i="19" s="1"/>
  <c r="AX43" i="19" s="1"/>
  <c r="AX45" i="19" s="1"/>
  <c r="AF32" i="27"/>
  <c r="W30" i="20"/>
  <c r="AG30" i="20"/>
  <c r="AY30" i="22"/>
  <c r="S30" i="21"/>
  <c r="S34" i="21" s="1"/>
  <c r="S36" i="21" s="1"/>
  <c r="S38" i="21" s="1"/>
  <c r="S40" i="21" s="1"/>
  <c r="S43" i="21" s="1"/>
  <c r="S45" i="21" s="1"/>
  <c r="AK30" i="20"/>
  <c r="AK32" i="24"/>
  <c r="AI32" i="20"/>
  <c r="AW32" i="17"/>
  <c r="AD30" i="14"/>
  <c r="AJ30" i="17"/>
  <c r="AA32" i="22"/>
  <c r="X32" i="17"/>
  <c r="X32" i="24"/>
  <c r="AU32" i="19"/>
  <c r="AU34" i="19" s="1"/>
  <c r="AU36" i="19" s="1"/>
  <c r="AU38" i="19" s="1"/>
  <c r="AU40" i="19" s="1"/>
  <c r="AU43" i="19" s="1"/>
  <c r="AU45" i="19" s="1"/>
  <c r="AX30" i="23"/>
  <c r="AX34" i="23" s="1"/>
  <c r="AX36" i="23" s="1"/>
  <c r="AX38" i="23" s="1"/>
  <c r="AX40" i="23" s="1"/>
  <c r="AX43" i="23" s="1"/>
  <c r="AX45" i="23" s="1"/>
  <c r="U30" i="25"/>
  <c r="AK30" i="18"/>
  <c r="AX30" i="17"/>
  <c r="AN30" i="21"/>
  <c r="AC32" i="22"/>
  <c r="AT30" i="14"/>
  <c r="AA30" i="23"/>
  <c r="AA34" i="23" s="1"/>
  <c r="AA36" i="23" s="1"/>
  <c r="AA38" i="23" s="1"/>
  <c r="AA40" i="23" s="1"/>
  <c r="AA43" i="23" s="1"/>
  <c r="AA45" i="23" s="1"/>
  <c r="AV30" i="20"/>
  <c r="AV34" i="20" s="1"/>
  <c r="AV36" i="20" s="1"/>
  <c r="AV38" i="20" s="1"/>
  <c r="AV40" i="20" s="1"/>
  <c r="AV43" i="20" s="1"/>
  <c r="AV45" i="20" s="1"/>
  <c r="Z32" i="25"/>
  <c r="AR30" i="23"/>
  <c r="AK32" i="27"/>
  <c r="AF32" i="22"/>
  <c r="AI32" i="22"/>
  <c r="AE32" i="14"/>
  <c r="AU30" i="24"/>
  <c r="AK30" i="21"/>
  <c r="AW32" i="21"/>
  <c r="AY32" i="21"/>
  <c r="V30" i="27"/>
  <c r="V34" i="27" s="1"/>
  <c r="V36" i="27" s="1"/>
  <c r="V38" i="27" s="1"/>
  <c r="V40" i="27" s="1"/>
  <c r="V43" i="27" s="1"/>
  <c r="V45" i="27" s="1"/>
  <c r="AP30" i="20"/>
  <c r="AP34" i="20" s="1"/>
  <c r="AP36" i="20" s="1"/>
  <c r="AP38" i="20" s="1"/>
  <c r="AP40" i="20" s="1"/>
  <c r="AP43" i="20" s="1"/>
  <c r="AP45" i="20" s="1"/>
  <c r="AC30" i="24"/>
  <c r="AX30" i="14"/>
  <c r="U30" i="17"/>
  <c r="U34" i="17" s="1"/>
  <c r="U36" i="17" s="1"/>
  <c r="U38" i="17" s="1"/>
  <c r="U40" i="17" s="1"/>
  <c r="U43" i="17" s="1"/>
  <c r="U45" i="17" s="1"/>
  <c r="AM30" i="19"/>
  <c r="AF32" i="14"/>
  <c r="AP30" i="24"/>
  <c r="AX32" i="14"/>
  <c r="AU32" i="24"/>
  <c r="AO30" i="20"/>
  <c r="AO34" i="20" s="1"/>
  <c r="AO36" i="20" s="1"/>
  <c r="AO38" i="20" s="1"/>
  <c r="AO40" i="20" s="1"/>
  <c r="AO43" i="20" s="1"/>
  <c r="AO45" i="20" s="1"/>
  <c r="AJ30" i="27"/>
  <c r="AN32" i="22"/>
  <c r="AQ30" i="21"/>
  <c r="AU32" i="23"/>
  <c r="AL32" i="17"/>
  <c r="AH32" i="20"/>
  <c r="AA30" i="27"/>
  <c r="AA32" i="19"/>
  <c r="AA34" i="19" s="1"/>
  <c r="AA36" i="19" s="1"/>
  <c r="AA38" i="19" s="1"/>
  <c r="AA40" i="19" s="1"/>
  <c r="AA43" i="19" s="1"/>
  <c r="AA45" i="19" s="1"/>
  <c r="Z32" i="27"/>
  <c r="AZ32" i="27"/>
  <c r="AA32" i="18"/>
  <c r="AE32" i="23"/>
  <c r="AD30" i="24"/>
  <c r="Y32" i="20"/>
  <c r="AI30" i="14"/>
  <c r="AR30" i="25"/>
  <c r="AY30" i="20"/>
  <c r="AY34" i="20" s="1"/>
  <c r="AY36" i="20" s="1"/>
  <c r="AY38" i="20" s="1"/>
  <c r="AY40" i="20" s="1"/>
  <c r="AY43" i="20" s="1"/>
  <c r="AY45" i="20" s="1"/>
  <c r="AO32" i="21"/>
  <c r="AM30" i="25"/>
  <c r="AM34" i="25" s="1"/>
  <c r="AM36" i="25" s="1"/>
  <c r="AM38" i="25" s="1"/>
  <c r="AM40" i="25" s="1"/>
  <c r="AM43" i="25" s="1"/>
  <c r="AM45" i="25" s="1"/>
  <c r="AR30" i="21"/>
  <c r="AQ32" i="23"/>
  <c r="AZ30" i="22"/>
  <c r="AM32" i="21"/>
  <c r="V30" i="20"/>
  <c r="V34" i="20" s="1"/>
  <c r="V36" i="20" s="1"/>
  <c r="V38" i="20" s="1"/>
  <c r="V40" i="20" s="1"/>
  <c r="V43" i="20" s="1"/>
  <c r="V45" i="20" s="1"/>
  <c r="V30" i="25"/>
  <c r="AD32" i="14"/>
  <c r="AT30" i="19"/>
  <c r="AT34" i="19" s="1"/>
  <c r="AT36" i="19" s="1"/>
  <c r="AT38" i="19" s="1"/>
  <c r="AT40" i="19" s="1"/>
  <c r="AT43" i="19" s="1"/>
  <c r="AT45" i="19" s="1"/>
  <c r="AL30" i="22"/>
  <c r="AZ32" i="20"/>
  <c r="AI32" i="19"/>
  <c r="S30" i="23"/>
  <c r="S34" i="23" s="1"/>
  <c r="S36" i="23" s="1"/>
  <c r="S38" i="23" s="1"/>
  <c r="S40" i="23" s="1"/>
  <c r="S43" i="23" s="1"/>
  <c r="S45" i="23" s="1"/>
  <c r="AW32" i="23"/>
  <c r="AX32" i="20"/>
  <c r="AX34" i="20" s="1"/>
  <c r="AX36" i="20" s="1"/>
  <c r="AX38" i="20" s="1"/>
  <c r="AX40" i="20" s="1"/>
  <c r="AX43" i="20" s="1"/>
  <c r="AX45" i="20" s="1"/>
  <c r="AD30" i="20"/>
  <c r="AE30" i="19"/>
  <c r="AZ30" i="24"/>
  <c r="X30" i="21"/>
  <c r="AM30" i="24"/>
  <c r="AM32" i="18"/>
  <c r="AS32" i="19"/>
  <c r="AM32" i="19"/>
  <c r="AK32" i="20"/>
  <c r="AJ32" i="23"/>
  <c r="AQ30" i="25"/>
  <c r="AO30" i="27"/>
  <c r="AA32" i="20"/>
  <c r="AD32" i="19"/>
  <c r="AJ30" i="14"/>
  <c r="AB32" i="19"/>
  <c r="AB34" i="19" s="1"/>
  <c r="AB36" i="19" s="1"/>
  <c r="AB38" i="19" s="1"/>
  <c r="AB40" i="19" s="1"/>
  <c r="AB43" i="19" s="1"/>
  <c r="AB45" i="19" s="1"/>
  <c r="AC32" i="27"/>
  <c r="Z30" i="22"/>
  <c r="AV32" i="27"/>
  <c r="W30" i="18"/>
  <c r="AT32" i="24"/>
  <c r="AF30" i="25"/>
  <c r="Y30" i="17"/>
  <c r="AW30" i="24"/>
  <c r="Y32" i="27"/>
  <c r="AM30" i="22"/>
  <c r="AM34" i="22" s="1"/>
  <c r="AM36" i="22" s="1"/>
  <c r="AM38" i="22" s="1"/>
  <c r="AM40" i="22" s="1"/>
  <c r="AM43" i="22" s="1"/>
  <c r="AM45" i="22" s="1"/>
  <c r="S30" i="22"/>
  <c r="AJ32" i="27"/>
  <c r="Y30" i="25"/>
  <c r="AQ30" i="19"/>
  <c r="W32" i="19"/>
  <c r="AP32" i="22"/>
  <c r="AV30" i="17"/>
  <c r="AY32" i="19"/>
  <c r="U30" i="27"/>
  <c r="AR30" i="27"/>
  <c r="AC32" i="25"/>
  <c r="AK30" i="25"/>
  <c r="AQ30" i="20"/>
  <c r="AP32" i="23"/>
  <c r="AP34" i="23" s="1"/>
  <c r="AP36" i="23" s="1"/>
  <c r="AP38" i="23" s="1"/>
  <c r="AP40" i="23" s="1"/>
  <c r="AP43" i="23" s="1"/>
  <c r="AP45" i="23" s="1"/>
  <c r="AG32" i="20"/>
  <c r="AH30" i="17"/>
  <c r="AU32" i="14"/>
  <c r="AO32" i="19"/>
  <c r="AI30" i="18"/>
  <c r="AK32" i="14"/>
  <c r="AE32" i="22"/>
  <c r="AK32" i="17"/>
  <c r="AB32" i="18"/>
  <c r="AP30" i="22"/>
  <c r="AX30" i="20"/>
  <c r="AG30" i="17"/>
  <c r="AI32" i="14"/>
  <c r="AF30" i="19"/>
  <c r="AD32" i="18"/>
  <c r="AO32" i="24"/>
  <c r="AI30" i="19"/>
  <c r="AS30" i="22"/>
  <c r="AS34" i="22" s="1"/>
  <c r="AS36" i="22" s="1"/>
  <c r="AS38" i="22" s="1"/>
  <c r="AS40" i="22" s="1"/>
  <c r="AS43" i="22" s="1"/>
  <c r="AS45" i="22" s="1"/>
  <c r="AV30" i="19"/>
  <c r="O34" i="23"/>
  <c r="O36" i="23" s="1"/>
  <c r="O38" i="23" s="1"/>
  <c r="O40" i="23" s="1"/>
  <c r="O43" i="23" s="1"/>
  <c r="O45" i="23" s="1"/>
  <c r="O47" i="23" s="1"/>
  <c r="N34" i="25"/>
  <c r="N36" i="25" s="1"/>
  <c r="N38" i="25" s="1"/>
  <c r="N40" i="25" s="1"/>
  <c r="N43" i="25" s="1"/>
  <c r="N45" i="25" s="1"/>
  <c r="BB30" i="25"/>
  <c r="Z34" i="17"/>
  <c r="Z36" i="17" s="1"/>
  <c r="Z38" i="17" s="1"/>
  <c r="Z40" i="17" s="1"/>
  <c r="Z43" i="17" s="1"/>
  <c r="Z45" i="17" s="1"/>
  <c r="BC30" i="23"/>
  <c r="AD34" i="21"/>
  <c r="AD36" i="21" s="1"/>
  <c r="AD38" i="21" s="1"/>
  <c r="AD40" i="21" s="1"/>
  <c r="AD43" i="21" s="1"/>
  <c r="AD45" i="21" s="1"/>
  <c r="P34" i="17"/>
  <c r="P36" i="17" s="1"/>
  <c r="P38" i="17" s="1"/>
  <c r="P40" i="17" s="1"/>
  <c r="P43" i="17" s="1"/>
  <c r="P45" i="17" s="1"/>
  <c r="T34" i="19"/>
  <c r="T36" i="19" s="1"/>
  <c r="T38" i="19" s="1"/>
  <c r="T40" i="19" s="1"/>
  <c r="T43" i="19" s="1"/>
  <c r="T45" i="19" s="1"/>
  <c r="Q34" i="18"/>
  <c r="Q36" i="18" s="1"/>
  <c r="Q38" i="18" s="1"/>
  <c r="Q40" i="18" s="1"/>
  <c r="Q43" i="18" s="1"/>
  <c r="Q45" i="18" s="1"/>
  <c r="Q47" i="18" s="1"/>
  <c r="AE34" i="21"/>
  <c r="AE36" i="21" s="1"/>
  <c r="AE38" i="21" s="1"/>
  <c r="AE40" i="21" s="1"/>
  <c r="AE43" i="21" s="1"/>
  <c r="AE45" i="21" s="1"/>
  <c r="AG34" i="24"/>
  <c r="AG36" i="24" s="1"/>
  <c r="AG38" i="24" s="1"/>
  <c r="AG40" i="24" s="1"/>
  <c r="AG43" i="24" s="1"/>
  <c r="AG45" i="24" s="1"/>
  <c r="BE26" i="27"/>
  <c r="N34" i="24"/>
  <c r="N36" i="24" s="1"/>
  <c r="N38" i="24" s="1"/>
  <c r="N40" i="24" s="1"/>
  <c r="N43" i="24" s="1"/>
  <c r="N45" i="24" s="1"/>
  <c r="R34" i="18"/>
  <c r="R36" i="18" s="1"/>
  <c r="R38" i="18" s="1"/>
  <c r="R40" i="18" s="1"/>
  <c r="R43" i="18" s="1"/>
  <c r="R45" i="18" s="1"/>
  <c r="O34" i="21"/>
  <c r="O36" i="21" s="1"/>
  <c r="O38" i="21" s="1"/>
  <c r="O40" i="21" s="1"/>
  <c r="O43" i="21" s="1"/>
  <c r="O45" i="21" s="1"/>
  <c r="BB26" i="18"/>
  <c r="M34" i="24"/>
  <c r="M36" i="24" s="1"/>
  <c r="M38" i="24" s="1"/>
  <c r="M40" i="24" s="1"/>
  <c r="M43" i="24" s="1"/>
  <c r="M45" i="24" s="1"/>
  <c r="BD30" i="25"/>
  <c r="BD30" i="21"/>
  <c r="P34" i="19"/>
  <c r="P36" i="19" s="1"/>
  <c r="P38" i="19" s="1"/>
  <c r="P40" i="19" s="1"/>
  <c r="P43" i="19" s="1"/>
  <c r="P45" i="19" s="1"/>
  <c r="P34" i="18"/>
  <c r="P36" i="18" s="1"/>
  <c r="P38" i="18" s="1"/>
  <c r="P40" i="18" s="1"/>
  <c r="P43" i="18" s="1"/>
  <c r="P45" i="18" s="1"/>
  <c r="BE26" i="24"/>
  <c r="BD30" i="23"/>
  <c r="BD26" i="22"/>
  <c r="O24" i="23"/>
  <c r="BD26" i="19"/>
  <c r="P34" i="24"/>
  <c r="P36" i="24" s="1"/>
  <c r="P38" i="24" s="1"/>
  <c r="P40" i="24" s="1"/>
  <c r="P43" i="24" s="1"/>
  <c r="P45" i="24" s="1"/>
  <c r="R34" i="22"/>
  <c r="R36" i="22" s="1"/>
  <c r="R38" i="22" s="1"/>
  <c r="R40" i="22" s="1"/>
  <c r="R43" i="22" s="1"/>
  <c r="R45" i="22" s="1"/>
  <c r="BE26" i="19"/>
  <c r="BC26" i="23"/>
  <c r="AK34" i="18"/>
  <c r="AK36" i="18" s="1"/>
  <c r="AK38" i="18" s="1"/>
  <c r="AK40" i="18" s="1"/>
  <c r="AK43" i="18" s="1"/>
  <c r="AK45" i="18" s="1"/>
  <c r="BD30" i="19"/>
  <c r="O34" i="25"/>
  <c r="O36" i="25" s="1"/>
  <c r="O38" i="25" s="1"/>
  <c r="O40" i="25" s="1"/>
  <c r="O43" i="25" s="1"/>
  <c r="O45" i="25" s="1"/>
  <c r="O47" i="25" s="1"/>
  <c r="U34" i="18"/>
  <c r="U36" i="18" s="1"/>
  <c r="U38" i="18" s="1"/>
  <c r="U40" i="18" s="1"/>
  <c r="U43" i="18" s="1"/>
  <c r="U45" i="18" s="1"/>
  <c r="BD26" i="27"/>
  <c r="O34" i="19"/>
  <c r="O36" i="19" s="1"/>
  <c r="O38" i="19" s="1"/>
  <c r="O40" i="19" s="1"/>
  <c r="O43" i="19" s="1"/>
  <c r="O45" i="19" s="1"/>
  <c r="O47" i="19" s="1"/>
  <c r="BC32" i="19"/>
  <c r="BE26" i="20"/>
  <c r="BD32" i="24"/>
  <c r="Q34" i="25"/>
  <c r="Q36" i="25" s="1"/>
  <c r="Q38" i="25" s="1"/>
  <c r="Q40" i="25" s="1"/>
  <c r="Q43" i="25" s="1"/>
  <c r="Q45" i="25" s="1"/>
  <c r="P34" i="22"/>
  <c r="P36" i="22" s="1"/>
  <c r="P38" i="22" s="1"/>
  <c r="P40" i="22" s="1"/>
  <c r="P43" i="22" s="1"/>
  <c r="P45" i="22" s="1"/>
  <c r="O34" i="27"/>
  <c r="O36" i="27" s="1"/>
  <c r="O38" i="27" s="1"/>
  <c r="O40" i="27" s="1"/>
  <c r="O43" i="27" s="1"/>
  <c r="O45" i="27" s="1"/>
  <c r="BC30" i="17"/>
  <c r="BB30" i="27"/>
  <c r="R34" i="19"/>
  <c r="R36" i="19" s="1"/>
  <c r="R38" i="19" s="1"/>
  <c r="R40" i="19" s="1"/>
  <c r="R43" i="19" s="1"/>
  <c r="R45" i="19" s="1"/>
  <c r="BD30" i="17"/>
  <c r="Q24" i="18"/>
  <c r="Q25" i="18" s="1"/>
  <c r="BD30" i="24"/>
  <c r="O24" i="19"/>
  <c r="AU34" i="18"/>
  <c r="AU36" i="18" s="1"/>
  <c r="AU38" i="18" s="1"/>
  <c r="AU40" i="18" s="1"/>
  <c r="AU43" i="18" s="1"/>
  <c r="AU45" i="18" s="1"/>
  <c r="Z34" i="25"/>
  <c r="Z36" i="25" s="1"/>
  <c r="Z38" i="25" s="1"/>
  <c r="Z40" i="25" s="1"/>
  <c r="Z43" i="25" s="1"/>
  <c r="Z45" i="25" s="1"/>
  <c r="BB30" i="18"/>
  <c r="BD30" i="27"/>
  <c r="BC32" i="24"/>
  <c r="BE26" i="23"/>
  <c r="BD32" i="20"/>
  <c r="BE26" i="25"/>
  <c r="BB26" i="22"/>
  <c r="P34" i="21"/>
  <c r="P36" i="21" s="1"/>
  <c r="P38" i="21" s="1"/>
  <c r="P40" i="21" s="1"/>
  <c r="P43" i="21" s="1"/>
  <c r="P45" i="21" s="1"/>
  <c r="X34" i="20"/>
  <c r="X36" i="20" s="1"/>
  <c r="X38" i="20" s="1"/>
  <c r="X40" i="20" s="1"/>
  <c r="X43" i="20" s="1"/>
  <c r="X45" i="20" s="1"/>
  <c r="BE26" i="17"/>
  <c r="Q34" i="27"/>
  <c r="Q36" i="27" s="1"/>
  <c r="Q38" i="27" s="1"/>
  <c r="Q40" i="27" s="1"/>
  <c r="Q43" i="27" s="1"/>
  <c r="Q45" i="27" s="1"/>
  <c r="BE26" i="18"/>
  <c r="BC26" i="25"/>
  <c r="O34" i="17"/>
  <c r="O36" i="17" s="1"/>
  <c r="O38" i="17" s="1"/>
  <c r="O40" i="17" s="1"/>
  <c r="O43" i="17" s="1"/>
  <c r="O45" i="17" s="1"/>
  <c r="BB30" i="22"/>
  <c r="S34" i="22"/>
  <c r="S36" i="22" s="1"/>
  <c r="S38" i="22" s="1"/>
  <c r="S40" i="22" s="1"/>
  <c r="S43" i="22" s="1"/>
  <c r="S45" i="22" s="1"/>
  <c r="W34" i="20"/>
  <c r="W36" i="20" s="1"/>
  <c r="W38" i="20" s="1"/>
  <c r="W40" i="20" s="1"/>
  <c r="W43" i="20" s="1"/>
  <c r="W45" i="20" s="1"/>
  <c r="O24" i="25"/>
  <c r="O25" i="25" s="1"/>
  <c r="BC32" i="27"/>
  <c r="BB30" i="24"/>
  <c r="S34" i="25"/>
  <c r="S36" i="25" s="1"/>
  <c r="S38" i="25" s="1"/>
  <c r="S40" i="25" s="1"/>
  <c r="S43" i="25" s="1"/>
  <c r="S45" i="25" s="1"/>
  <c r="P34" i="25"/>
  <c r="P36" i="25" s="1"/>
  <c r="P38" i="25" s="1"/>
  <c r="P40" i="25" s="1"/>
  <c r="P43" i="25" s="1"/>
  <c r="P45" i="25" s="1"/>
  <c r="BC32" i="23"/>
  <c r="BB30" i="21"/>
  <c r="AL34" i="27"/>
  <c r="AL36" i="27" s="1"/>
  <c r="AL38" i="27" s="1"/>
  <c r="AL40" i="27" s="1"/>
  <c r="AL43" i="27" s="1"/>
  <c r="AL45" i="27" s="1"/>
  <c r="S34" i="19"/>
  <c r="S36" i="19" s="1"/>
  <c r="S38" i="19" s="1"/>
  <c r="S40" i="19" s="1"/>
  <c r="S43" i="19" s="1"/>
  <c r="S45" i="19" s="1"/>
  <c r="BD26" i="18"/>
  <c r="AR34" i="21"/>
  <c r="AR36" i="21" s="1"/>
  <c r="AR38" i="21" s="1"/>
  <c r="AR40" i="21" s="1"/>
  <c r="AR43" i="21" s="1"/>
  <c r="AR45" i="21" s="1"/>
  <c r="BD26" i="20"/>
  <c r="BD32" i="27"/>
  <c r="BC26" i="21"/>
  <c r="BC32" i="17"/>
  <c r="BD32" i="23"/>
  <c r="BB32" i="22"/>
  <c r="BC30" i="27"/>
  <c r="BB26" i="20"/>
  <c r="BE26" i="22"/>
  <c r="BB32" i="18"/>
  <c r="BC30" i="25"/>
  <c r="BB26" i="24"/>
  <c r="AW34" i="21"/>
  <c r="AW36" i="21" s="1"/>
  <c r="AW38" i="21" s="1"/>
  <c r="AW40" i="21" s="1"/>
  <c r="AW43" i="21" s="1"/>
  <c r="AW45" i="21" s="1"/>
  <c r="BC26" i="19"/>
  <c r="BD32" i="18"/>
  <c r="BC32" i="22"/>
  <c r="BC26" i="22"/>
  <c r="BC30" i="22"/>
  <c r="BD26" i="24"/>
  <c r="BC32" i="20"/>
  <c r="BC26" i="24"/>
  <c r="BB32" i="17"/>
  <c r="BB30" i="17"/>
  <c r="BB26" i="21"/>
  <c r="BB32" i="21"/>
  <c r="BB26" i="25"/>
  <c r="BB26" i="23"/>
  <c r="BB32" i="25"/>
  <c r="BC30" i="18"/>
  <c r="BC32" i="21"/>
  <c r="BB30" i="19"/>
  <c r="BD30" i="18"/>
  <c r="BC26" i="17"/>
  <c r="BC26" i="27"/>
  <c r="BB32" i="24"/>
  <c r="BD26" i="21"/>
  <c r="BC30" i="20"/>
  <c r="BD32" i="25"/>
  <c r="BC30" i="24"/>
  <c r="Q24" i="22"/>
  <c r="BE26" i="21"/>
  <c r="BD26" i="17"/>
  <c r="BB26" i="17"/>
  <c r="AT34" i="22"/>
  <c r="AT36" i="22" s="1"/>
  <c r="AT38" i="22" s="1"/>
  <c r="AT40" i="22" s="1"/>
  <c r="AT43" i="22" s="1"/>
  <c r="AT45" i="22" s="1"/>
  <c r="BB32" i="20"/>
  <c r="BC32" i="18"/>
  <c r="BD30" i="22"/>
  <c r="BC26" i="18"/>
  <c r="BD30" i="20"/>
  <c r="U34" i="25"/>
  <c r="U36" i="25" s="1"/>
  <c r="U38" i="25" s="1"/>
  <c r="U40" i="25" s="1"/>
  <c r="U43" i="25" s="1"/>
  <c r="U45" i="25" s="1"/>
  <c r="BB30" i="23"/>
  <c r="BD26" i="23"/>
  <c r="BC32" i="25"/>
  <c r="BC30" i="19"/>
  <c r="BB32" i="19"/>
  <c r="BB30" i="20"/>
  <c r="BD32" i="17"/>
  <c r="BC30" i="21"/>
  <c r="BD32" i="19"/>
  <c r="BD32" i="22"/>
  <c r="BD32" i="21"/>
  <c r="BB26" i="27"/>
  <c r="BB32" i="23"/>
  <c r="BD26" i="25"/>
  <c r="BB32" i="27"/>
  <c r="BB26" i="19"/>
  <c r="BC26" i="20"/>
  <c r="BC26" i="14"/>
  <c r="BB26" i="14"/>
  <c r="BD26" i="14"/>
  <c r="BE26" i="14"/>
  <c r="P25" i="14"/>
  <c r="Q47" i="14"/>
  <c r="Q7" i="13"/>
  <c r="P28" i="14"/>
  <c r="R26" i="14" s="1"/>
  <c r="AU6" i="2"/>
  <c r="AW6" i="2" s="1"/>
  <c r="AY6" i="2" s="1"/>
  <c r="BD30" i="14"/>
  <c r="BC30" i="14"/>
  <c r="BB30" i="14"/>
  <c r="AF34" i="14"/>
  <c r="AH19" i="14"/>
  <c r="AM20" i="14"/>
  <c r="AN20" i="14"/>
  <c r="AI19" i="14"/>
  <c r="AT34" i="18" l="1"/>
  <c r="AT36" i="18" s="1"/>
  <c r="AT38" i="18" s="1"/>
  <c r="AT40" i="18" s="1"/>
  <c r="AT43" i="18" s="1"/>
  <c r="AT45" i="18" s="1"/>
  <c r="AX34" i="21"/>
  <c r="AX36" i="21" s="1"/>
  <c r="AX38" i="21" s="1"/>
  <c r="AX40" i="21" s="1"/>
  <c r="AX43" i="21" s="1"/>
  <c r="AX45" i="21" s="1"/>
  <c r="AK34" i="19"/>
  <c r="AK36" i="19" s="1"/>
  <c r="AK38" i="19" s="1"/>
  <c r="AK40" i="19" s="1"/>
  <c r="AK43" i="19" s="1"/>
  <c r="AK45" i="19" s="1"/>
  <c r="AB34" i="24"/>
  <c r="AB36" i="24" s="1"/>
  <c r="AB38" i="24" s="1"/>
  <c r="AB40" i="24" s="1"/>
  <c r="AB43" i="24" s="1"/>
  <c r="AB45" i="24" s="1"/>
  <c r="AG34" i="21"/>
  <c r="AG36" i="21" s="1"/>
  <c r="AG38" i="21" s="1"/>
  <c r="AG40" i="21" s="1"/>
  <c r="AG43" i="21" s="1"/>
  <c r="AG45" i="21" s="1"/>
  <c r="AI34" i="23"/>
  <c r="AI36" i="23" s="1"/>
  <c r="AI38" i="23" s="1"/>
  <c r="AI40" i="23" s="1"/>
  <c r="AI43" i="23" s="1"/>
  <c r="AI45" i="23" s="1"/>
  <c r="W34" i="14"/>
  <c r="W36" i="14" s="1"/>
  <c r="W38" i="14" s="1"/>
  <c r="W40" i="14" s="1"/>
  <c r="W43" i="14" s="1"/>
  <c r="W45" i="14" s="1"/>
  <c r="AW34" i="18"/>
  <c r="AW36" i="18" s="1"/>
  <c r="AW38" i="18" s="1"/>
  <c r="AW40" i="18" s="1"/>
  <c r="AW43" i="18" s="1"/>
  <c r="AW45" i="18" s="1"/>
  <c r="AS34" i="23"/>
  <c r="AS36" i="23" s="1"/>
  <c r="AS38" i="23" s="1"/>
  <c r="AS40" i="23" s="1"/>
  <c r="AS43" i="23" s="1"/>
  <c r="AS45" i="23" s="1"/>
  <c r="W34" i="22"/>
  <c r="W36" i="22" s="1"/>
  <c r="W38" i="22" s="1"/>
  <c r="W40" i="22" s="1"/>
  <c r="W43" i="22" s="1"/>
  <c r="W45" i="22" s="1"/>
  <c r="AV34" i="19"/>
  <c r="AV36" i="19" s="1"/>
  <c r="AV38" i="19" s="1"/>
  <c r="AV40" i="19" s="1"/>
  <c r="AV43" i="19" s="1"/>
  <c r="AV45" i="19" s="1"/>
  <c r="BC34" i="21"/>
  <c r="BC36" i="21" s="1"/>
  <c r="BC38" i="21" s="1"/>
  <c r="BC40" i="21" s="1"/>
  <c r="BC43" i="21" s="1"/>
  <c r="BC45" i="21" s="1"/>
  <c r="BC49" i="21" s="1"/>
  <c r="BD24" i="18"/>
  <c r="AF34" i="18"/>
  <c r="AF36" i="18" s="1"/>
  <c r="AF38" i="18" s="1"/>
  <c r="AF40" i="18" s="1"/>
  <c r="AF43" i="18" s="1"/>
  <c r="AF45" i="18" s="1"/>
  <c r="AZ34" i="21"/>
  <c r="AZ36" i="21" s="1"/>
  <c r="AZ38" i="21" s="1"/>
  <c r="AZ40" i="21" s="1"/>
  <c r="AZ43" i="21" s="1"/>
  <c r="AZ45" i="21" s="1"/>
  <c r="BD34" i="23"/>
  <c r="BD36" i="23" s="1"/>
  <c r="BD38" i="23" s="1"/>
  <c r="BD40" i="23" s="1"/>
  <c r="BD43" i="23" s="1"/>
  <c r="BD45" i="23" s="1"/>
  <c r="BD49" i="23" s="1"/>
  <c r="BD34" i="19"/>
  <c r="BD36" i="19" s="1"/>
  <c r="BD38" i="19" s="1"/>
  <c r="BD40" i="19" s="1"/>
  <c r="BD43" i="19" s="1"/>
  <c r="BD45" i="19" s="1"/>
  <c r="BD49" i="19" s="1"/>
  <c r="V34" i="17"/>
  <c r="V36" i="17" s="1"/>
  <c r="V38" i="17" s="1"/>
  <c r="V40" i="17" s="1"/>
  <c r="V43" i="17" s="1"/>
  <c r="V45" i="17" s="1"/>
  <c r="T34" i="23"/>
  <c r="T36" i="23" s="1"/>
  <c r="T38" i="23" s="1"/>
  <c r="T40" i="23" s="1"/>
  <c r="T43" i="23" s="1"/>
  <c r="T45" i="23" s="1"/>
  <c r="AD34" i="17"/>
  <c r="AD36" i="17" s="1"/>
  <c r="AD38" i="17" s="1"/>
  <c r="AD40" i="17" s="1"/>
  <c r="AD43" i="17" s="1"/>
  <c r="AD45" i="17" s="1"/>
  <c r="AG34" i="20"/>
  <c r="AG36" i="20" s="1"/>
  <c r="AG38" i="20" s="1"/>
  <c r="AG40" i="20" s="1"/>
  <c r="AG43" i="20" s="1"/>
  <c r="AG45" i="20" s="1"/>
  <c r="AD34" i="27"/>
  <c r="AD36" i="27" s="1"/>
  <c r="AD38" i="27" s="1"/>
  <c r="AD40" i="27" s="1"/>
  <c r="AD43" i="27" s="1"/>
  <c r="AD45" i="27" s="1"/>
  <c r="AC34" i="25"/>
  <c r="AC36" i="25" s="1"/>
  <c r="AC38" i="25" s="1"/>
  <c r="AC40" i="25" s="1"/>
  <c r="AC43" i="25" s="1"/>
  <c r="AC45" i="25" s="1"/>
  <c r="AR34" i="22"/>
  <c r="AR36" i="22" s="1"/>
  <c r="AR38" i="22" s="1"/>
  <c r="AR40" i="22" s="1"/>
  <c r="AR43" i="22" s="1"/>
  <c r="AR45" i="22" s="1"/>
  <c r="AJ34" i="17"/>
  <c r="AJ36" i="17" s="1"/>
  <c r="AJ38" i="17" s="1"/>
  <c r="AJ40" i="17" s="1"/>
  <c r="AJ43" i="17" s="1"/>
  <c r="AJ45" i="17" s="1"/>
  <c r="AD34" i="19"/>
  <c r="AD36" i="19" s="1"/>
  <c r="AD38" i="19" s="1"/>
  <c r="AD40" i="19" s="1"/>
  <c r="AD43" i="19" s="1"/>
  <c r="AD45" i="19" s="1"/>
  <c r="AE34" i="17"/>
  <c r="AE36" i="17" s="1"/>
  <c r="AE38" i="17" s="1"/>
  <c r="AE40" i="17" s="1"/>
  <c r="AE43" i="17" s="1"/>
  <c r="AE45" i="17" s="1"/>
  <c r="T34" i="21"/>
  <c r="T36" i="21" s="1"/>
  <c r="T38" i="21" s="1"/>
  <c r="T40" i="21" s="1"/>
  <c r="T43" i="21" s="1"/>
  <c r="T45" i="21" s="1"/>
  <c r="AC34" i="23"/>
  <c r="AC36" i="23" s="1"/>
  <c r="AC38" i="23" s="1"/>
  <c r="AC40" i="23" s="1"/>
  <c r="AC43" i="23" s="1"/>
  <c r="AC45" i="23" s="1"/>
  <c r="AP34" i="17"/>
  <c r="AP36" i="17" s="1"/>
  <c r="AP38" i="17" s="1"/>
  <c r="AP40" i="17" s="1"/>
  <c r="AP43" i="17" s="1"/>
  <c r="AP45" i="17" s="1"/>
  <c r="AX34" i="17"/>
  <c r="AX36" i="17" s="1"/>
  <c r="AX38" i="17" s="1"/>
  <c r="AX40" i="17" s="1"/>
  <c r="AX43" i="17" s="1"/>
  <c r="AX45" i="17" s="1"/>
  <c r="AZ34" i="24"/>
  <c r="AZ36" i="24" s="1"/>
  <c r="AZ38" i="24" s="1"/>
  <c r="AZ40" i="24" s="1"/>
  <c r="AZ43" i="24" s="1"/>
  <c r="AZ45" i="24" s="1"/>
  <c r="Y34" i="23"/>
  <c r="Y36" i="23" s="1"/>
  <c r="Y38" i="23" s="1"/>
  <c r="Y40" i="23" s="1"/>
  <c r="Y43" i="23" s="1"/>
  <c r="Y45" i="23" s="1"/>
  <c r="V34" i="22"/>
  <c r="V36" i="22" s="1"/>
  <c r="V38" i="22" s="1"/>
  <c r="V40" i="22" s="1"/>
  <c r="V43" i="22" s="1"/>
  <c r="V45" i="22" s="1"/>
  <c r="AZ34" i="19"/>
  <c r="AZ36" i="19" s="1"/>
  <c r="AZ38" i="19" s="1"/>
  <c r="AZ40" i="19" s="1"/>
  <c r="AZ43" i="19" s="1"/>
  <c r="AZ45" i="19" s="1"/>
  <c r="AY34" i="27"/>
  <c r="AY36" i="27" s="1"/>
  <c r="AY38" i="27" s="1"/>
  <c r="AY40" i="27" s="1"/>
  <c r="AY43" i="27" s="1"/>
  <c r="AY45" i="27" s="1"/>
  <c r="X34" i="17"/>
  <c r="X36" i="17" s="1"/>
  <c r="X38" i="17" s="1"/>
  <c r="X40" i="17" s="1"/>
  <c r="X43" i="17" s="1"/>
  <c r="X45" i="17" s="1"/>
  <c r="AA34" i="17"/>
  <c r="AA36" i="17" s="1"/>
  <c r="AA38" i="17" s="1"/>
  <c r="AA40" i="17" s="1"/>
  <c r="AA43" i="17" s="1"/>
  <c r="AA45" i="17" s="1"/>
  <c r="AK34" i="24"/>
  <c r="AK36" i="24" s="1"/>
  <c r="AK38" i="24" s="1"/>
  <c r="AK40" i="24" s="1"/>
  <c r="AK43" i="24" s="1"/>
  <c r="AK45" i="24" s="1"/>
  <c r="Y34" i="27"/>
  <c r="Y36" i="27" s="1"/>
  <c r="Y38" i="27" s="1"/>
  <c r="Y40" i="27" s="1"/>
  <c r="Y43" i="27" s="1"/>
  <c r="Y45" i="27" s="1"/>
  <c r="AK34" i="17"/>
  <c r="AK36" i="17" s="1"/>
  <c r="AK38" i="17" s="1"/>
  <c r="AK40" i="17" s="1"/>
  <c r="AK43" i="17" s="1"/>
  <c r="AK45" i="17" s="1"/>
  <c r="AM34" i="19"/>
  <c r="AM36" i="19" s="1"/>
  <c r="AM38" i="19" s="1"/>
  <c r="AM40" i="19" s="1"/>
  <c r="AM43" i="19" s="1"/>
  <c r="AM45" i="19" s="1"/>
  <c r="AB34" i="18"/>
  <c r="AB36" i="18" s="1"/>
  <c r="AB38" i="18" s="1"/>
  <c r="AB40" i="18" s="1"/>
  <c r="AB43" i="18" s="1"/>
  <c r="AB45" i="18" s="1"/>
  <c r="AF34" i="21"/>
  <c r="AF36" i="21" s="1"/>
  <c r="AF38" i="21" s="1"/>
  <c r="AF40" i="21" s="1"/>
  <c r="AF43" i="21" s="1"/>
  <c r="AF45" i="21" s="1"/>
  <c r="AH34" i="17"/>
  <c r="AH36" i="17" s="1"/>
  <c r="AH38" i="17" s="1"/>
  <c r="AH40" i="17" s="1"/>
  <c r="AH43" i="17" s="1"/>
  <c r="AH45" i="17" s="1"/>
  <c r="AM34" i="18"/>
  <c r="AM36" i="18" s="1"/>
  <c r="AM38" i="18" s="1"/>
  <c r="AM40" i="18" s="1"/>
  <c r="AM43" i="18" s="1"/>
  <c r="AM45" i="18" s="1"/>
  <c r="AC34" i="22"/>
  <c r="AC36" i="22" s="1"/>
  <c r="AC38" i="22" s="1"/>
  <c r="AC40" i="22" s="1"/>
  <c r="AC43" i="22" s="1"/>
  <c r="AC45" i="22" s="1"/>
  <c r="AW34" i="25"/>
  <c r="AW36" i="25" s="1"/>
  <c r="AW38" i="25" s="1"/>
  <c r="AW40" i="25" s="1"/>
  <c r="AW43" i="25" s="1"/>
  <c r="AW45" i="25" s="1"/>
  <c r="AN34" i="20"/>
  <c r="AN36" i="20" s="1"/>
  <c r="AN38" i="20" s="1"/>
  <c r="AN40" i="20" s="1"/>
  <c r="AN43" i="20" s="1"/>
  <c r="AN45" i="20" s="1"/>
  <c r="Y34" i="19"/>
  <c r="Y36" i="19" s="1"/>
  <c r="Y38" i="19" s="1"/>
  <c r="Y40" i="19" s="1"/>
  <c r="Y43" i="19" s="1"/>
  <c r="Y45" i="19" s="1"/>
  <c r="T34" i="17"/>
  <c r="T36" i="17" s="1"/>
  <c r="T38" i="17" s="1"/>
  <c r="T40" i="17" s="1"/>
  <c r="T43" i="17" s="1"/>
  <c r="T45" i="17" s="1"/>
  <c r="X34" i="21"/>
  <c r="X36" i="21" s="1"/>
  <c r="X38" i="21" s="1"/>
  <c r="X40" i="21" s="1"/>
  <c r="X43" i="21" s="1"/>
  <c r="X45" i="21" s="1"/>
  <c r="AN34" i="18"/>
  <c r="AN36" i="18" s="1"/>
  <c r="AN38" i="18" s="1"/>
  <c r="AN40" i="18" s="1"/>
  <c r="AN43" i="18" s="1"/>
  <c r="AN45" i="18" s="1"/>
  <c r="U34" i="20"/>
  <c r="U36" i="20" s="1"/>
  <c r="U38" i="20" s="1"/>
  <c r="U40" i="20" s="1"/>
  <c r="U43" i="20" s="1"/>
  <c r="U45" i="20" s="1"/>
  <c r="AR34" i="19"/>
  <c r="AR36" i="19" s="1"/>
  <c r="AR38" i="19" s="1"/>
  <c r="AR40" i="19" s="1"/>
  <c r="AR43" i="19" s="1"/>
  <c r="AR45" i="19" s="1"/>
  <c r="X34" i="24"/>
  <c r="X36" i="24" s="1"/>
  <c r="X38" i="24" s="1"/>
  <c r="X40" i="24" s="1"/>
  <c r="X43" i="24" s="1"/>
  <c r="X45" i="24" s="1"/>
  <c r="AG34" i="17"/>
  <c r="AG36" i="17" s="1"/>
  <c r="AG38" i="17" s="1"/>
  <c r="AG40" i="17" s="1"/>
  <c r="AG43" i="17" s="1"/>
  <c r="AG45" i="17" s="1"/>
  <c r="AM34" i="17"/>
  <c r="AM36" i="17" s="1"/>
  <c r="AM38" i="17" s="1"/>
  <c r="AM40" i="17" s="1"/>
  <c r="AM43" i="17" s="1"/>
  <c r="AM45" i="17" s="1"/>
  <c r="U34" i="19"/>
  <c r="U36" i="19" s="1"/>
  <c r="U38" i="19" s="1"/>
  <c r="U40" i="19" s="1"/>
  <c r="U43" i="19" s="1"/>
  <c r="U45" i="19" s="1"/>
  <c r="AD34" i="23"/>
  <c r="AD36" i="23" s="1"/>
  <c r="AD38" i="23" s="1"/>
  <c r="AD40" i="23" s="1"/>
  <c r="AD43" i="23" s="1"/>
  <c r="AD45" i="23" s="1"/>
  <c r="AC34" i="19"/>
  <c r="AC36" i="19" s="1"/>
  <c r="AC38" i="19" s="1"/>
  <c r="AC40" i="19" s="1"/>
  <c r="AC43" i="19" s="1"/>
  <c r="AC45" i="19" s="1"/>
  <c r="AZ34" i="27"/>
  <c r="AZ36" i="27" s="1"/>
  <c r="AZ38" i="27" s="1"/>
  <c r="AZ40" i="27" s="1"/>
  <c r="AZ43" i="27" s="1"/>
  <c r="AZ45" i="27" s="1"/>
  <c r="AE34" i="14"/>
  <c r="AE36" i="14" s="1"/>
  <c r="AE38" i="14" s="1"/>
  <c r="AE40" i="14" s="1"/>
  <c r="AE43" i="14" s="1"/>
  <c r="AE45" i="14" s="1"/>
  <c r="AF34" i="25"/>
  <c r="AF36" i="25" s="1"/>
  <c r="AF38" i="25" s="1"/>
  <c r="AF40" i="25" s="1"/>
  <c r="AF43" i="25" s="1"/>
  <c r="AF45" i="25" s="1"/>
  <c r="AJ34" i="21"/>
  <c r="AJ36" i="21" s="1"/>
  <c r="AJ38" i="21" s="1"/>
  <c r="AJ40" i="21" s="1"/>
  <c r="AJ43" i="21" s="1"/>
  <c r="AJ45" i="21" s="1"/>
  <c r="AY34" i="24"/>
  <c r="AY36" i="24" s="1"/>
  <c r="AY38" i="24" s="1"/>
  <c r="AY40" i="24" s="1"/>
  <c r="AY43" i="24" s="1"/>
  <c r="AY45" i="24" s="1"/>
  <c r="AL34" i="20"/>
  <c r="AL36" i="20" s="1"/>
  <c r="AL38" i="20" s="1"/>
  <c r="AL40" i="20" s="1"/>
  <c r="AL43" i="20" s="1"/>
  <c r="AL45" i="20" s="1"/>
  <c r="BD34" i="25"/>
  <c r="BD36" i="25" s="1"/>
  <c r="BD38" i="25" s="1"/>
  <c r="BD40" i="25" s="1"/>
  <c r="BD43" i="25" s="1"/>
  <c r="BD45" i="25" s="1"/>
  <c r="BD49" i="25" s="1"/>
  <c r="BD24" i="19"/>
  <c r="BD34" i="21"/>
  <c r="BD36" i="21" s="1"/>
  <c r="BD38" i="21" s="1"/>
  <c r="BD40" i="21" s="1"/>
  <c r="BD43" i="21" s="1"/>
  <c r="BD45" i="21" s="1"/>
  <c r="BD49" i="21" s="1"/>
  <c r="BD34" i="22"/>
  <c r="BD36" i="22" s="1"/>
  <c r="BD38" i="22" s="1"/>
  <c r="BD40" i="22" s="1"/>
  <c r="BD43" i="22" s="1"/>
  <c r="BD45" i="22" s="1"/>
  <c r="BD49" i="22" s="1"/>
  <c r="Y34" i="14"/>
  <c r="Y36" i="14" s="1"/>
  <c r="Y38" i="14" s="1"/>
  <c r="Y40" i="14" s="1"/>
  <c r="Y43" i="14" s="1"/>
  <c r="Y45" i="14" s="1"/>
  <c r="Q25" i="27"/>
  <c r="R6" i="13"/>
  <c r="Z34" i="14"/>
  <c r="Z36" i="14" s="1"/>
  <c r="Z38" i="14" s="1"/>
  <c r="Z40" i="14" s="1"/>
  <c r="Z43" i="14" s="1"/>
  <c r="Z45" i="14" s="1"/>
  <c r="O25" i="27"/>
  <c r="P6" i="13"/>
  <c r="P25" i="27"/>
  <c r="BD24" i="27"/>
  <c r="V34" i="14"/>
  <c r="V36" i="14" s="1"/>
  <c r="V38" i="14" s="1"/>
  <c r="V40" i="14" s="1"/>
  <c r="V43" i="14" s="1"/>
  <c r="V45" i="14" s="1"/>
  <c r="AC34" i="14"/>
  <c r="AC36" i="14" s="1"/>
  <c r="AC38" i="14" s="1"/>
  <c r="AC40" i="14" s="1"/>
  <c r="AC43" i="14" s="1"/>
  <c r="AC45" i="14" s="1"/>
  <c r="T34" i="27"/>
  <c r="T36" i="27" s="1"/>
  <c r="T38" i="27" s="1"/>
  <c r="T40" i="27" s="1"/>
  <c r="T43" i="27" s="1"/>
  <c r="T45" i="27" s="1"/>
  <c r="AD34" i="14"/>
  <c r="AD36" i="14" s="1"/>
  <c r="AD38" i="14" s="1"/>
  <c r="AD40" i="14" s="1"/>
  <c r="AD43" i="14" s="1"/>
  <c r="AD45" i="14" s="1"/>
  <c r="T34" i="14"/>
  <c r="T36" i="14" s="1"/>
  <c r="T38" i="14" s="1"/>
  <c r="T40" i="14" s="1"/>
  <c r="T43" i="14" s="1"/>
  <c r="T45" i="14" s="1"/>
  <c r="P25" i="21"/>
  <c r="Q25" i="21"/>
  <c r="R34" i="27"/>
  <c r="R36" i="27" s="1"/>
  <c r="R38" i="27" s="1"/>
  <c r="R40" i="27" s="1"/>
  <c r="R43" i="27" s="1"/>
  <c r="R45" i="27" s="1"/>
  <c r="BB34" i="22"/>
  <c r="BB36" i="22" s="1"/>
  <c r="BB38" i="22" s="1"/>
  <c r="BB40" i="22" s="1"/>
  <c r="BB43" i="22" s="1"/>
  <c r="BB45" i="22" s="1"/>
  <c r="BB49" i="22" s="1"/>
  <c r="BD34" i="20"/>
  <c r="BD36" i="20" s="1"/>
  <c r="BD38" i="20" s="1"/>
  <c r="BD40" i="20" s="1"/>
  <c r="BD43" i="20" s="1"/>
  <c r="BD45" i="20" s="1"/>
  <c r="BD49" i="20" s="1"/>
  <c r="AA34" i="14"/>
  <c r="AA36" i="14" s="1"/>
  <c r="AA38" i="14" s="1"/>
  <c r="AA40" i="14" s="1"/>
  <c r="AA43" i="14" s="1"/>
  <c r="AA45" i="14" s="1"/>
  <c r="BD34" i="17"/>
  <c r="BD36" i="17" s="1"/>
  <c r="BD38" i="17" s="1"/>
  <c r="BD40" i="17" s="1"/>
  <c r="BD43" i="17" s="1"/>
  <c r="BD45" i="17" s="1"/>
  <c r="BD49" i="17" s="1"/>
  <c r="BC34" i="18"/>
  <c r="BC36" i="18" s="1"/>
  <c r="BC38" i="18" s="1"/>
  <c r="BC40" i="18" s="1"/>
  <c r="BC43" i="18" s="1"/>
  <c r="BC45" i="18" s="1"/>
  <c r="BC49" i="18" s="1"/>
  <c r="BC34" i="25"/>
  <c r="BC36" i="25" s="1"/>
  <c r="BC38" i="25" s="1"/>
  <c r="BC40" i="25" s="1"/>
  <c r="BC43" i="25" s="1"/>
  <c r="BC45" i="25" s="1"/>
  <c r="BC49" i="25" s="1"/>
  <c r="BB34" i="27"/>
  <c r="BB36" i="27" s="1"/>
  <c r="BB38" i="27" s="1"/>
  <c r="BB40" i="27" s="1"/>
  <c r="BB43" i="27" s="1"/>
  <c r="BB45" i="27" s="1"/>
  <c r="BB49" i="27" s="1"/>
  <c r="BD34" i="24"/>
  <c r="BD36" i="24" s="1"/>
  <c r="BD38" i="24" s="1"/>
  <c r="BD40" i="24" s="1"/>
  <c r="BD43" i="24" s="1"/>
  <c r="BD45" i="24" s="1"/>
  <c r="BD49" i="24" s="1"/>
  <c r="BD24" i="22"/>
  <c r="BB34" i="23"/>
  <c r="BB36" i="23" s="1"/>
  <c r="BB38" i="23" s="1"/>
  <c r="BB40" i="23" s="1"/>
  <c r="BB43" i="23" s="1"/>
  <c r="BB45" i="23" s="1"/>
  <c r="BB49" i="23" s="1"/>
  <c r="BD34" i="18"/>
  <c r="BD36" i="18" s="1"/>
  <c r="BD38" i="18" s="1"/>
  <c r="BD40" i="18" s="1"/>
  <c r="BD43" i="18" s="1"/>
  <c r="BD45" i="18" s="1"/>
  <c r="BD49" i="18" s="1"/>
  <c r="BB34" i="19"/>
  <c r="BB36" i="19" s="1"/>
  <c r="BB38" i="19" s="1"/>
  <c r="BB40" i="19" s="1"/>
  <c r="BB43" i="19" s="1"/>
  <c r="BB45" i="19" s="1"/>
  <c r="BB49" i="19" s="1"/>
  <c r="BC34" i="19"/>
  <c r="BC36" i="19" s="1"/>
  <c r="BC38" i="19" s="1"/>
  <c r="BC40" i="19" s="1"/>
  <c r="BC43" i="19" s="1"/>
  <c r="BC45" i="19" s="1"/>
  <c r="BC49" i="19" s="1"/>
  <c r="BC34" i="22"/>
  <c r="BC36" i="22" s="1"/>
  <c r="BC38" i="22" s="1"/>
  <c r="BC40" i="22" s="1"/>
  <c r="BC43" i="22" s="1"/>
  <c r="BC45" i="22" s="1"/>
  <c r="BC49" i="22" s="1"/>
  <c r="BB34" i="24"/>
  <c r="BB36" i="24" s="1"/>
  <c r="BB38" i="24" s="1"/>
  <c r="BB40" i="24" s="1"/>
  <c r="BB43" i="24" s="1"/>
  <c r="BB45" i="24" s="1"/>
  <c r="BB49" i="24" s="1"/>
  <c r="AT34" i="27"/>
  <c r="AT36" i="27" s="1"/>
  <c r="AT38" i="27" s="1"/>
  <c r="AT40" i="27" s="1"/>
  <c r="AT43" i="27" s="1"/>
  <c r="AT45" i="27" s="1"/>
  <c r="BB34" i="21"/>
  <c r="BB36" i="21" s="1"/>
  <c r="BB38" i="21" s="1"/>
  <c r="BB40" i="21" s="1"/>
  <c r="BB43" i="21" s="1"/>
  <c r="BB45" i="21" s="1"/>
  <c r="BB49" i="21" s="1"/>
  <c r="AK34" i="27"/>
  <c r="AK36" i="27" s="1"/>
  <c r="AK38" i="27" s="1"/>
  <c r="AK40" i="27" s="1"/>
  <c r="AK43" i="27" s="1"/>
  <c r="AK45" i="27" s="1"/>
  <c r="AV34" i="17"/>
  <c r="AV36" i="17" s="1"/>
  <c r="AV38" i="17" s="1"/>
  <c r="AV40" i="17" s="1"/>
  <c r="AV43" i="17" s="1"/>
  <c r="AV45" i="17" s="1"/>
  <c r="AO34" i="18"/>
  <c r="AO36" i="18" s="1"/>
  <c r="AO38" i="18" s="1"/>
  <c r="AO40" i="18" s="1"/>
  <c r="AO43" i="18" s="1"/>
  <c r="AO45" i="18" s="1"/>
  <c r="T34" i="18"/>
  <c r="T36" i="18" s="1"/>
  <c r="T38" i="18" s="1"/>
  <c r="T40" i="18" s="1"/>
  <c r="T43" i="18" s="1"/>
  <c r="T45" i="18" s="1"/>
  <c r="Q47" i="21"/>
  <c r="Q49" i="21"/>
  <c r="R28" i="21" s="1"/>
  <c r="AV34" i="25"/>
  <c r="AV36" i="25" s="1"/>
  <c r="AV38" i="25" s="1"/>
  <c r="AV40" i="25" s="1"/>
  <c r="AV43" i="25" s="1"/>
  <c r="AV45" i="25" s="1"/>
  <c r="Q47" i="27"/>
  <c r="Q49" i="27"/>
  <c r="R28" i="27" s="1"/>
  <c r="AL34" i="24"/>
  <c r="AL36" i="24" s="1"/>
  <c r="AL38" i="24" s="1"/>
  <c r="AL40" i="24" s="1"/>
  <c r="AL43" i="24" s="1"/>
  <c r="AL45" i="24" s="1"/>
  <c r="AP34" i="25"/>
  <c r="AP36" i="25" s="1"/>
  <c r="AP38" i="25" s="1"/>
  <c r="AP40" i="25" s="1"/>
  <c r="AP43" i="25" s="1"/>
  <c r="AP45" i="25" s="1"/>
  <c r="AC34" i="17"/>
  <c r="AC36" i="17" s="1"/>
  <c r="AC38" i="17" s="1"/>
  <c r="AC40" i="17" s="1"/>
  <c r="AC43" i="17" s="1"/>
  <c r="AC45" i="17" s="1"/>
  <c r="AM34" i="24"/>
  <c r="AM36" i="24" s="1"/>
  <c r="AM38" i="24" s="1"/>
  <c r="AM40" i="24" s="1"/>
  <c r="AM43" i="24" s="1"/>
  <c r="AM45" i="24" s="1"/>
  <c r="O47" i="17"/>
  <c r="O49" i="17"/>
  <c r="P28" i="17" s="1"/>
  <c r="R26" i="17" s="1"/>
  <c r="R24" i="17" s="1"/>
  <c r="Z34" i="22"/>
  <c r="Z36" i="22" s="1"/>
  <c r="Z38" i="22" s="1"/>
  <c r="Z40" i="22" s="1"/>
  <c r="Z43" i="22" s="1"/>
  <c r="Z45" i="22" s="1"/>
  <c r="AC34" i="21"/>
  <c r="AC36" i="21" s="1"/>
  <c r="AC38" i="21" s="1"/>
  <c r="AC40" i="21" s="1"/>
  <c r="AC43" i="21" s="1"/>
  <c r="AC45" i="21" s="1"/>
  <c r="Z34" i="23"/>
  <c r="Z36" i="23" s="1"/>
  <c r="Z38" i="23" s="1"/>
  <c r="Z40" i="23" s="1"/>
  <c r="Z43" i="23" s="1"/>
  <c r="Z45" i="23" s="1"/>
  <c r="AA34" i="25"/>
  <c r="AA36" i="25" s="1"/>
  <c r="AA38" i="25" s="1"/>
  <c r="AA40" i="25" s="1"/>
  <c r="AA43" i="25" s="1"/>
  <c r="AA45" i="25" s="1"/>
  <c r="BC34" i="20"/>
  <c r="BC36" i="20" s="1"/>
  <c r="BC38" i="20" s="1"/>
  <c r="BC40" i="20" s="1"/>
  <c r="BC43" i="20" s="1"/>
  <c r="BC45" i="20" s="1"/>
  <c r="BC49" i="20" s="1"/>
  <c r="AI34" i="19"/>
  <c r="AI36" i="19" s="1"/>
  <c r="AI38" i="19" s="1"/>
  <c r="AI40" i="19" s="1"/>
  <c r="AI43" i="19" s="1"/>
  <c r="AI45" i="19" s="1"/>
  <c r="AF34" i="19"/>
  <c r="AF36" i="19" s="1"/>
  <c r="AF38" i="19" s="1"/>
  <c r="AF40" i="19" s="1"/>
  <c r="AF43" i="19" s="1"/>
  <c r="AF45" i="19" s="1"/>
  <c r="P47" i="25"/>
  <c r="P49" i="25"/>
  <c r="Q28" i="25" s="1"/>
  <c r="AY34" i="19"/>
  <c r="AY36" i="19" s="1"/>
  <c r="AY38" i="19" s="1"/>
  <c r="AY40" i="19" s="1"/>
  <c r="AY43" i="19" s="1"/>
  <c r="AY45" i="19" s="1"/>
  <c r="AV34" i="18"/>
  <c r="AV36" i="18" s="1"/>
  <c r="AV38" i="18" s="1"/>
  <c r="AV40" i="18" s="1"/>
  <c r="AV43" i="18" s="1"/>
  <c r="AV45" i="18" s="1"/>
  <c r="AY34" i="21"/>
  <c r="AY36" i="21" s="1"/>
  <c r="AY38" i="21" s="1"/>
  <c r="AY40" i="21" s="1"/>
  <c r="AY43" i="21" s="1"/>
  <c r="AY45" i="21" s="1"/>
  <c r="P47" i="22"/>
  <c r="P49" i="22"/>
  <c r="Q28" i="22" s="1"/>
  <c r="Z34" i="24"/>
  <c r="Z36" i="24" s="1"/>
  <c r="Z38" i="24" s="1"/>
  <c r="Z40" i="24" s="1"/>
  <c r="Z43" i="24" s="1"/>
  <c r="Z45" i="24" s="1"/>
  <c r="AE34" i="19"/>
  <c r="AE36" i="19" s="1"/>
  <c r="AE38" i="19" s="1"/>
  <c r="AE40" i="19" s="1"/>
  <c r="AE43" i="19" s="1"/>
  <c r="AE45" i="19" s="1"/>
  <c r="AD34" i="25"/>
  <c r="AD36" i="25" s="1"/>
  <c r="AD38" i="25" s="1"/>
  <c r="AD40" i="25" s="1"/>
  <c r="AD43" i="25" s="1"/>
  <c r="AD45" i="25" s="1"/>
  <c r="AC34" i="27"/>
  <c r="AC36" i="27" s="1"/>
  <c r="AC38" i="27" s="1"/>
  <c r="AC40" i="27" s="1"/>
  <c r="AC43" i="27" s="1"/>
  <c r="AC45" i="27" s="1"/>
  <c r="AH34" i="24"/>
  <c r="AH36" i="24" s="1"/>
  <c r="AH38" i="24" s="1"/>
  <c r="AH40" i="24" s="1"/>
  <c r="AH43" i="24" s="1"/>
  <c r="AH45" i="24" s="1"/>
  <c r="N47" i="24"/>
  <c r="N49" i="24"/>
  <c r="O28" i="24" s="1"/>
  <c r="V34" i="21"/>
  <c r="V36" i="21" s="1"/>
  <c r="V38" i="21" s="1"/>
  <c r="V40" i="21" s="1"/>
  <c r="V43" i="21" s="1"/>
  <c r="V45" i="21" s="1"/>
  <c r="AA34" i="18"/>
  <c r="AA36" i="18" s="1"/>
  <c r="AA38" i="18" s="1"/>
  <c r="AA40" i="18" s="1"/>
  <c r="AA43" i="18" s="1"/>
  <c r="AA45" i="18" s="1"/>
  <c r="AN34" i="17"/>
  <c r="AN36" i="17" s="1"/>
  <c r="AN38" i="17" s="1"/>
  <c r="AN40" i="17" s="1"/>
  <c r="AN43" i="17" s="1"/>
  <c r="AN45" i="17" s="1"/>
  <c r="AD34" i="24"/>
  <c r="AD36" i="24" s="1"/>
  <c r="AD38" i="24" s="1"/>
  <c r="AD40" i="24" s="1"/>
  <c r="AD43" i="24" s="1"/>
  <c r="AD45" i="24" s="1"/>
  <c r="AO34" i="19"/>
  <c r="AO36" i="19" s="1"/>
  <c r="AO38" i="19" s="1"/>
  <c r="AO40" i="19" s="1"/>
  <c r="AO43" i="19" s="1"/>
  <c r="AO45" i="19" s="1"/>
  <c r="AP34" i="24"/>
  <c r="AP36" i="24" s="1"/>
  <c r="AP38" i="24" s="1"/>
  <c r="AP40" i="24" s="1"/>
  <c r="AP43" i="24" s="1"/>
  <c r="AP45" i="24" s="1"/>
  <c r="AI34" i="22"/>
  <c r="AI36" i="22" s="1"/>
  <c r="AI38" i="22" s="1"/>
  <c r="AI40" i="22" s="1"/>
  <c r="AI43" i="22" s="1"/>
  <c r="AI45" i="22" s="1"/>
  <c r="AE34" i="20"/>
  <c r="AE36" i="20" s="1"/>
  <c r="AE38" i="20" s="1"/>
  <c r="AE40" i="20" s="1"/>
  <c r="AE43" i="20" s="1"/>
  <c r="AE45" i="20" s="1"/>
  <c r="BB34" i="17"/>
  <c r="BB36" i="17" s="1"/>
  <c r="BB38" i="17" s="1"/>
  <c r="BB40" i="17" s="1"/>
  <c r="BB43" i="17" s="1"/>
  <c r="BB45" i="17" s="1"/>
  <c r="BB49" i="17" s="1"/>
  <c r="AO34" i="25"/>
  <c r="AO36" i="25" s="1"/>
  <c r="AO38" i="25" s="1"/>
  <c r="AO40" i="25" s="1"/>
  <c r="AO43" i="25" s="1"/>
  <c r="AO45" i="25" s="1"/>
  <c r="BC34" i="27"/>
  <c r="BC36" i="27" s="1"/>
  <c r="BC38" i="27" s="1"/>
  <c r="BC40" i="27" s="1"/>
  <c r="BC43" i="27" s="1"/>
  <c r="BC45" i="27" s="1"/>
  <c r="BC49" i="27" s="1"/>
  <c r="BD34" i="27"/>
  <c r="BD36" i="27" s="1"/>
  <c r="BD38" i="27" s="1"/>
  <c r="BD40" i="27" s="1"/>
  <c r="BD43" i="27" s="1"/>
  <c r="BD45" i="27" s="1"/>
  <c r="BD49" i="27" s="1"/>
  <c r="AP34" i="18"/>
  <c r="AP36" i="18" s="1"/>
  <c r="AP38" i="18" s="1"/>
  <c r="AP40" i="18" s="1"/>
  <c r="AP43" i="18" s="1"/>
  <c r="AP45" i="18" s="1"/>
  <c r="AL34" i="19"/>
  <c r="AL36" i="19" s="1"/>
  <c r="AL38" i="19" s="1"/>
  <c r="AL40" i="19" s="1"/>
  <c r="AL43" i="19" s="1"/>
  <c r="AL45" i="19" s="1"/>
  <c r="AN34" i="21"/>
  <c r="AN36" i="21" s="1"/>
  <c r="AN38" i="21" s="1"/>
  <c r="AN40" i="21" s="1"/>
  <c r="AN43" i="21" s="1"/>
  <c r="AN45" i="21" s="1"/>
  <c r="O49" i="25"/>
  <c r="P28" i="25" s="1"/>
  <c r="P25" i="25"/>
  <c r="V34" i="24"/>
  <c r="V36" i="24" s="1"/>
  <c r="V38" i="24" s="1"/>
  <c r="V40" i="24" s="1"/>
  <c r="V43" i="24" s="1"/>
  <c r="V45" i="24" s="1"/>
  <c r="V34" i="23"/>
  <c r="V36" i="23" s="1"/>
  <c r="V38" i="23" s="1"/>
  <c r="V40" i="23" s="1"/>
  <c r="V43" i="23" s="1"/>
  <c r="V45" i="23" s="1"/>
  <c r="AQ34" i="25"/>
  <c r="AQ36" i="25" s="1"/>
  <c r="AQ38" i="25" s="1"/>
  <c r="AQ40" i="25" s="1"/>
  <c r="AQ43" i="25" s="1"/>
  <c r="AQ45" i="25" s="1"/>
  <c r="AQ34" i="23"/>
  <c r="AQ36" i="23" s="1"/>
  <c r="AQ38" i="23" s="1"/>
  <c r="AQ40" i="23" s="1"/>
  <c r="AQ43" i="23" s="1"/>
  <c r="AQ45" i="23" s="1"/>
  <c r="X34" i="19"/>
  <c r="X36" i="19" s="1"/>
  <c r="X38" i="19" s="1"/>
  <c r="X40" i="19" s="1"/>
  <c r="X43" i="19" s="1"/>
  <c r="X45" i="19" s="1"/>
  <c r="AJ34" i="22"/>
  <c r="AJ36" i="22" s="1"/>
  <c r="AJ38" i="22" s="1"/>
  <c r="AJ40" i="22" s="1"/>
  <c r="AJ43" i="22" s="1"/>
  <c r="AJ45" i="22" s="1"/>
  <c r="AA34" i="20"/>
  <c r="AA36" i="20" s="1"/>
  <c r="AA38" i="20" s="1"/>
  <c r="AA40" i="20" s="1"/>
  <c r="AA43" i="20" s="1"/>
  <c r="AA45" i="20" s="1"/>
  <c r="AW34" i="27"/>
  <c r="AW36" i="27" s="1"/>
  <c r="AW38" i="27" s="1"/>
  <c r="AW40" i="27" s="1"/>
  <c r="AW43" i="27" s="1"/>
  <c r="AW45" i="27" s="1"/>
  <c r="Y34" i="21"/>
  <c r="Y36" i="21" s="1"/>
  <c r="Y38" i="21" s="1"/>
  <c r="Y40" i="21" s="1"/>
  <c r="Y43" i="21" s="1"/>
  <c r="Y45" i="21" s="1"/>
  <c r="AW34" i="23"/>
  <c r="AW36" i="23" s="1"/>
  <c r="AW38" i="23" s="1"/>
  <c r="AW40" i="23" s="1"/>
  <c r="AW43" i="23" s="1"/>
  <c r="AW45" i="23" s="1"/>
  <c r="AX34" i="24"/>
  <c r="AX36" i="24" s="1"/>
  <c r="AX38" i="24" s="1"/>
  <c r="AX40" i="24" s="1"/>
  <c r="AX43" i="24" s="1"/>
  <c r="AX45" i="24" s="1"/>
  <c r="AH34" i="18"/>
  <c r="AH36" i="18" s="1"/>
  <c r="AH38" i="18" s="1"/>
  <c r="AH40" i="18" s="1"/>
  <c r="AH43" i="18" s="1"/>
  <c r="AH45" i="18" s="1"/>
  <c r="AW34" i="17"/>
  <c r="AW36" i="17" s="1"/>
  <c r="AW38" i="17" s="1"/>
  <c r="AW40" i="17" s="1"/>
  <c r="AW43" i="17" s="1"/>
  <c r="AW45" i="17" s="1"/>
  <c r="AL34" i="18"/>
  <c r="AL36" i="18" s="1"/>
  <c r="AL38" i="18" s="1"/>
  <c r="AL40" i="18" s="1"/>
  <c r="AL43" i="18" s="1"/>
  <c r="AL45" i="18" s="1"/>
  <c r="P47" i="19"/>
  <c r="P49" i="19"/>
  <c r="Q28" i="19" s="1"/>
  <c r="BD24" i="25"/>
  <c r="AT34" i="23"/>
  <c r="AT36" i="23" s="1"/>
  <c r="AT38" i="23" s="1"/>
  <c r="AT40" i="23" s="1"/>
  <c r="AT43" i="23" s="1"/>
  <c r="AT45" i="23" s="1"/>
  <c r="AR34" i="20"/>
  <c r="AR36" i="20" s="1"/>
  <c r="AR38" i="20" s="1"/>
  <c r="AR40" i="20" s="1"/>
  <c r="AR43" i="20" s="1"/>
  <c r="AR45" i="20" s="1"/>
  <c r="AP34" i="21"/>
  <c r="AP36" i="21" s="1"/>
  <c r="AP38" i="21" s="1"/>
  <c r="AP40" i="21" s="1"/>
  <c r="AP43" i="21" s="1"/>
  <c r="AP45" i="21" s="1"/>
  <c r="AR34" i="25"/>
  <c r="AR36" i="25" s="1"/>
  <c r="AR38" i="25" s="1"/>
  <c r="AR40" i="25" s="1"/>
  <c r="AR43" i="25" s="1"/>
  <c r="AR45" i="25" s="1"/>
  <c r="AR34" i="27"/>
  <c r="AR36" i="27" s="1"/>
  <c r="AR38" i="27" s="1"/>
  <c r="AR40" i="27" s="1"/>
  <c r="AR43" i="27" s="1"/>
  <c r="AR45" i="27" s="1"/>
  <c r="AK34" i="21"/>
  <c r="AK36" i="21" s="1"/>
  <c r="AK38" i="21" s="1"/>
  <c r="AK40" i="21" s="1"/>
  <c r="AK43" i="21" s="1"/>
  <c r="AK45" i="21" s="1"/>
  <c r="X34" i="27"/>
  <c r="X36" i="27" s="1"/>
  <c r="X38" i="27" s="1"/>
  <c r="X40" i="27" s="1"/>
  <c r="X43" i="27" s="1"/>
  <c r="X45" i="27" s="1"/>
  <c r="AQ34" i="19"/>
  <c r="AQ36" i="19" s="1"/>
  <c r="AQ38" i="19" s="1"/>
  <c r="AQ40" i="19" s="1"/>
  <c r="AQ43" i="19" s="1"/>
  <c r="AQ45" i="19" s="1"/>
  <c r="AM34" i="23"/>
  <c r="AM36" i="23" s="1"/>
  <c r="AM38" i="23" s="1"/>
  <c r="AM40" i="23" s="1"/>
  <c r="AM43" i="23" s="1"/>
  <c r="AM45" i="23" s="1"/>
  <c r="AH34" i="21"/>
  <c r="AH36" i="21" s="1"/>
  <c r="AH38" i="21" s="1"/>
  <c r="AH40" i="21" s="1"/>
  <c r="AH43" i="21" s="1"/>
  <c r="AH45" i="21" s="1"/>
  <c r="BC34" i="23"/>
  <c r="BC36" i="23" s="1"/>
  <c r="BC38" i="23" s="1"/>
  <c r="BC40" i="23" s="1"/>
  <c r="BC43" i="23" s="1"/>
  <c r="BC45" i="23" s="1"/>
  <c r="BC49" i="23" s="1"/>
  <c r="N47" i="25"/>
  <c r="N49" i="25"/>
  <c r="O28" i="25" s="1"/>
  <c r="AV34" i="27"/>
  <c r="AV36" i="27" s="1"/>
  <c r="AV38" i="27" s="1"/>
  <c r="AV40" i="27" s="1"/>
  <c r="AV43" i="27" s="1"/>
  <c r="AV45" i="27" s="1"/>
  <c r="AF34" i="22"/>
  <c r="AF36" i="22" s="1"/>
  <c r="AF38" i="22" s="1"/>
  <c r="AF40" i="22" s="1"/>
  <c r="AF43" i="22" s="1"/>
  <c r="AF45" i="22" s="1"/>
  <c r="R47" i="18"/>
  <c r="R49" i="18"/>
  <c r="S28" i="18" s="1"/>
  <c r="R47" i="20"/>
  <c r="R49" i="20"/>
  <c r="S28" i="20" s="1"/>
  <c r="AM34" i="20"/>
  <c r="AM36" i="20" s="1"/>
  <c r="AM38" i="20" s="1"/>
  <c r="AM40" i="20" s="1"/>
  <c r="AM43" i="20" s="1"/>
  <c r="AM45" i="20" s="1"/>
  <c r="Y34" i="17"/>
  <c r="Y36" i="17" s="1"/>
  <c r="Y38" i="17" s="1"/>
  <c r="Y40" i="17" s="1"/>
  <c r="Y43" i="17" s="1"/>
  <c r="Y45" i="17" s="1"/>
  <c r="AS34" i="17"/>
  <c r="AS36" i="17" s="1"/>
  <c r="AS38" i="17" s="1"/>
  <c r="AS40" i="17" s="1"/>
  <c r="AS43" i="17" s="1"/>
  <c r="AS45" i="17" s="1"/>
  <c r="AU34" i="22"/>
  <c r="AU36" i="22" s="1"/>
  <c r="AU38" i="22" s="1"/>
  <c r="AU40" i="22" s="1"/>
  <c r="AU43" i="22" s="1"/>
  <c r="AU45" i="22" s="1"/>
  <c r="Q25" i="17"/>
  <c r="Q49" i="17"/>
  <c r="R28" i="17" s="1"/>
  <c r="BD24" i="20"/>
  <c r="AP34" i="27"/>
  <c r="AP36" i="27" s="1"/>
  <c r="AP38" i="27" s="1"/>
  <c r="AP40" i="27" s="1"/>
  <c r="AP43" i="27" s="1"/>
  <c r="AP45" i="27" s="1"/>
  <c r="P47" i="21"/>
  <c r="P49" i="21"/>
  <c r="Q28" i="21" s="1"/>
  <c r="AH34" i="19"/>
  <c r="AH36" i="19" s="1"/>
  <c r="AH38" i="19" s="1"/>
  <c r="AH40" i="19" s="1"/>
  <c r="AH43" i="19" s="1"/>
  <c r="AH45" i="19" s="1"/>
  <c r="P47" i="17"/>
  <c r="P49" i="17"/>
  <c r="Q28" i="17" s="1"/>
  <c r="W34" i="19"/>
  <c r="W36" i="19" s="1"/>
  <c r="W38" i="19" s="1"/>
  <c r="W40" i="19" s="1"/>
  <c r="W43" i="19" s="1"/>
  <c r="W45" i="19" s="1"/>
  <c r="Z34" i="18"/>
  <c r="Z36" i="18" s="1"/>
  <c r="Z38" i="18" s="1"/>
  <c r="Z40" i="18" s="1"/>
  <c r="Z43" i="18" s="1"/>
  <c r="Z45" i="18" s="1"/>
  <c r="AL34" i="23"/>
  <c r="AL36" i="23" s="1"/>
  <c r="AL38" i="23" s="1"/>
  <c r="AL40" i="23" s="1"/>
  <c r="AL43" i="23" s="1"/>
  <c r="AL45" i="23" s="1"/>
  <c r="AU34" i="24"/>
  <c r="AU36" i="24" s="1"/>
  <c r="AU38" i="24" s="1"/>
  <c r="AU40" i="24" s="1"/>
  <c r="AU43" i="24" s="1"/>
  <c r="AU45" i="24" s="1"/>
  <c r="AN34" i="23"/>
  <c r="AN36" i="23" s="1"/>
  <c r="AN38" i="23" s="1"/>
  <c r="AN40" i="23" s="1"/>
  <c r="AN43" i="23" s="1"/>
  <c r="AN45" i="23" s="1"/>
  <c r="AF34" i="20"/>
  <c r="AF36" i="20" s="1"/>
  <c r="AF38" i="20" s="1"/>
  <c r="AF40" i="20" s="1"/>
  <c r="AF43" i="20" s="1"/>
  <c r="AF45" i="20" s="1"/>
  <c r="O25" i="23"/>
  <c r="O49" i="23"/>
  <c r="P28" i="23" s="1"/>
  <c r="P25" i="23"/>
  <c r="AS34" i="27"/>
  <c r="AS36" i="27" s="1"/>
  <c r="AS38" i="27" s="1"/>
  <c r="AS40" i="27" s="1"/>
  <c r="AS43" i="27" s="1"/>
  <c r="AS45" i="27" s="1"/>
  <c r="AU34" i="20"/>
  <c r="AU36" i="20" s="1"/>
  <c r="AU38" i="20" s="1"/>
  <c r="AU40" i="20" s="1"/>
  <c r="AU43" i="20" s="1"/>
  <c r="AU45" i="20" s="1"/>
  <c r="AP34" i="22"/>
  <c r="AP36" i="22" s="1"/>
  <c r="AP38" i="22" s="1"/>
  <c r="AP40" i="22" s="1"/>
  <c r="AP43" i="22" s="1"/>
  <c r="AP45" i="22" s="1"/>
  <c r="W34" i="18"/>
  <c r="W36" i="18" s="1"/>
  <c r="W38" i="18" s="1"/>
  <c r="W40" i="18" s="1"/>
  <c r="W43" i="18" s="1"/>
  <c r="W45" i="18" s="1"/>
  <c r="W34" i="17"/>
  <c r="W36" i="17" s="1"/>
  <c r="W38" i="17" s="1"/>
  <c r="W40" i="17" s="1"/>
  <c r="W43" i="17" s="1"/>
  <c r="W45" i="17" s="1"/>
  <c r="AV34" i="22"/>
  <c r="AV36" i="22" s="1"/>
  <c r="AV38" i="22" s="1"/>
  <c r="AV40" i="22" s="1"/>
  <c r="AV43" i="22" s="1"/>
  <c r="AV45" i="22" s="1"/>
  <c r="AR34" i="17"/>
  <c r="AR36" i="17" s="1"/>
  <c r="AR38" i="17" s="1"/>
  <c r="AR40" i="17" s="1"/>
  <c r="AR43" i="17" s="1"/>
  <c r="AR45" i="17" s="1"/>
  <c r="AO34" i="22"/>
  <c r="AO36" i="22" s="1"/>
  <c r="AO38" i="22" s="1"/>
  <c r="AO40" i="22" s="1"/>
  <c r="AO43" i="22" s="1"/>
  <c r="AO45" i="22" s="1"/>
  <c r="P47" i="18"/>
  <c r="P49" i="18"/>
  <c r="Q28" i="18" s="1"/>
  <c r="BB34" i="25"/>
  <c r="BB36" i="25" s="1"/>
  <c r="BB38" i="25" s="1"/>
  <c r="BB40" i="25" s="1"/>
  <c r="BB43" i="25" s="1"/>
  <c r="BB45" i="25" s="1"/>
  <c r="BB49" i="25" s="1"/>
  <c r="AT34" i="24"/>
  <c r="AT36" i="24" s="1"/>
  <c r="AT38" i="24" s="1"/>
  <c r="AT40" i="24" s="1"/>
  <c r="AT43" i="24" s="1"/>
  <c r="AT45" i="24" s="1"/>
  <c r="Q25" i="22"/>
  <c r="Q49" i="22"/>
  <c r="R28" i="22" s="1"/>
  <c r="R25" i="22"/>
  <c r="AI34" i="24"/>
  <c r="AI36" i="24" s="1"/>
  <c r="AI38" i="24" s="1"/>
  <c r="AI40" i="24" s="1"/>
  <c r="AI43" i="24" s="1"/>
  <c r="AI45" i="24" s="1"/>
  <c r="AY34" i="18"/>
  <c r="AY36" i="18" s="1"/>
  <c r="AY38" i="18" s="1"/>
  <c r="AY40" i="18" s="1"/>
  <c r="AY43" i="18" s="1"/>
  <c r="AY45" i="18" s="1"/>
  <c r="AZ34" i="20"/>
  <c r="AZ36" i="20" s="1"/>
  <c r="AZ38" i="20" s="1"/>
  <c r="AZ40" i="20" s="1"/>
  <c r="AZ43" i="20" s="1"/>
  <c r="AZ45" i="20" s="1"/>
  <c r="AK34" i="20"/>
  <c r="AK36" i="20" s="1"/>
  <c r="AK38" i="20" s="1"/>
  <c r="AK40" i="20" s="1"/>
  <c r="AK43" i="20" s="1"/>
  <c r="AK45" i="20" s="1"/>
  <c r="AM34" i="21"/>
  <c r="AM36" i="21" s="1"/>
  <c r="AM38" i="21" s="1"/>
  <c r="AM40" i="21" s="1"/>
  <c r="AM43" i="21" s="1"/>
  <c r="AM45" i="21" s="1"/>
  <c r="AS34" i="20"/>
  <c r="AS36" i="20" s="1"/>
  <c r="AS38" i="20" s="1"/>
  <c r="AS40" i="20" s="1"/>
  <c r="AS43" i="20" s="1"/>
  <c r="AS45" i="20" s="1"/>
  <c r="AX34" i="22"/>
  <c r="AX36" i="22" s="1"/>
  <c r="AX38" i="22" s="1"/>
  <c r="AX40" i="22" s="1"/>
  <c r="AX43" i="22" s="1"/>
  <c r="AX45" i="22" s="1"/>
  <c r="Q25" i="23"/>
  <c r="Q49" i="23"/>
  <c r="R28" i="23" s="1"/>
  <c r="Y34" i="24"/>
  <c r="Y36" i="24" s="1"/>
  <c r="Y38" i="24" s="1"/>
  <c r="Y40" i="24" s="1"/>
  <c r="Y43" i="24" s="1"/>
  <c r="Y45" i="24" s="1"/>
  <c r="Q25" i="20"/>
  <c r="Q49" i="20"/>
  <c r="R28" i="20" s="1"/>
  <c r="T26" i="20" s="1"/>
  <c r="R25" i="20"/>
  <c r="AI34" i="18"/>
  <c r="AI36" i="18" s="1"/>
  <c r="AI38" i="18" s="1"/>
  <c r="AI40" i="18" s="1"/>
  <c r="AI43" i="18" s="1"/>
  <c r="AI45" i="18" s="1"/>
  <c r="BB34" i="18"/>
  <c r="BB36" i="18" s="1"/>
  <c r="BB38" i="18" s="1"/>
  <c r="BB40" i="18" s="1"/>
  <c r="BB43" i="18" s="1"/>
  <c r="BB45" i="18" s="1"/>
  <c r="BB49" i="18" s="1"/>
  <c r="BD24" i="24"/>
  <c r="BD24" i="17"/>
  <c r="BC34" i="17"/>
  <c r="BC36" i="17" s="1"/>
  <c r="BC38" i="17" s="1"/>
  <c r="BC40" i="17" s="1"/>
  <c r="BC43" i="17" s="1"/>
  <c r="BC45" i="17" s="1"/>
  <c r="BC49" i="17" s="1"/>
  <c r="O47" i="27"/>
  <c r="O49" i="27"/>
  <c r="P28" i="27" s="1"/>
  <c r="R26" i="27" s="1"/>
  <c r="S26" i="27" s="1"/>
  <c r="AW34" i="24"/>
  <c r="AW36" i="24" s="1"/>
  <c r="AW38" i="24" s="1"/>
  <c r="AW40" i="24" s="1"/>
  <c r="AW43" i="24" s="1"/>
  <c r="AW45" i="24" s="1"/>
  <c r="AZ34" i="22"/>
  <c r="AZ36" i="22" s="1"/>
  <c r="AZ38" i="22" s="1"/>
  <c r="AZ40" i="22" s="1"/>
  <c r="AZ43" i="22" s="1"/>
  <c r="AZ45" i="22" s="1"/>
  <c r="X34" i="18"/>
  <c r="X36" i="18" s="1"/>
  <c r="X38" i="18" s="1"/>
  <c r="X40" i="18" s="1"/>
  <c r="X43" i="18" s="1"/>
  <c r="X45" i="18" s="1"/>
  <c r="AS34" i="24"/>
  <c r="AS36" i="24" s="1"/>
  <c r="AS38" i="24" s="1"/>
  <c r="AS40" i="24" s="1"/>
  <c r="AS43" i="24" s="1"/>
  <c r="AS45" i="24" s="1"/>
  <c r="AL34" i="21"/>
  <c r="AL36" i="21" s="1"/>
  <c r="AL38" i="21" s="1"/>
  <c r="AL40" i="21" s="1"/>
  <c r="AL43" i="21" s="1"/>
  <c r="AL45" i="21" s="1"/>
  <c r="AI34" i="20"/>
  <c r="AI36" i="20" s="1"/>
  <c r="AI38" i="20" s="1"/>
  <c r="AI40" i="20" s="1"/>
  <c r="AI43" i="20" s="1"/>
  <c r="AI45" i="20" s="1"/>
  <c r="Z34" i="19"/>
  <c r="Z36" i="19" s="1"/>
  <c r="Z38" i="19" s="1"/>
  <c r="Z40" i="19" s="1"/>
  <c r="Z43" i="19" s="1"/>
  <c r="Z45" i="19" s="1"/>
  <c r="BD24" i="23"/>
  <c r="Z34" i="20"/>
  <c r="Z36" i="20" s="1"/>
  <c r="Z38" i="20" s="1"/>
  <c r="Z40" i="20" s="1"/>
  <c r="Z43" i="20" s="1"/>
  <c r="Z45" i="20" s="1"/>
  <c r="AQ34" i="21"/>
  <c r="AQ36" i="21" s="1"/>
  <c r="AQ38" i="21" s="1"/>
  <c r="AQ40" i="21" s="1"/>
  <c r="AQ43" i="21" s="1"/>
  <c r="AQ45" i="21" s="1"/>
  <c r="Y34" i="20"/>
  <c r="Y36" i="20" s="1"/>
  <c r="Y38" i="20" s="1"/>
  <c r="Y40" i="20" s="1"/>
  <c r="Y43" i="20" s="1"/>
  <c r="Y45" i="20" s="1"/>
  <c r="AH34" i="25"/>
  <c r="AH36" i="25" s="1"/>
  <c r="AH38" i="25" s="1"/>
  <c r="AH40" i="25" s="1"/>
  <c r="AH43" i="25" s="1"/>
  <c r="AH45" i="25" s="1"/>
  <c r="AS34" i="21"/>
  <c r="AS36" i="21" s="1"/>
  <c r="AS38" i="21" s="1"/>
  <c r="AS40" i="21" s="1"/>
  <c r="AS43" i="21" s="1"/>
  <c r="AS45" i="21" s="1"/>
  <c r="AH34" i="27"/>
  <c r="AH36" i="27" s="1"/>
  <c r="AH38" i="27" s="1"/>
  <c r="AH40" i="27" s="1"/>
  <c r="AH43" i="27" s="1"/>
  <c r="AH45" i="27" s="1"/>
  <c r="AL34" i="17"/>
  <c r="AL36" i="17" s="1"/>
  <c r="AL38" i="17" s="1"/>
  <c r="AL40" i="17" s="1"/>
  <c r="AL43" i="17" s="1"/>
  <c r="AL45" i="17" s="1"/>
  <c r="AB34" i="20"/>
  <c r="AB36" i="20" s="1"/>
  <c r="AB38" i="20" s="1"/>
  <c r="AB40" i="20" s="1"/>
  <c r="AB43" i="20" s="1"/>
  <c r="AB45" i="20" s="1"/>
  <c r="O47" i="21"/>
  <c r="O49" i="21"/>
  <c r="P28" i="21" s="1"/>
  <c r="W34" i="24"/>
  <c r="W36" i="24" s="1"/>
  <c r="W38" i="24" s="1"/>
  <c r="W40" i="24" s="1"/>
  <c r="W43" i="24" s="1"/>
  <c r="W45" i="24" s="1"/>
  <c r="R34" i="25"/>
  <c r="R36" i="25" s="1"/>
  <c r="R38" i="25" s="1"/>
  <c r="R40" i="25" s="1"/>
  <c r="R43" i="25" s="1"/>
  <c r="R45" i="25" s="1"/>
  <c r="AN34" i="25"/>
  <c r="AN36" i="25" s="1"/>
  <c r="AN38" i="25" s="1"/>
  <c r="AN40" i="25" s="1"/>
  <c r="AN43" i="25" s="1"/>
  <c r="AN45" i="25" s="1"/>
  <c r="AH34" i="23"/>
  <c r="AH36" i="23" s="1"/>
  <c r="AH38" i="23" s="1"/>
  <c r="AH40" i="23" s="1"/>
  <c r="AH43" i="23" s="1"/>
  <c r="AH45" i="23" s="1"/>
  <c r="AV34" i="21"/>
  <c r="AV36" i="21" s="1"/>
  <c r="AV38" i="21" s="1"/>
  <c r="AV40" i="21" s="1"/>
  <c r="AV43" i="21" s="1"/>
  <c r="AV45" i="21" s="1"/>
  <c r="AI34" i="17"/>
  <c r="AI36" i="17" s="1"/>
  <c r="AI38" i="17" s="1"/>
  <c r="AI40" i="17" s="1"/>
  <c r="AI43" i="17" s="1"/>
  <c r="AI45" i="17" s="1"/>
  <c r="T34" i="24"/>
  <c r="T36" i="24" s="1"/>
  <c r="T38" i="24" s="1"/>
  <c r="T40" i="24" s="1"/>
  <c r="T43" i="24" s="1"/>
  <c r="T45" i="24" s="1"/>
  <c r="AV34" i="24"/>
  <c r="AV36" i="24" s="1"/>
  <c r="AV38" i="24" s="1"/>
  <c r="AV40" i="24" s="1"/>
  <c r="AV43" i="24" s="1"/>
  <c r="AV45" i="24" s="1"/>
  <c r="AS34" i="19"/>
  <c r="AS36" i="19" s="1"/>
  <c r="AS38" i="19" s="1"/>
  <c r="AS40" i="19" s="1"/>
  <c r="AS43" i="19" s="1"/>
  <c r="AS45" i="19" s="1"/>
  <c r="AE34" i="25"/>
  <c r="AE36" i="25" s="1"/>
  <c r="AE38" i="25" s="1"/>
  <c r="AE40" i="25" s="1"/>
  <c r="AE43" i="25" s="1"/>
  <c r="AE45" i="25" s="1"/>
  <c r="AO34" i="17"/>
  <c r="AO36" i="17" s="1"/>
  <c r="AO38" i="17" s="1"/>
  <c r="AO40" i="17" s="1"/>
  <c r="AO43" i="17" s="1"/>
  <c r="AO45" i="17" s="1"/>
  <c r="AW34" i="22"/>
  <c r="AW36" i="22" s="1"/>
  <c r="AW38" i="22" s="1"/>
  <c r="AW40" i="22" s="1"/>
  <c r="AW43" i="22" s="1"/>
  <c r="AW45" i="22" s="1"/>
  <c r="Q49" i="18"/>
  <c r="R28" i="18" s="1"/>
  <c r="R25" i="18"/>
  <c r="AJ34" i="23"/>
  <c r="AJ36" i="23" s="1"/>
  <c r="AJ38" i="23" s="1"/>
  <c r="AJ40" i="23" s="1"/>
  <c r="AJ43" i="23" s="1"/>
  <c r="AJ45" i="23" s="1"/>
  <c r="AG34" i="19"/>
  <c r="AG36" i="19" s="1"/>
  <c r="AG38" i="19" s="1"/>
  <c r="AG40" i="19" s="1"/>
  <c r="AG43" i="19" s="1"/>
  <c r="AG45" i="19" s="1"/>
  <c r="AD34" i="20"/>
  <c r="AD36" i="20" s="1"/>
  <c r="AD38" i="20" s="1"/>
  <c r="AD40" i="20" s="1"/>
  <c r="AD43" i="20" s="1"/>
  <c r="AD45" i="20" s="1"/>
  <c r="AV34" i="23"/>
  <c r="AV36" i="23" s="1"/>
  <c r="AV38" i="23" s="1"/>
  <c r="AV40" i="23" s="1"/>
  <c r="AV43" i="23" s="1"/>
  <c r="AV45" i="23" s="1"/>
  <c r="AO34" i="23"/>
  <c r="AO36" i="23" s="1"/>
  <c r="AO38" i="23" s="1"/>
  <c r="AO40" i="23" s="1"/>
  <c r="AO43" i="23" s="1"/>
  <c r="AO45" i="23" s="1"/>
  <c r="AE34" i="22"/>
  <c r="AE36" i="22" s="1"/>
  <c r="AE38" i="22" s="1"/>
  <c r="AE40" i="22" s="1"/>
  <c r="AE43" i="22" s="1"/>
  <c r="AE45" i="22" s="1"/>
  <c r="Z34" i="27"/>
  <c r="Z36" i="27" s="1"/>
  <c r="Z38" i="27" s="1"/>
  <c r="Z40" i="27" s="1"/>
  <c r="Z43" i="27" s="1"/>
  <c r="Z45" i="27" s="1"/>
  <c r="AK34" i="23"/>
  <c r="AK36" i="23" s="1"/>
  <c r="AK38" i="23" s="1"/>
  <c r="AK40" i="23" s="1"/>
  <c r="AK43" i="23" s="1"/>
  <c r="AK45" i="23" s="1"/>
  <c r="AT34" i="25"/>
  <c r="AT36" i="25" s="1"/>
  <c r="AT38" i="25" s="1"/>
  <c r="AT40" i="25" s="1"/>
  <c r="AT43" i="25" s="1"/>
  <c r="AT45" i="25" s="1"/>
  <c r="M47" i="24"/>
  <c r="M49" i="24"/>
  <c r="N28" i="24" s="1"/>
  <c r="AE34" i="18"/>
  <c r="AE36" i="18" s="1"/>
  <c r="AE38" i="18" s="1"/>
  <c r="AE40" i="18" s="1"/>
  <c r="AE43" i="18" s="1"/>
  <c r="AE45" i="18" s="1"/>
  <c r="AR34" i="18"/>
  <c r="AR36" i="18" s="1"/>
  <c r="AR38" i="18" s="1"/>
  <c r="AR40" i="18" s="1"/>
  <c r="AR43" i="18" s="1"/>
  <c r="AR45" i="18" s="1"/>
  <c r="AX34" i="18"/>
  <c r="AX36" i="18" s="1"/>
  <c r="AX38" i="18" s="1"/>
  <c r="AX40" i="18" s="1"/>
  <c r="AX43" i="18" s="1"/>
  <c r="AX45" i="18" s="1"/>
  <c r="W34" i="27"/>
  <c r="W36" i="27" s="1"/>
  <c r="W38" i="27" s="1"/>
  <c r="W40" i="27" s="1"/>
  <c r="W43" i="27" s="1"/>
  <c r="W45" i="27" s="1"/>
  <c r="P47" i="23"/>
  <c r="P49" i="23"/>
  <c r="Q28" i="23" s="1"/>
  <c r="BB34" i="20"/>
  <c r="BB36" i="20" s="1"/>
  <c r="BB38" i="20" s="1"/>
  <c r="BB40" i="20" s="1"/>
  <c r="BB43" i="20" s="1"/>
  <c r="BB45" i="20" s="1"/>
  <c r="BB49" i="20" s="1"/>
  <c r="AY34" i="22"/>
  <c r="AY36" i="22" s="1"/>
  <c r="AY38" i="22" s="1"/>
  <c r="AY40" i="22" s="1"/>
  <c r="AY43" i="22" s="1"/>
  <c r="AY45" i="22" s="1"/>
  <c r="AF34" i="24"/>
  <c r="AF36" i="24" s="1"/>
  <c r="AF38" i="24" s="1"/>
  <c r="AF40" i="24" s="1"/>
  <c r="AF43" i="24" s="1"/>
  <c r="AF45" i="24" s="1"/>
  <c r="AJ34" i="27"/>
  <c r="AJ36" i="27" s="1"/>
  <c r="AJ38" i="27" s="1"/>
  <c r="AJ40" i="27" s="1"/>
  <c r="AJ43" i="27" s="1"/>
  <c r="AJ45" i="27" s="1"/>
  <c r="AH34" i="22"/>
  <c r="AH36" i="22" s="1"/>
  <c r="AH38" i="22" s="1"/>
  <c r="AH40" i="22" s="1"/>
  <c r="AH43" i="22" s="1"/>
  <c r="AH45" i="22" s="1"/>
  <c r="AJ34" i="25"/>
  <c r="AJ36" i="25" s="1"/>
  <c r="AJ38" i="25" s="1"/>
  <c r="AJ40" i="25" s="1"/>
  <c r="AJ43" i="25" s="1"/>
  <c r="AJ45" i="25" s="1"/>
  <c r="W34" i="21"/>
  <c r="W36" i="21" s="1"/>
  <c r="W38" i="21" s="1"/>
  <c r="W40" i="21" s="1"/>
  <c r="W43" i="21" s="1"/>
  <c r="W45" i="21" s="1"/>
  <c r="R47" i="22"/>
  <c r="R49" i="22"/>
  <c r="S28" i="22" s="1"/>
  <c r="AJ34" i="19"/>
  <c r="AJ36" i="19" s="1"/>
  <c r="AJ38" i="19" s="1"/>
  <c r="AJ40" i="19" s="1"/>
  <c r="AJ43" i="19" s="1"/>
  <c r="AJ45" i="19" s="1"/>
  <c r="AQ34" i="24"/>
  <c r="AQ36" i="24" s="1"/>
  <c r="AQ38" i="24" s="1"/>
  <c r="AQ40" i="24" s="1"/>
  <c r="AQ43" i="24" s="1"/>
  <c r="AQ45" i="24" s="1"/>
  <c r="AU34" i="25"/>
  <c r="AU36" i="25" s="1"/>
  <c r="AU38" i="25" s="1"/>
  <c r="AU40" i="25" s="1"/>
  <c r="AU43" i="25" s="1"/>
  <c r="AU45" i="25" s="1"/>
  <c r="AB34" i="27"/>
  <c r="AB36" i="27" s="1"/>
  <c r="AB38" i="27" s="1"/>
  <c r="AB40" i="27" s="1"/>
  <c r="AB43" i="27" s="1"/>
  <c r="AB45" i="27" s="1"/>
  <c r="AO34" i="27"/>
  <c r="AO36" i="27" s="1"/>
  <c r="AO38" i="27" s="1"/>
  <c r="AO40" i="27" s="1"/>
  <c r="AO43" i="27" s="1"/>
  <c r="AO45" i="27" s="1"/>
  <c r="AO34" i="24"/>
  <c r="AO36" i="24" s="1"/>
  <c r="AO38" i="24" s="1"/>
  <c r="AO40" i="24" s="1"/>
  <c r="AO43" i="24" s="1"/>
  <c r="AO45" i="24" s="1"/>
  <c r="BC34" i="24"/>
  <c r="BC36" i="24" s="1"/>
  <c r="BC38" i="24" s="1"/>
  <c r="BC40" i="24" s="1"/>
  <c r="BC43" i="24" s="1"/>
  <c r="BC45" i="24" s="1"/>
  <c r="BC49" i="24" s="1"/>
  <c r="AS34" i="18"/>
  <c r="AS36" i="18" s="1"/>
  <c r="AS38" i="18" s="1"/>
  <c r="AS40" i="18" s="1"/>
  <c r="AS43" i="18" s="1"/>
  <c r="AS45" i="18" s="1"/>
  <c r="AA34" i="27"/>
  <c r="AA36" i="27" s="1"/>
  <c r="AA38" i="27" s="1"/>
  <c r="AA40" i="27" s="1"/>
  <c r="AA43" i="27" s="1"/>
  <c r="AA45" i="27" s="1"/>
  <c r="AL34" i="22"/>
  <c r="AL36" i="22" s="1"/>
  <c r="AL38" i="22" s="1"/>
  <c r="AL40" i="22" s="1"/>
  <c r="AL43" i="22" s="1"/>
  <c r="AL45" i="22" s="1"/>
  <c r="AZ34" i="23"/>
  <c r="AZ36" i="23" s="1"/>
  <c r="AZ38" i="23" s="1"/>
  <c r="AZ40" i="23" s="1"/>
  <c r="AZ43" i="23" s="1"/>
  <c r="AZ45" i="23" s="1"/>
  <c r="AZ34" i="25"/>
  <c r="AZ36" i="25" s="1"/>
  <c r="AZ38" i="25" s="1"/>
  <c r="AZ40" i="25" s="1"/>
  <c r="AZ43" i="25" s="1"/>
  <c r="AZ45" i="25" s="1"/>
  <c r="AN34" i="19"/>
  <c r="AN36" i="19" s="1"/>
  <c r="AN38" i="19" s="1"/>
  <c r="AN40" i="19" s="1"/>
  <c r="AN43" i="19" s="1"/>
  <c r="AN45" i="19" s="1"/>
  <c r="AF34" i="27"/>
  <c r="AF36" i="27" s="1"/>
  <c r="AF38" i="27" s="1"/>
  <c r="AF40" i="27" s="1"/>
  <c r="AF43" i="27" s="1"/>
  <c r="AF45" i="27" s="1"/>
  <c r="AT34" i="20"/>
  <c r="AT36" i="20" s="1"/>
  <c r="AT38" i="20" s="1"/>
  <c r="AT40" i="20" s="1"/>
  <c r="AT43" i="20" s="1"/>
  <c r="AT45" i="20" s="1"/>
  <c r="AB34" i="17"/>
  <c r="AB36" i="17" s="1"/>
  <c r="AB38" i="17" s="1"/>
  <c r="AB40" i="17" s="1"/>
  <c r="AB43" i="17" s="1"/>
  <c r="AB45" i="17" s="1"/>
  <c r="AQ34" i="17"/>
  <c r="AQ36" i="17" s="1"/>
  <c r="AQ38" i="17" s="1"/>
  <c r="AQ40" i="17" s="1"/>
  <c r="AQ43" i="17" s="1"/>
  <c r="AQ45" i="17" s="1"/>
  <c r="AJ34" i="24"/>
  <c r="AJ36" i="24" s="1"/>
  <c r="AJ38" i="24" s="1"/>
  <c r="AJ40" i="24" s="1"/>
  <c r="AJ43" i="24" s="1"/>
  <c r="AJ45" i="24" s="1"/>
  <c r="AG34" i="27"/>
  <c r="AG36" i="27" s="1"/>
  <c r="AG38" i="27" s="1"/>
  <c r="AG40" i="27" s="1"/>
  <c r="AG43" i="27" s="1"/>
  <c r="AG45" i="27" s="1"/>
  <c r="S49" i="20"/>
  <c r="T28" i="20" s="1"/>
  <c r="AE34" i="24"/>
  <c r="AE36" i="24" s="1"/>
  <c r="AE38" i="24" s="1"/>
  <c r="AE40" i="24" s="1"/>
  <c r="AE43" i="24" s="1"/>
  <c r="AE45" i="24" s="1"/>
  <c r="W34" i="25"/>
  <c r="W36" i="25" s="1"/>
  <c r="W38" i="25" s="1"/>
  <c r="W40" i="25" s="1"/>
  <c r="W43" i="25" s="1"/>
  <c r="W45" i="25" s="1"/>
  <c r="Y34" i="25"/>
  <c r="Y36" i="25" s="1"/>
  <c r="Y38" i="25" s="1"/>
  <c r="Y40" i="25" s="1"/>
  <c r="Y43" i="25" s="1"/>
  <c r="Y45" i="25" s="1"/>
  <c r="AK34" i="25"/>
  <c r="AK36" i="25" s="1"/>
  <c r="AK38" i="25" s="1"/>
  <c r="AK40" i="25" s="1"/>
  <c r="AK43" i="25" s="1"/>
  <c r="AK45" i="25" s="1"/>
  <c r="O25" i="19"/>
  <c r="O49" i="19"/>
  <c r="P28" i="19" s="1"/>
  <c r="P25" i="19"/>
  <c r="P10" i="13"/>
  <c r="AY34" i="17"/>
  <c r="AY36" i="17" s="1"/>
  <c r="AY38" i="17" s="1"/>
  <c r="AY40" i="17" s="1"/>
  <c r="AY43" i="17" s="1"/>
  <c r="AY45" i="17" s="1"/>
  <c r="AZ34" i="17"/>
  <c r="AZ36" i="17" s="1"/>
  <c r="AZ38" i="17" s="1"/>
  <c r="AZ40" i="17" s="1"/>
  <c r="AZ43" i="17" s="1"/>
  <c r="AZ45" i="17" s="1"/>
  <c r="AT34" i="17"/>
  <c r="AT36" i="17" s="1"/>
  <c r="AT38" i="17" s="1"/>
  <c r="AT40" i="17" s="1"/>
  <c r="AT43" i="17" s="1"/>
  <c r="AT45" i="17" s="1"/>
  <c r="AE34" i="23"/>
  <c r="AE36" i="23" s="1"/>
  <c r="AE38" i="23" s="1"/>
  <c r="AE40" i="23" s="1"/>
  <c r="AE43" i="23" s="1"/>
  <c r="AE45" i="23" s="1"/>
  <c r="AB34" i="25"/>
  <c r="AB36" i="25" s="1"/>
  <c r="AB38" i="25" s="1"/>
  <c r="AB40" i="25" s="1"/>
  <c r="AB43" i="25" s="1"/>
  <c r="AB45" i="25" s="1"/>
  <c r="AO34" i="21"/>
  <c r="AO36" i="21" s="1"/>
  <c r="AO38" i="21" s="1"/>
  <c r="AO40" i="21" s="1"/>
  <c r="AO43" i="21" s="1"/>
  <c r="AO45" i="21" s="1"/>
  <c r="AN34" i="22"/>
  <c r="AN36" i="22" s="1"/>
  <c r="AN38" i="22" s="1"/>
  <c r="AN40" i="22" s="1"/>
  <c r="AN43" i="22" s="1"/>
  <c r="AN45" i="22" s="1"/>
  <c r="X34" i="22"/>
  <c r="X36" i="22" s="1"/>
  <c r="X38" i="22" s="1"/>
  <c r="X40" i="22" s="1"/>
  <c r="X43" i="22" s="1"/>
  <c r="X45" i="22" s="1"/>
  <c r="AU34" i="27"/>
  <c r="AU36" i="27" s="1"/>
  <c r="AU38" i="27" s="1"/>
  <c r="AU40" i="27" s="1"/>
  <c r="AU43" i="27" s="1"/>
  <c r="AU45" i="27" s="1"/>
  <c r="V34" i="25"/>
  <c r="V36" i="25" s="1"/>
  <c r="V38" i="25" s="1"/>
  <c r="V40" i="25" s="1"/>
  <c r="V43" i="25" s="1"/>
  <c r="V45" i="25" s="1"/>
  <c r="BD24" i="21"/>
  <c r="AQ34" i="20"/>
  <c r="AQ36" i="20" s="1"/>
  <c r="AQ38" i="20" s="1"/>
  <c r="AQ40" i="20" s="1"/>
  <c r="AQ43" i="20" s="1"/>
  <c r="AQ45" i="20" s="1"/>
  <c r="AU34" i="21"/>
  <c r="AU36" i="21" s="1"/>
  <c r="AU38" i="21" s="1"/>
  <c r="AU40" i="21" s="1"/>
  <c r="AU43" i="21" s="1"/>
  <c r="AU45" i="21" s="1"/>
  <c r="AD34" i="18"/>
  <c r="AD36" i="18" s="1"/>
  <c r="AD38" i="18" s="1"/>
  <c r="AD40" i="18" s="1"/>
  <c r="AD43" i="18" s="1"/>
  <c r="AD45" i="18" s="1"/>
  <c r="AM34" i="27"/>
  <c r="AM36" i="27" s="1"/>
  <c r="AM38" i="27" s="1"/>
  <c r="AM40" i="27" s="1"/>
  <c r="AM43" i="27" s="1"/>
  <c r="AM45" i="27" s="1"/>
  <c r="AC34" i="24"/>
  <c r="AC36" i="24" s="1"/>
  <c r="AC38" i="24" s="1"/>
  <c r="AC40" i="24" s="1"/>
  <c r="AC43" i="24" s="1"/>
  <c r="AC45" i="24" s="1"/>
  <c r="AG34" i="18"/>
  <c r="AG36" i="18" s="1"/>
  <c r="AG38" i="18" s="1"/>
  <c r="AG40" i="18" s="1"/>
  <c r="AG43" i="18" s="1"/>
  <c r="AG45" i="18" s="1"/>
  <c r="U34" i="23"/>
  <c r="U36" i="23" s="1"/>
  <c r="U38" i="23" s="1"/>
  <c r="U40" i="23" s="1"/>
  <c r="U43" i="23" s="1"/>
  <c r="U45" i="23" s="1"/>
  <c r="T34" i="22"/>
  <c r="T36" i="22" s="1"/>
  <c r="T38" i="22" s="1"/>
  <c r="T40" i="22" s="1"/>
  <c r="T43" i="22" s="1"/>
  <c r="T45" i="22" s="1"/>
  <c r="AW34" i="19"/>
  <c r="AW36" i="19" s="1"/>
  <c r="AW38" i="19" s="1"/>
  <c r="AW40" i="19" s="1"/>
  <c r="AW43" i="19" s="1"/>
  <c r="AW45" i="19" s="1"/>
  <c r="AG34" i="25"/>
  <c r="AG36" i="25" s="1"/>
  <c r="AG38" i="25" s="1"/>
  <c r="AG40" i="25" s="1"/>
  <c r="AG43" i="25" s="1"/>
  <c r="AG45" i="25" s="1"/>
  <c r="AR34" i="23"/>
  <c r="AR36" i="23" s="1"/>
  <c r="AR38" i="23" s="1"/>
  <c r="AR40" i="23" s="1"/>
  <c r="AR43" i="23" s="1"/>
  <c r="AR45" i="23" s="1"/>
  <c r="AZ34" i="18"/>
  <c r="AZ36" i="18" s="1"/>
  <c r="AZ38" i="18" s="1"/>
  <c r="AZ40" i="18" s="1"/>
  <c r="AZ43" i="18" s="1"/>
  <c r="AZ45" i="18" s="1"/>
  <c r="AB34" i="23"/>
  <c r="AB36" i="23" s="1"/>
  <c r="AB38" i="23" s="1"/>
  <c r="AB40" i="23" s="1"/>
  <c r="AB43" i="23" s="1"/>
  <c r="AB45" i="23" s="1"/>
  <c r="Q25" i="14"/>
  <c r="R7" i="13"/>
  <c r="P11" i="13"/>
  <c r="AG36" i="14"/>
  <c r="AG38" i="14" s="1"/>
  <c r="AG40" i="14" s="1"/>
  <c r="AG43" i="14" s="1"/>
  <c r="AG45" i="14" s="1"/>
  <c r="AF36" i="14"/>
  <c r="AF38" i="14" s="1"/>
  <c r="AF40" i="14" s="1"/>
  <c r="AF43" i="14" s="1"/>
  <c r="AF45" i="14" s="1"/>
  <c r="Q28" i="14"/>
  <c r="S26" i="14" s="1"/>
  <c r="BD24" i="14"/>
  <c r="AI34" i="14"/>
  <c r="AP20" i="14"/>
  <c r="AK19" i="14"/>
  <c r="AO20" i="14"/>
  <c r="AJ19" i="14"/>
  <c r="AH34" i="14"/>
  <c r="U26" i="20" l="1"/>
  <c r="V26" i="20" s="1"/>
  <c r="R47" i="17"/>
  <c r="T47" i="20"/>
  <c r="S26" i="18"/>
  <c r="T26" i="18" s="1"/>
  <c r="U26" i="18" s="1"/>
  <c r="P26" i="24"/>
  <c r="Q26" i="24" s="1"/>
  <c r="R26" i="24" s="1"/>
  <c r="R26" i="19"/>
  <c r="S26" i="19" s="1"/>
  <c r="T26" i="19" s="1"/>
  <c r="Q26" i="25"/>
  <c r="R26" i="25" s="1"/>
  <c r="S26" i="25" s="1"/>
  <c r="S26" i="17"/>
  <c r="T26" i="17" s="1"/>
  <c r="R26" i="21"/>
  <c r="S26" i="21" s="1"/>
  <c r="T26" i="21" s="1"/>
  <c r="S26" i="22"/>
  <c r="T26" i="22" s="1"/>
  <c r="U26" i="22" s="1"/>
  <c r="T24" i="20"/>
  <c r="T25" i="20" s="1"/>
  <c r="R26" i="23"/>
  <c r="T26" i="27"/>
  <c r="R25" i="17"/>
  <c r="R49" i="17"/>
  <c r="S28" i="17" s="1"/>
  <c r="S24" i="14"/>
  <c r="R24" i="14"/>
  <c r="R49" i="14" s="1"/>
  <c r="R47" i="14"/>
  <c r="S8" i="13"/>
  <c r="R13" i="13"/>
  <c r="P9" i="13"/>
  <c r="O11" i="13"/>
  <c r="Q8" i="13"/>
  <c r="AI36" i="14"/>
  <c r="AI38" i="14" s="1"/>
  <c r="AI40" i="14" s="1"/>
  <c r="AI43" i="14" s="1"/>
  <c r="AI45" i="14" s="1"/>
  <c r="N14" i="13"/>
  <c r="N11" i="13"/>
  <c r="R9" i="13"/>
  <c r="O16" i="13"/>
  <c r="AH36" i="14"/>
  <c r="AH38" i="14" s="1"/>
  <c r="AH40" i="14" s="1"/>
  <c r="AH43" i="14" s="1"/>
  <c r="AH45" i="14" s="1"/>
  <c r="N12" i="13"/>
  <c r="P12" i="13"/>
  <c r="P16" i="13"/>
  <c r="N16" i="13"/>
  <c r="O10" i="13"/>
  <c r="P13" i="13"/>
  <c r="P14" i="13"/>
  <c r="R8" i="13"/>
  <c r="Q10" i="13"/>
  <c r="O15" i="13"/>
  <c r="Q13" i="13"/>
  <c r="R25" i="14"/>
  <c r="R28" i="14"/>
  <c r="T26" i="14" s="1"/>
  <c r="AR20" i="14"/>
  <c r="AM19" i="14"/>
  <c r="AJ34" i="14"/>
  <c r="AQ20" i="14"/>
  <c r="AL19" i="14"/>
  <c r="AK34" i="14"/>
  <c r="U24" i="20" l="1"/>
  <c r="S47" i="18"/>
  <c r="R47" i="21"/>
  <c r="S24" i="17"/>
  <c r="S25" i="17" s="1"/>
  <c r="T47" i="18"/>
  <c r="T47" i="22"/>
  <c r="Q24" i="25"/>
  <c r="Q25" i="25" s="1"/>
  <c r="Q47" i="25"/>
  <c r="S24" i="18"/>
  <c r="R47" i="19"/>
  <c r="S24" i="22"/>
  <c r="S47" i="22"/>
  <c r="P24" i="24"/>
  <c r="U25" i="20"/>
  <c r="R24" i="21"/>
  <c r="R24" i="19"/>
  <c r="T49" i="20"/>
  <c r="U28" i="20" s="1"/>
  <c r="W26" i="20" s="1"/>
  <c r="S26" i="23"/>
  <c r="T26" i="23" s="1"/>
  <c r="T47" i="23" s="1"/>
  <c r="R24" i="23"/>
  <c r="U26" i="17"/>
  <c r="P47" i="24"/>
  <c r="R47" i="23"/>
  <c r="S47" i="17"/>
  <c r="U47" i="20"/>
  <c r="R24" i="27"/>
  <c r="R25" i="27" s="1"/>
  <c r="R47" i="27"/>
  <c r="T47" i="21"/>
  <c r="T24" i="21"/>
  <c r="Q47" i="24"/>
  <c r="Q24" i="24"/>
  <c r="R24" i="25"/>
  <c r="U49" i="20"/>
  <c r="V28" i="20" s="1"/>
  <c r="T24" i="22"/>
  <c r="R47" i="25"/>
  <c r="S47" i="19"/>
  <c r="S24" i="19"/>
  <c r="S49" i="19" s="1"/>
  <c r="T28" i="19" s="1"/>
  <c r="S24" i="21"/>
  <c r="S47" i="21"/>
  <c r="T24" i="18"/>
  <c r="S24" i="27"/>
  <c r="S47" i="27"/>
  <c r="T47" i="17"/>
  <c r="T24" i="17"/>
  <c r="S47" i="14"/>
  <c r="T47" i="14"/>
  <c r="S7" i="13"/>
  <c r="S25" i="14"/>
  <c r="S49" i="14"/>
  <c r="AJ36" i="14"/>
  <c r="AJ38" i="14" s="1"/>
  <c r="AJ40" i="14" s="1"/>
  <c r="AJ43" i="14" s="1"/>
  <c r="AJ45" i="14" s="1"/>
  <c r="AK36" i="14"/>
  <c r="AK38" i="14" s="1"/>
  <c r="AK40" i="14" s="1"/>
  <c r="AK43" i="14" s="1"/>
  <c r="AK45" i="14" s="1"/>
  <c r="T7" i="13"/>
  <c r="S28" i="14"/>
  <c r="U26" i="14" s="1"/>
  <c r="AL34" i="14"/>
  <c r="AN19" i="14"/>
  <c r="AS20" i="14"/>
  <c r="AM34" i="14"/>
  <c r="AO19" i="14"/>
  <c r="AT20" i="14"/>
  <c r="X26" i="20" l="1"/>
  <c r="T25" i="17"/>
  <c r="S24" i="23"/>
  <c r="S25" i="23" s="1"/>
  <c r="S49" i="17"/>
  <c r="T28" i="17" s="1"/>
  <c r="V26" i="17" s="1"/>
  <c r="T24" i="23"/>
  <c r="T25" i="18"/>
  <c r="Q49" i="25"/>
  <c r="R28" i="25" s="1"/>
  <c r="T26" i="25" s="1"/>
  <c r="S47" i="23"/>
  <c r="S25" i="18"/>
  <c r="S49" i="18"/>
  <c r="T28" i="18" s="1"/>
  <c r="V26" i="18" s="1"/>
  <c r="W24" i="20"/>
  <c r="W49" i="20" s="1"/>
  <c r="X28" i="20" s="1"/>
  <c r="R49" i="23"/>
  <c r="S28" i="23" s="1"/>
  <c r="U26" i="23" s="1"/>
  <c r="R25" i="23"/>
  <c r="S49" i="22"/>
  <c r="T28" i="22" s="1"/>
  <c r="V26" i="22" s="1"/>
  <c r="S25" i="22"/>
  <c r="R25" i="21"/>
  <c r="R49" i="21"/>
  <c r="S28" i="21" s="1"/>
  <c r="U26" i="21" s="1"/>
  <c r="P25" i="24"/>
  <c r="P49" i="24"/>
  <c r="Q28" i="24" s="1"/>
  <c r="S26" i="24" s="1"/>
  <c r="Q15" i="13"/>
  <c r="R25" i="19"/>
  <c r="R49" i="19"/>
  <c r="S28" i="19" s="1"/>
  <c r="U26" i="19" s="1"/>
  <c r="V26" i="19" s="1"/>
  <c r="S25" i="19"/>
  <c r="V24" i="20"/>
  <c r="V25" i="20" s="1"/>
  <c r="V47" i="20"/>
  <c r="W47" i="20"/>
  <c r="R49" i="27"/>
  <c r="S28" i="27" s="1"/>
  <c r="U26" i="27" s="1"/>
  <c r="S25" i="27"/>
  <c r="S6" i="13"/>
  <c r="X24" i="20"/>
  <c r="X47" i="20"/>
  <c r="T49" i="17"/>
  <c r="U28" i="17" s="1"/>
  <c r="S25" i="21"/>
  <c r="S49" i="21"/>
  <c r="T28" i="21" s="1"/>
  <c r="S24" i="25"/>
  <c r="S25" i="25" s="1"/>
  <c r="S47" i="25"/>
  <c r="U47" i="17"/>
  <c r="U24" i="17"/>
  <c r="U25" i="17" s="1"/>
  <c r="Q25" i="24"/>
  <c r="Q49" i="24"/>
  <c r="R28" i="24" s="1"/>
  <c r="T49" i="18"/>
  <c r="U28" i="18" s="1"/>
  <c r="U24" i="18"/>
  <c r="U25" i="18" s="1"/>
  <c r="U47" i="18"/>
  <c r="S49" i="23"/>
  <c r="T28" i="23" s="1"/>
  <c r="T25" i="21"/>
  <c r="T49" i="21"/>
  <c r="U28" i="21" s="1"/>
  <c r="T6" i="13"/>
  <c r="S49" i="27"/>
  <c r="T28" i="27" s="1"/>
  <c r="T47" i="19"/>
  <c r="T24" i="19"/>
  <c r="T25" i="22"/>
  <c r="T49" i="22"/>
  <c r="U28" i="22" s="1"/>
  <c r="R24" i="24"/>
  <c r="S15" i="13" s="1"/>
  <c r="R47" i="24"/>
  <c r="R25" i="25"/>
  <c r="R49" i="25"/>
  <c r="S28" i="25" s="1"/>
  <c r="T47" i="27"/>
  <c r="T24" i="27"/>
  <c r="T25" i="27" s="1"/>
  <c r="U24" i="22"/>
  <c r="U25" i="22" s="1"/>
  <c r="U47" i="22"/>
  <c r="T24" i="14"/>
  <c r="T25" i="14" s="1"/>
  <c r="U24" i="14"/>
  <c r="U49" i="14" s="1"/>
  <c r="R10" i="13"/>
  <c r="R15" i="13"/>
  <c r="Q16" i="13"/>
  <c r="AM36" i="14"/>
  <c r="AM38" i="14" s="1"/>
  <c r="AM40" i="14" s="1"/>
  <c r="AM43" i="14" s="1"/>
  <c r="AM45" i="14" s="1"/>
  <c r="S13" i="13"/>
  <c r="Q14" i="13"/>
  <c r="R16" i="13"/>
  <c r="T13" i="13"/>
  <c r="R14" i="13"/>
  <c r="Q11" i="13"/>
  <c r="S9" i="13"/>
  <c r="AL36" i="14"/>
  <c r="AL38" i="14" s="1"/>
  <c r="AL40" i="14" s="1"/>
  <c r="AL43" i="14" s="1"/>
  <c r="AL45" i="14" s="1"/>
  <c r="Q12" i="13"/>
  <c r="T8" i="13"/>
  <c r="U47" i="14"/>
  <c r="T28" i="14"/>
  <c r="V26" i="14" s="1"/>
  <c r="AN34" i="14"/>
  <c r="AV20" i="14"/>
  <c r="AQ19" i="14"/>
  <c r="AO34" i="14"/>
  <c r="AP19" i="14"/>
  <c r="AU20" i="14"/>
  <c r="T25" i="23" l="1"/>
  <c r="W26" i="17"/>
  <c r="T49" i="23"/>
  <c r="U28" i="23" s="1"/>
  <c r="U26" i="25"/>
  <c r="V26" i="23"/>
  <c r="T26" i="24"/>
  <c r="T24" i="24" s="1"/>
  <c r="X25" i="20"/>
  <c r="W26" i="18"/>
  <c r="V26" i="21"/>
  <c r="W26" i="21" s="1"/>
  <c r="S24" i="24"/>
  <c r="S25" i="24" s="1"/>
  <c r="S47" i="24"/>
  <c r="U47" i="23"/>
  <c r="U24" i="23"/>
  <c r="U25" i="23" s="1"/>
  <c r="U47" i="21"/>
  <c r="U24" i="21"/>
  <c r="U25" i="21" s="1"/>
  <c r="W26" i="22"/>
  <c r="W25" i="20"/>
  <c r="V49" i="20"/>
  <c r="W28" i="20" s="1"/>
  <c r="V26" i="27"/>
  <c r="T25" i="19"/>
  <c r="T49" i="19"/>
  <c r="U28" i="19" s="1"/>
  <c r="W26" i="19" s="1"/>
  <c r="V47" i="17"/>
  <c r="V24" i="17"/>
  <c r="V25" i="17" s="1"/>
  <c r="S49" i="24"/>
  <c r="T28" i="24" s="1"/>
  <c r="U47" i="19"/>
  <c r="U24" i="19"/>
  <c r="U25" i="19" s="1"/>
  <c r="S49" i="25"/>
  <c r="T28" i="25" s="1"/>
  <c r="U6" i="13"/>
  <c r="T49" i="27"/>
  <c r="U28" i="27" s="1"/>
  <c r="T47" i="25"/>
  <c r="T24" i="25"/>
  <c r="T25" i="25" s="1"/>
  <c r="R25" i="24"/>
  <c r="R49" i="24"/>
  <c r="S28" i="24" s="1"/>
  <c r="U47" i="27"/>
  <c r="U24" i="27"/>
  <c r="U25" i="27" s="1"/>
  <c r="U49" i="18"/>
  <c r="V28" i="18" s="1"/>
  <c r="V47" i="22"/>
  <c r="V24" i="22"/>
  <c r="V25" i="22" s="1"/>
  <c r="V24" i="18"/>
  <c r="V25" i="18" s="1"/>
  <c r="V47" i="18"/>
  <c r="U49" i="17"/>
  <c r="V28" i="17" s="1"/>
  <c r="X26" i="17" s="1"/>
  <c r="U49" i="22"/>
  <c r="V28" i="22" s="1"/>
  <c r="X49" i="20"/>
  <c r="Y28" i="20" s="1"/>
  <c r="T49" i="14"/>
  <c r="U28" i="14" s="1"/>
  <c r="W26" i="14" s="1"/>
  <c r="U7" i="13"/>
  <c r="V24" i="14"/>
  <c r="V49" i="14" s="1"/>
  <c r="T9" i="13"/>
  <c r="U8" i="13"/>
  <c r="V8" i="13"/>
  <c r="S10" i="13"/>
  <c r="R11" i="13"/>
  <c r="R12" i="13"/>
  <c r="AN36" i="14"/>
  <c r="AN38" i="14" s="1"/>
  <c r="AN40" i="14" s="1"/>
  <c r="AN43" i="14" s="1"/>
  <c r="AN45" i="14" s="1"/>
  <c r="AO36" i="14"/>
  <c r="AO38" i="14" s="1"/>
  <c r="AO40" i="14" s="1"/>
  <c r="AO43" i="14" s="1"/>
  <c r="AO45" i="14" s="1"/>
  <c r="U25" i="14"/>
  <c r="V47" i="14"/>
  <c r="V7" i="13"/>
  <c r="AP34" i="14"/>
  <c r="AQ34" i="14"/>
  <c r="AW20" i="14"/>
  <c r="AR19" i="14"/>
  <c r="AS19" i="14"/>
  <c r="AX20" i="14"/>
  <c r="W26" i="23" l="1"/>
  <c r="T47" i="24"/>
  <c r="V47" i="21"/>
  <c r="V24" i="21"/>
  <c r="V26" i="25"/>
  <c r="V24" i="23"/>
  <c r="X26" i="18"/>
  <c r="V47" i="23"/>
  <c r="T25" i="24"/>
  <c r="U26" i="24"/>
  <c r="U24" i="24" s="1"/>
  <c r="U25" i="24" s="1"/>
  <c r="X26" i="22"/>
  <c r="U49" i="21"/>
  <c r="V28" i="21" s="1"/>
  <c r="X26" i="21" s="1"/>
  <c r="V25" i="21"/>
  <c r="U49" i="23"/>
  <c r="V28" i="23" s="1"/>
  <c r="X26" i="23" s="1"/>
  <c r="Y26" i="20"/>
  <c r="Y24" i="20" s="1"/>
  <c r="W26" i="27"/>
  <c r="W24" i="17"/>
  <c r="W25" i="17" s="1"/>
  <c r="W47" i="17"/>
  <c r="T49" i="25"/>
  <c r="U28" i="25" s="1"/>
  <c r="V49" i="18"/>
  <c r="W28" i="18" s="1"/>
  <c r="W24" i="18"/>
  <c r="W25" i="18" s="1"/>
  <c r="W47" i="18"/>
  <c r="V49" i="22"/>
  <c r="W28" i="22" s="1"/>
  <c r="Y26" i="22" s="1"/>
  <c r="U49" i="27"/>
  <c r="V28" i="27" s="1"/>
  <c r="X26" i="27" s="1"/>
  <c r="V6" i="13"/>
  <c r="V24" i="27"/>
  <c r="V25" i="27" s="1"/>
  <c r="V47" i="27"/>
  <c r="U47" i="25"/>
  <c r="U24" i="25"/>
  <c r="U25" i="25" s="1"/>
  <c r="T49" i="24"/>
  <c r="U28" i="24" s="1"/>
  <c r="V49" i="21"/>
  <c r="W28" i="21" s="1"/>
  <c r="V47" i="19"/>
  <c r="V24" i="19"/>
  <c r="V25" i="19" s="1"/>
  <c r="W47" i="22"/>
  <c r="W24" i="22"/>
  <c r="W25" i="22" s="1"/>
  <c r="W24" i="21"/>
  <c r="W25" i="21" s="1"/>
  <c r="W47" i="21"/>
  <c r="U49" i="19"/>
  <c r="V28" i="19" s="1"/>
  <c r="X26" i="19" s="1"/>
  <c r="V49" i="17"/>
  <c r="W28" i="17" s="1"/>
  <c r="Y26" i="17" s="1"/>
  <c r="W47" i="23"/>
  <c r="W24" i="23"/>
  <c r="W24" i="14"/>
  <c r="W49" i="14" s="1"/>
  <c r="S16" i="13"/>
  <c r="S12" i="13"/>
  <c r="T12" i="13"/>
  <c r="S14" i="13"/>
  <c r="AQ36" i="14"/>
  <c r="AQ38" i="14" s="1"/>
  <c r="AQ40" i="14" s="1"/>
  <c r="AQ43" i="14" s="1"/>
  <c r="AQ45" i="14" s="1"/>
  <c r="U13" i="13"/>
  <c r="T10" i="13"/>
  <c r="U9" i="13"/>
  <c r="S11" i="13"/>
  <c r="T15" i="13"/>
  <c r="AP36" i="14"/>
  <c r="AP38" i="14" s="1"/>
  <c r="AP40" i="14" s="1"/>
  <c r="AP43" i="14" s="1"/>
  <c r="AP45" i="14" s="1"/>
  <c r="T11" i="13"/>
  <c r="V25" i="14"/>
  <c r="W7" i="13"/>
  <c r="V28" i="14"/>
  <c r="X26" i="14" s="1"/>
  <c r="V9" i="13"/>
  <c r="AZ20" i="14"/>
  <c r="AU19" i="14"/>
  <c r="AR34" i="14"/>
  <c r="AS34" i="14"/>
  <c r="AY20" i="14"/>
  <c r="AT19" i="14"/>
  <c r="W26" i="25" l="1"/>
  <c r="W25" i="23"/>
  <c r="V25" i="23"/>
  <c r="Y26" i="21"/>
  <c r="Y47" i="21" s="1"/>
  <c r="V49" i="23"/>
  <c r="W28" i="23" s="1"/>
  <c r="Y26" i="23" s="1"/>
  <c r="U47" i="24"/>
  <c r="V26" i="24"/>
  <c r="W26" i="24" s="1"/>
  <c r="Y26" i="18"/>
  <c r="Y25" i="20"/>
  <c r="Y49" i="20"/>
  <c r="Z28" i="20" s="1"/>
  <c r="Z26" i="20"/>
  <c r="Y47" i="20"/>
  <c r="V24" i="25"/>
  <c r="V25" i="25" s="1"/>
  <c r="V47" i="25"/>
  <c r="W49" i="17"/>
  <c r="X28" i="17" s="1"/>
  <c r="Z26" i="17" s="1"/>
  <c r="U49" i="25"/>
  <c r="V28" i="25" s="1"/>
  <c r="X26" i="25" s="1"/>
  <c r="X24" i="22"/>
  <c r="X25" i="22" s="1"/>
  <c r="X47" i="22"/>
  <c r="V49" i="19"/>
  <c r="W28" i="19" s="1"/>
  <c r="Y26" i="19" s="1"/>
  <c r="W6" i="13"/>
  <c r="V49" i="27"/>
  <c r="W28" i="27" s="1"/>
  <c r="Y26" i="27" s="1"/>
  <c r="W49" i="18"/>
  <c r="X28" i="18" s="1"/>
  <c r="X24" i="17"/>
  <c r="X25" i="17" s="1"/>
  <c r="X47" i="17"/>
  <c r="X47" i="23"/>
  <c r="X24" i="23"/>
  <c r="X25" i="23" s="1"/>
  <c r="W49" i="22"/>
  <c r="X28" i="22" s="1"/>
  <c r="Z26" i="22" s="1"/>
  <c r="W49" i="23"/>
  <c r="X28" i="23" s="1"/>
  <c r="W49" i="21"/>
  <c r="X28" i="21" s="1"/>
  <c r="Z26" i="21" s="1"/>
  <c r="W24" i="27"/>
  <c r="W25" i="27" s="1"/>
  <c r="W47" i="27"/>
  <c r="X24" i="18"/>
  <c r="X25" i="18" s="1"/>
  <c r="X47" i="18"/>
  <c r="X24" i="21"/>
  <c r="X25" i="21" s="1"/>
  <c r="X47" i="21"/>
  <c r="W24" i="19"/>
  <c r="W25" i="19" s="1"/>
  <c r="W47" i="19"/>
  <c r="U49" i="24"/>
  <c r="V28" i="24" s="1"/>
  <c r="V24" i="24"/>
  <c r="V25" i="24" s="1"/>
  <c r="V47" i="24"/>
  <c r="W47" i="14"/>
  <c r="AS36" i="14"/>
  <c r="AS38" i="14" s="1"/>
  <c r="AS40" i="14" s="1"/>
  <c r="AS43" i="14" s="1"/>
  <c r="AS45" i="14" s="1"/>
  <c r="AR36" i="14"/>
  <c r="AR38" i="14" s="1"/>
  <c r="AR40" i="14" s="1"/>
  <c r="AR43" i="14" s="1"/>
  <c r="AR45" i="14" s="1"/>
  <c r="W8" i="13"/>
  <c r="V13" i="13"/>
  <c r="U15" i="13"/>
  <c r="U10" i="13"/>
  <c r="T14" i="13"/>
  <c r="T16" i="13"/>
  <c r="W25" i="14"/>
  <c r="X7" i="13"/>
  <c r="X47" i="14"/>
  <c r="V10" i="13"/>
  <c r="W28" i="14"/>
  <c r="Y26" i="14" s="1"/>
  <c r="W9" i="13"/>
  <c r="AW19" i="14"/>
  <c r="BC20" i="14"/>
  <c r="AT34" i="14"/>
  <c r="AU34" i="14"/>
  <c r="BB20" i="14"/>
  <c r="AV19" i="14"/>
  <c r="Y24" i="21" l="1"/>
  <c r="Z26" i="18"/>
  <c r="X26" i="24"/>
  <c r="Z26" i="23"/>
  <c r="AA26" i="20"/>
  <c r="Z47" i="20"/>
  <c r="Z24" i="20"/>
  <c r="Y47" i="23"/>
  <c r="Y24" i="23"/>
  <c r="Y25" i="23" s="1"/>
  <c r="X49" i="21"/>
  <c r="Y28" i="21" s="1"/>
  <c r="AA26" i="21" s="1"/>
  <c r="Y25" i="21"/>
  <c r="X49" i="17"/>
  <c r="Y28" i="17" s="1"/>
  <c r="AA26" i="17" s="1"/>
  <c r="X24" i="19"/>
  <c r="X25" i="19" s="1"/>
  <c r="X47" i="19"/>
  <c r="Z24" i="21"/>
  <c r="Z25" i="21" s="1"/>
  <c r="Z47" i="21"/>
  <c r="Y24" i="18"/>
  <c r="Y25" i="18" s="1"/>
  <c r="Y47" i="18"/>
  <c r="Y24" i="17"/>
  <c r="Y25" i="17" s="1"/>
  <c r="Y47" i="17"/>
  <c r="V49" i="25"/>
  <c r="W28" i="25" s="1"/>
  <c r="Y26" i="25" s="1"/>
  <c r="V49" i="24"/>
  <c r="W28" i="24" s="1"/>
  <c r="X49" i="18"/>
  <c r="Y28" i="18" s="1"/>
  <c r="AA26" i="18" s="1"/>
  <c r="Y47" i="22"/>
  <c r="Y24" i="22"/>
  <c r="Y25" i="22" s="1"/>
  <c r="W24" i="25"/>
  <c r="W25" i="25" s="1"/>
  <c r="W47" i="25"/>
  <c r="W24" i="24"/>
  <c r="W25" i="24" s="1"/>
  <c r="W47" i="24"/>
  <c r="X49" i="22"/>
  <c r="Y28" i="22" s="1"/>
  <c r="AA26" i="22" s="1"/>
  <c r="X24" i="27"/>
  <c r="X25" i="27" s="1"/>
  <c r="X47" i="27"/>
  <c r="W49" i="19"/>
  <c r="X28" i="19" s="1"/>
  <c r="Z26" i="19" s="1"/>
  <c r="X6" i="13"/>
  <c r="W49" i="27"/>
  <c r="X28" i="27" s="1"/>
  <c r="Z26" i="27" s="1"/>
  <c r="X49" i="23"/>
  <c r="Y28" i="23" s="1"/>
  <c r="Y49" i="21"/>
  <c r="Z28" i="21" s="1"/>
  <c r="Y47" i="14"/>
  <c r="X24" i="14"/>
  <c r="X49" i="14" s="1"/>
  <c r="U14" i="13"/>
  <c r="AU36" i="14"/>
  <c r="AU38" i="14" s="1"/>
  <c r="AU40" i="14" s="1"/>
  <c r="AU43" i="14" s="1"/>
  <c r="AU45" i="14" s="1"/>
  <c r="U11" i="13"/>
  <c r="AT36" i="14"/>
  <c r="AT38" i="14" s="1"/>
  <c r="AT40" i="14" s="1"/>
  <c r="AT43" i="14" s="1"/>
  <c r="AT45" i="14" s="1"/>
  <c r="W13" i="13"/>
  <c r="U16" i="13"/>
  <c r="X13" i="13"/>
  <c r="X8" i="13"/>
  <c r="V15" i="13"/>
  <c r="W15" i="13"/>
  <c r="U12" i="13"/>
  <c r="Y8" i="13"/>
  <c r="X28" i="14"/>
  <c r="Z26" i="14" s="1"/>
  <c r="X9" i="13"/>
  <c r="BB32" i="14"/>
  <c r="BB34" i="14" s="1"/>
  <c r="BB36" i="14" s="1"/>
  <c r="BB38" i="14" s="1"/>
  <c r="BB40" i="14" s="1"/>
  <c r="BB43" i="14" s="1"/>
  <c r="BB45" i="14" s="1"/>
  <c r="BB49" i="14" s="1"/>
  <c r="AX19" i="14"/>
  <c r="BD20" i="14"/>
  <c r="AV34" i="14"/>
  <c r="BC32" i="14"/>
  <c r="BC34" i="14" s="1"/>
  <c r="BC36" i="14" s="1"/>
  <c r="BC38" i="14" s="1"/>
  <c r="BC40" i="14" s="1"/>
  <c r="BC43" i="14" s="1"/>
  <c r="BC45" i="14" s="1"/>
  <c r="BC49" i="14" s="1"/>
  <c r="AY19" i="14"/>
  <c r="AW34" i="14"/>
  <c r="Y26" i="24" l="1"/>
  <c r="AA26" i="23"/>
  <c r="AB26" i="21"/>
  <c r="Z25" i="20"/>
  <c r="Z49" i="20"/>
  <c r="AA28" i="20" s="1"/>
  <c r="AB26" i="20"/>
  <c r="AA47" i="20"/>
  <c r="AA24" i="20"/>
  <c r="AA25" i="20" s="1"/>
  <c r="Z24" i="22"/>
  <c r="Z25" i="22" s="1"/>
  <c r="Z47" i="22"/>
  <c r="Y49" i="18"/>
  <c r="Z28" i="18" s="1"/>
  <c r="AB26" i="18" s="1"/>
  <c r="W49" i="24"/>
  <c r="X28" i="24" s="1"/>
  <c r="Y24" i="25"/>
  <c r="Y47" i="25"/>
  <c r="X24" i="24"/>
  <c r="X25" i="24" s="1"/>
  <c r="X47" i="24"/>
  <c r="Y49" i="17"/>
  <c r="Z28" i="17" s="1"/>
  <c r="AB26" i="17" s="1"/>
  <c r="Z49" i="21"/>
  <c r="AA28" i="21" s="1"/>
  <c r="Y24" i="27"/>
  <c r="Y25" i="27" s="1"/>
  <c r="Y47" i="27"/>
  <c r="W49" i="25"/>
  <c r="X28" i="25" s="1"/>
  <c r="Z26" i="25" s="1"/>
  <c r="Z47" i="17"/>
  <c r="Z24" i="17"/>
  <c r="Z25" i="17" s="1"/>
  <c r="AA24" i="21"/>
  <c r="AA25" i="21" s="1"/>
  <c r="AA47" i="21"/>
  <c r="Y49" i="23"/>
  <c r="Z28" i="23" s="1"/>
  <c r="AB26" i="23" s="1"/>
  <c r="Y6" i="13"/>
  <c r="X49" i="27"/>
  <c r="Y28" i="27" s="1"/>
  <c r="AA26" i="27" s="1"/>
  <c r="X47" i="25"/>
  <c r="X24" i="25"/>
  <c r="X25" i="25" s="1"/>
  <c r="Y47" i="19"/>
  <c r="Y24" i="19"/>
  <c r="Y25" i="19" s="1"/>
  <c r="Y49" i="22"/>
  <c r="Z28" i="22" s="1"/>
  <c r="AB26" i="22" s="1"/>
  <c r="Z24" i="18"/>
  <c r="Z25" i="18" s="1"/>
  <c r="Z47" i="18"/>
  <c r="X49" i="19"/>
  <c r="Y28" i="19" s="1"/>
  <c r="AA26" i="19" s="1"/>
  <c r="Z24" i="23"/>
  <c r="Z25" i="23" s="1"/>
  <c r="Z47" i="23"/>
  <c r="X25" i="14"/>
  <c r="Y7" i="13"/>
  <c r="Y24" i="14"/>
  <c r="Y49" i="14" s="1"/>
  <c r="AW36" i="14"/>
  <c r="AW38" i="14" s="1"/>
  <c r="AW40" i="14" s="1"/>
  <c r="AW43" i="14" s="1"/>
  <c r="AW45" i="14" s="1"/>
  <c r="V12" i="13"/>
  <c r="V14" i="13"/>
  <c r="W10" i="13"/>
  <c r="W12" i="13"/>
  <c r="AV36" i="14"/>
  <c r="AV38" i="14" s="1"/>
  <c r="AV40" i="14" s="1"/>
  <c r="AV43" i="14" s="1"/>
  <c r="AV45" i="14" s="1"/>
  <c r="V16" i="13"/>
  <c r="V11" i="13"/>
  <c r="Z47" i="14"/>
  <c r="Y9" i="13"/>
  <c r="BD32" i="14"/>
  <c r="BD34" i="14" s="1"/>
  <c r="BD36" i="14" s="1"/>
  <c r="BD38" i="14" s="1"/>
  <c r="BD40" i="14" s="1"/>
  <c r="BD43" i="14" s="1"/>
  <c r="BD45" i="14" s="1"/>
  <c r="BD49" i="14" s="1"/>
  <c r="AZ19" i="14"/>
  <c r="AX34" i="14"/>
  <c r="AY34" i="14"/>
  <c r="Z26" i="24" l="1"/>
  <c r="Z47" i="24" s="1"/>
  <c r="AC26" i="21"/>
  <c r="AC26" i="20"/>
  <c r="AB24" i="20"/>
  <c r="AB47" i="20"/>
  <c r="AA49" i="20"/>
  <c r="AB28" i="20" s="1"/>
  <c r="Z47" i="25"/>
  <c r="Z24" i="25"/>
  <c r="Z25" i="25" s="1"/>
  <c r="AA24" i="18"/>
  <c r="AA25" i="18" s="1"/>
  <c r="AA47" i="18"/>
  <c r="Z24" i="24"/>
  <c r="Y49" i="19"/>
  <c r="Z28" i="19" s="1"/>
  <c r="AB26" i="19" s="1"/>
  <c r="Y49" i="27"/>
  <c r="Z28" i="27" s="1"/>
  <c r="AB26" i="27" s="1"/>
  <c r="Z6" i="13"/>
  <c r="X49" i="24"/>
  <c r="Y28" i="24" s="1"/>
  <c r="AA26" i="24" s="1"/>
  <c r="Z24" i="19"/>
  <c r="Z25" i="19" s="1"/>
  <c r="Z47" i="19"/>
  <c r="Z24" i="27"/>
  <c r="Z25" i="27" s="1"/>
  <c r="Z47" i="27"/>
  <c r="Z49" i="23"/>
  <c r="AA28" i="23" s="1"/>
  <c r="AC26" i="23" s="1"/>
  <c r="AA47" i="17"/>
  <c r="AA24" i="17"/>
  <c r="AA25" i="17" s="1"/>
  <c r="AA47" i="23"/>
  <c r="AA24" i="23"/>
  <c r="AA25" i="23" s="1"/>
  <c r="Y24" i="24"/>
  <c r="Y25" i="24" s="1"/>
  <c r="Y47" i="24"/>
  <c r="Z49" i="22"/>
  <c r="AA28" i="22" s="1"/>
  <c r="AC26" i="22" s="1"/>
  <c r="AB24" i="21"/>
  <c r="AB25" i="21" s="1"/>
  <c r="AB47" i="21"/>
  <c r="AA49" i="21"/>
  <c r="AB28" i="21" s="1"/>
  <c r="AD26" i="21" s="1"/>
  <c r="Z49" i="17"/>
  <c r="AA28" i="17" s="1"/>
  <c r="AC26" i="17" s="1"/>
  <c r="Z49" i="18"/>
  <c r="AA28" i="18" s="1"/>
  <c r="AC26" i="18" s="1"/>
  <c r="X49" i="25"/>
  <c r="Y28" i="25" s="1"/>
  <c r="AA26" i="25" s="1"/>
  <c r="Y25" i="25"/>
  <c r="Y49" i="25"/>
  <c r="Z28" i="25" s="1"/>
  <c r="AA47" i="22"/>
  <c r="AA24" i="22"/>
  <c r="AA25" i="22" s="1"/>
  <c r="Z7" i="13"/>
  <c r="Y25" i="14"/>
  <c r="Z24" i="14"/>
  <c r="Z49" i="14" s="1"/>
  <c r="AY36" i="14"/>
  <c r="AY38" i="14" s="1"/>
  <c r="AY40" i="14" s="1"/>
  <c r="AY43" i="14" s="1"/>
  <c r="AY45" i="14" s="1"/>
  <c r="X15" i="13"/>
  <c r="W14" i="13"/>
  <c r="Y13" i="13"/>
  <c r="W11" i="13"/>
  <c r="X14" i="13"/>
  <c r="Z8" i="13"/>
  <c r="AX36" i="14"/>
  <c r="AX38" i="14" s="1"/>
  <c r="AX40" i="14" s="1"/>
  <c r="AX43" i="14" s="1"/>
  <c r="AX45" i="14" s="1"/>
  <c r="X10" i="13"/>
  <c r="W16" i="13"/>
  <c r="Z9" i="13"/>
  <c r="X16" i="13"/>
  <c r="Z28" i="14"/>
  <c r="Y28" i="14"/>
  <c r="AA26" i="14" s="1"/>
  <c r="Z13" i="13"/>
  <c r="AZ34" i="14"/>
  <c r="AB26" i="25" l="1"/>
  <c r="AB49" i="20"/>
  <c r="AC28" i="20" s="1"/>
  <c r="AD26" i="20"/>
  <c r="AC24" i="20"/>
  <c r="AC25" i="20" s="1"/>
  <c r="AC47" i="20"/>
  <c r="AB26" i="14"/>
  <c r="AB24" i="14" s="1"/>
  <c r="AB25" i="20"/>
  <c r="AA24" i="25"/>
  <c r="AA25" i="25" s="1"/>
  <c r="AA47" i="25"/>
  <c r="AC24" i="21"/>
  <c r="AC25" i="21" s="1"/>
  <c r="AC47" i="21"/>
  <c r="AB24" i="17"/>
  <c r="AB25" i="17" s="1"/>
  <c r="AB47" i="17"/>
  <c r="Z49" i="24"/>
  <c r="AA28" i="24" s="1"/>
  <c r="AA24" i="24"/>
  <c r="AA25" i="24" s="1"/>
  <c r="AA47" i="24"/>
  <c r="AB24" i="18"/>
  <c r="AB25" i="18" s="1"/>
  <c r="AB47" i="18"/>
  <c r="Y49" i="24"/>
  <c r="Z28" i="24" s="1"/>
  <c r="AB26" i="24" s="1"/>
  <c r="Z25" i="24"/>
  <c r="Z49" i="25"/>
  <c r="AA28" i="25" s="1"/>
  <c r="AC47" i="18"/>
  <c r="AC24" i="18"/>
  <c r="AA49" i="17"/>
  <c r="AB28" i="17" s="1"/>
  <c r="AD26" i="17" s="1"/>
  <c r="AB49" i="21"/>
  <c r="AC28" i="21" s="1"/>
  <c r="AE26" i="21" s="1"/>
  <c r="Z49" i="19"/>
  <c r="AA28" i="19" s="1"/>
  <c r="AC26" i="19" s="1"/>
  <c r="AB24" i="22"/>
  <c r="AB25" i="22" s="1"/>
  <c r="AB47" i="22"/>
  <c r="AA47" i="19"/>
  <c r="AA24" i="19"/>
  <c r="AA25" i="19" s="1"/>
  <c r="AA49" i="18"/>
  <c r="AB28" i="18" s="1"/>
  <c r="AD26" i="18" s="1"/>
  <c r="AA49" i="23"/>
  <c r="AB28" i="23" s="1"/>
  <c r="AD26" i="23" s="1"/>
  <c r="AA47" i="27"/>
  <c r="AA24" i="27"/>
  <c r="AA25" i="27" s="1"/>
  <c r="AB24" i="23"/>
  <c r="AB25" i="23" s="1"/>
  <c r="AB47" i="23"/>
  <c r="AA49" i="22"/>
  <c r="AB28" i="22" s="1"/>
  <c r="AD26" i="22" s="1"/>
  <c r="AA6" i="13"/>
  <c r="Z49" i="27"/>
  <c r="AA28" i="27" s="1"/>
  <c r="AC26" i="27" s="1"/>
  <c r="AA7" i="13"/>
  <c r="Z25" i="14"/>
  <c r="AZ36" i="14"/>
  <c r="AZ38" i="14" s="1"/>
  <c r="AZ40" i="14" s="1"/>
  <c r="AZ43" i="14" s="1"/>
  <c r="AZ45" i="14" s="1"/>
  <c r="X11" i="13"/>
  <c r="AA8" i="13"/>
  <c r="X12" i="13"/>
  <c r="Y10" i="13"/>
  <c r="Z10" i="13"/>
  <c r="AB8" i="13"/>
  <c r="AA28" i="14"/>
  <c r="Y15" i="13"/>
  <c r="AC26" i="25" l="1"/>
  <c r="AC26" i="24"/>
  <c r="AC26" i="14"/>
  <c r="AE26" i="20"/>
  <c r="AD24" i="20"/>
  <c r="AD25" i="20" s="1"/>
  <c r="AD47" i="20"/>
  <c r="AC49" i="20"/>
  <c r="AD28" i="20" s="1"/>
  <c r="AC47" i="19"/>
  <c r="AC24" i="19"/>
  <c r="AC49" i="21"/>
  <c r="AD28" i="21" s="1"/>
  <c r="AF26" i="21" s="1"/>
  <c r="AA49" i="19"/>
  <c r="AB28" i="19" s="1"/>
  <c r="AD26" i="19" s="1"/>
  <c r="AD47" i="21"/>
  <c r="AD24" i="21"/>
  <c r="AD25" i="21" s="1"/>
  <c r="AB47" i="27"/>
  <c r="AB24" i="27"/>
  <c r="AB25" i="27" s="1"/>
  <c r="AB49" i="18"/>
  <c r="AC28" i="18" s="1"/>
  <c r="AE26" i="18" s="1"/>
  <c r="AC25" i="18"/>
  <c r="AA49" i="25"/>
  <c r="AB28" i="25" s="1"/>
  <c r="AD26" i="25" s="1"/>
  <c r="AB49" i="22"/>
  <c r="AC28" i="22" s="1"/>
  <c r="AE26" i="22" s="1"/>
  <c r="AC49" i="18"/>
  <c r="AD28" i="18" s="1"/>
  <c r="AB49" i="17"/>
  <c r="AC28" i="17" s="1"/>
  <c r="AE26" i="17" s="1"/>
  <c r="AB49" i="23"/>
  <c r="AC28" i="23" s="1"/>
  <c r="AE26" i="23" s="1"/>
  <c r="AA49" i="24"/>
  <c r="AB28" i="24" s="1"/>
  <c r="AD26" i="24" s="1"/>
  <c r="AB25" i="24"/>
  <c r="AC24" i="23"/>
  <c r="AC25" i="23" s="1"/>
  <c r="AC47" i="23"/>
  <c r="AB47" i="24"/>
  <c r="AB24" i="24"/>
  <c r="AB6" i="13"/>
  <c r="AA49" i="27"/>
  <c r="AB28" i="27" s="1"/>
  <c r="AD26" i="27" s="1"/>
  <c r="AB24" i="19"/>
  <c r="AB25" i="19" s="1"/>
  <c r="AB47" i="19"/>
  <c r="AB24" i="25"/>
  <c r="AB25" i="25" s="1"/>
  <c r="AB47" i="25"/>
  <c r="AC24" i="22"/>
  <c r="AC25" i="22" s="1"/>
  <c r="AC47" i="22"/>
  <c r="AC47" i="17"/>
  <c r="AC24" i="17"/>
  <c r="AC25" i="17" s="1"/>
  <c r="AD24" i="18"/>
  <c r="AD25" i="18" s="1"/>
  <c r="AD47" i="18"/>
  <c r="AA47" i="14"/>
  <c r="AA24" i="14"/>
  <c r="Y14" i="13"/>
  <c r="AA13" i="13"/>
  <c r="Y11" i="13"/>
  <c r="AC8" i="13"/>
  <c r="Y12" i="13"/>
  <c r="Y16" i="13"/>
  <c r="AB49" i="14"/>
  <c r="AB47" i="14"/>
  <c r="AA9" i="13"/>
  <c r="AF26" i="18" l="1"/>
  <c r="AD49" i="20"/>
  <c r="AE28" i="20" s="1"/>
  <c r="AF26" i="20"/>
  <c r="AE24" i="20"/>
  <c r="AE47" i="20"/>
  <c r="AE24" i="18"/>
  <c r="AE25" i="18" s="1"/>
  <c r="AE47" i="18"/>
  <c r="AC49" i="17"/>
  <c r="AD28" i="17" s="1"/>
  <c r="AF26" i="17" s="1"/>
  <c r="AD24" i="17"/>
  <c r="AD25" i="17" s="1"/>
  <c r="AD47" i="17"/>
  <c r="AD49" i="18"/>
  <c r="AE28" i="18" s="1"/>
  <c r="AB49" i="27"/>
  <c r="AC28" i="27" s="1"/>
  <c r="AE26" i="27" s="1"/>
  <c r="AC6" i="13"/>
  <c r="AD47" i="22"/>
  <c r="AD24" i="22"/>
  <c r="AD25" i="22" s="1"/>
  <c r="AC47" i="27"/>
  <c r="AC24" i="27"/>
  <c r="AC25" i="27" s="1"/>
  <c r="AC24" i="24"/>
  <c r="AC25" i="24" s="1"/>
  <c r="AC47" i="24"/>
  <c r="AB49" i="19"/>
  <c r="AC28" i="19" s="1"/>
  <c r="AE26" i="19" s="1"/>
  <c r="AC25" i="19"/>
  <c r="AC49" i="23"/>
  <c r="AD28" i="23" s="1"/>
  <c r="AF26" i="23" s="1"/>
  <c r="AD47" i="19"/>
  <c r="AD24" i="19"/>
  <c r="AD25" i="19" s="1"/>
  <c r="AC49" i="22"/>
  <c r="AD28" i="22" s="1"/>
  <c r="AF26" i="22" s="1"/>
  <c r="AB49" i="24"/>
  <c r="AC28" i="24" s="1"/>
  <c r="AE26" i="24" s="1"/>
  <c r="AC49" i="19"/>
  <c r="AD28" i="19" s="1"/>
  <c r="AC47" i="25"/>
  <c r="AC24" i="25"/>
  <c r="AC25" i="25" s="1"/>
  <c r="AE24" i="21"/>
  <c r="AE25" i="21" s="1"/>
  <c r="AE47" i="21"/>
  <c r="AD24" i="23"/>
  <c r="AD25" i="23" s="1"/>
  <c r="AD47" i="23"/>
  <c r="AB49" i="25"/>
  <c r="AC28" i="25" s="1"/>
  <c r="AE26" i="25" s="1"/>
  <c r="AD49" i="21"/>
  <c r="AE28" i="21" s="1"/>
  <c r="AG26" i="21" s="1"/>
  <c r="AC47" i="14"/>
  <c r="AC24" i="14"/>
  <c r="AC49" i="14" s="1"/>
  <c r="AB7" i="13"/>
  <c r="AA49" i="14"/>
  <c r="Z12" i="13"/>
  <c r="Z14" i="13"/>
  <c r="AA12" i="13"/>
  <c r="AA10" i="13"/>
  <c r="Z11" i="13"/>
  <c r="AB10" i="13"/>
  <c r="Z16" i="13"/>
  <c r="AA16" i="13"/>
  <c r="AB25" i="14"/>
  <c r="AA25" i="14"/>
  <c r="AB9" i="13"/>
  <c r="AC13" i="13"/>
  <c r="AB13" i="13"/>
  <c r="AC7" i="13"/>
  <c r="Z15" i="13"/>
  <c r="AG26" i="18" l="1"/>
  <c r="AF26" i="19"/>
  <c r="AE49" i="20"/>
  <c r="AF28" i="20" s="1"/>
  <c r="AG26" i="20"/>
  <c r="AF24" i="20"/>
  <c r="AF25" i="20" s="1"/>
  <c r="AF47" i="20"/>
  <c r="AE25" i="20"/>
  <c r="AE24" i="19"/>
  <c r="AE25" i="19" s="1"/>
  <c r="AE47" i="19"/>
  <c r="AD47" i="25"/>
  <c r="AD24" i="25"/>
  <c r="AD25" i="25" s="1"/>
  <c r="AE47" i="17"/>
  <c r="AE24" i="17"/>
  <c r="AE25" i="17" s="1"/>
  <c r="AE24" i="23"/>
  <c r="AE25" i="23" s="1"/>
  <c r="AE47" i="23"/>
  <c r="AD49" i="19"/>
  <c r="AE28" i="19" s="1"/>
  <c r="AF24" i="21"/>
  <c r="AF25" i="21" s="1"/>
  <c r="AF47" i="21"/>
  <c r="AD6" i="13"/>
  <c r="AC49" i="27"/>
  <c r="AD28" i="27" s="1"/>
  <c r="AF26" i="27" s="1"/>
  <c r="AD49" i="22"/>
  <c r="AE28" i="22" s="1"/>
  <c r="AG26" i="22" s="1"/>
  <c r="AE47" i="22"/>
  <c r="AE24" i="22"/>
  <c r="AE25" i="22" s="1"/>
  <c r="AD49" i="17"/>
  <c r="AE28" i="17" s="1"/>
  <c r="AG26" i="17" s="1"/>
  <c r="AD49" i="23"/>
  <c r="AE28" i="23" s="1"/>
  <c r="AG26" i="23" s="1"/>
  <c r="AD24" i="24"/>
  <c r="AD25" i="24" s="1"/>
  <c r="AD47" i="24"/>
  <c r="AC49" i="24"/>
  <c r="AD28" i="24" s="1"/>
  <c r="AF26" i="24" s="1"/>
  <c r="AE49" i="21"/>
  <c r="AF28" i="21" s="1"/>
  <c r="AH26" i="21" s="1"/>
  <c r="AD47" i="27"/>
  <c r="AD24" i="27"/>
  <c r="AD25" i="27" s="1"/>
  <c r="AE49" i="18"/>
  <c r="AF28" i="18" s="1"/>
  <c r="AH26" i="18" s="1"/>
  <c r="AC49" i="25"/>
  <c r="AD28" i="25" s="1"/>
  <c r="AF26" i="25" s="1"/>
  <c r="AF24" i="18"/>
  <c r="AF25" i="18" s="1"/>
  <c r="AF47" i="18"/>
  <c r="AA11" i="13"/>
  <c r="AB14" i="13"/>
  <c r="AD8" i="13"/>
  <c r="AA14" i="13"/>
  <c r="AC25" i="14"/>
  <c r="AB28" i="14"/>
  <c r="AD26" i="14" s="1"/>
  <c r="AE8" i="13"/>
  <c r="AC9" i="13"/>
  <c r="AB11" i="13"/>
  <c r="AD7" i="13"/>
  <c r="AA15" i="13"/>
  <c r="AB16" i="13"/>
  <c r="AG26" i="19" l="1"/>
  <c r="AF49" i="20"/>
  <c r="AG28" i="20" s="1"/>
  <c r="AH26" i="20"/>
  <c r="AG47" i="20"/>
  <c r="AG24" i="20"/>
  <c r="AE47" i="27"/>
  <c r="AE24" i="27"/>
  <c r="AE25" i="27" s="1"/>
  <c r="AF24" i="23"/>
  <c r="AF25" i="23" s="1"/>
  <c r="AF47" i="23"/>
  <c r="AE49" i="22"/>
  <c r="AF28" i="22" s="1"/>
  <c r="AH26" i="22" s="1"/>
  <c r="AE49" i="23"/>
  <c r="AF28" i="23" s="1"/>
  <c r="AH26" i="23" s="1"/>
  <c r="AD49" i="25"/>
  <c r="AE28" i="25" s="1"/>
  <c r="AG26" i="25" s="1"/>
  <c r="AF47" i="22"/>
  <c r="AF24" i="22"/>
  <c r="AF25" i="22" s="1"/>
  <c r="AF49" i="21"/>
  <c r="AG28" i="21" s="1"/>
  <c r="AI26" i="21" s="1"/>
  <c r="AE49" i="17"/>
  <c r="AF28" i="17" s="1"/>
  <c r="AH26" i="17" s="1"/>
  <c r="AF49" i="18"/>
  <c r="AG28" i="18" s="1"/>
  <c r="AI26" i="18" s="1"/>
  <c r="AE6" i="13"/>
  <c r="AD49" i="27"/>
  <c r="AE28" i="27" s="1"/>
  <c r="AG26" i="27" s="1"/>
  <c r="AE24" i="24"/>
  <c r="AE47" i="24"/>
  <c r="AG24" i="21"/>
  <c r="AG25" i="21" s="1"/>
  <c r="AG47" i="21"/>
  <c r="AE49" i="19"/>
  <c r="AF28" i="19" s="1"/>
  <c r="AG24" i="18"/>
  <c r="AG25" i="18" s="1"/>
  <c r="AG47" i="18"/>
  <c r="AD49" i="24"/>
  <c r="AE28" i="24" s="1"/>
  <c r="AG26" i="24" s="1"/>
  <c r="AE25" i="24"/>
  <c r="AE24" i="25"/>
  <c r="AE25" i="25" s="1"/>
  <c r="AE47" i="25"/>
  <c r="AF24" i="17"/>
  <c r="AF25" i="17" s="1"/>
  <c r="AF47" i="17"/>
  <c r="AF24" i="19"/>
  <c r="AF25" i="19" s="1"/>
  <c r="AF47" i="19"/>
  <c r="AB12" i="13"/>
  <c r="AC10" i="13"/>
  <c r="AD47" i="14"/>
  <c r="AF8" i="13"/>
  <c r="AC28" i="14"/>
  <c r="AE26" i="14" s="1"/>
  <c r="AD13" i="13"/>
  <c r="AC11" i="13"/>
  <c r="AB15" i="13"/>
  <c r="AC16" i="13"/>
  <c r="AH26" i="19" l="1"/>
  <c r="AG49" i="20"/>
  <c r="AH28" i="20" s="1"/>
  <c r="AI26" i="20"/>
  <c r="AH24" i="20"/>
  <c r="AH47" i="20"/>
  <c r="AG25" i="20"/>
  <c r="AF49" i="19"/>
  <c r="AG28" i="19" s="1"/>
  <c r="AF47" i="27"/>
  <c r="AF24" i="27"/>
  <c r="AF25" i="27" s="1"/>
  <c r="AF49" i="17"/>
  <c r="AG28" i="17" s="1"/>
  <c r="AI26" i="17" s="1"/>
  <c r="AG47" i="17"/>
  <c r="AG24" i="17"/>
  <c r="AG25" i="17" s="1"/>
  <c r="AH47" i="17"/>
  <c r="AH24" i="17"/>
  <c r="AG49" i="18"/>
  <c r="AH28" i="18" s="1"/>
  <c r="AJ26" i="18" s="1"/>
  <c r="AH24" i="18"/>
  <c r="AH25" i="18" s="1"/>
  <c r="AH47" i="18"/>
  <c r="AF47" i="24"/>
  <c r="AF24" i="24"/>
  <c r="AF25" i="24" s="1"/>
  <c r="AE49" i="25"/>
  <c r="AF28" i="25" s="1"/>
  <c r="AH26" i="25" s="1"/>
  <c r="AF49" i="22"/>
  <c r="AG28" i="22" s="1"/>
  <c r="AI26" i="22" s="1"/>
  <c r="AG47" i="23"/>
  <c r="AG24" i="23"/>
  <c r="AG25" i="23" s="1"/>
  <c r="AE49" i="24"/>
  <c r="AF28" i="24" s="1"/>
  <c r="AH26" i="24" s="1"/>
  <c r="AF47" i="25"/>
  <c r="AF24" i="25"/>
  <c r="AF25" i="25" s="1"/>
  <c r="AG24" i="22"/>
  <c r="AG25" i="22" s="1"/>
  <c r="AG47" i="22"/>
  <c r="AF49" i="23"/>
  <c r="AG28" i="23" s="1"/>
  <c r="AI26" i="23" s="1"/>
  <c r="AG24" i="19"/>
  <c r="AG25" i="19" s="1"/>
  <c r="AG47" i="19"/>
  <c r="AG49" i="21"/>
  <c r="AH28" i="21" s="1"/>
  <c r="AJ26" i="21" s="1"/>
  <c r="AE49" i="27"/>
  <c r="AF28" i="27" s="1"/>
  <c r="AH26" i="27" s="1"/>
  <c r="AF6" i="13"/>
  <c r="AH24" i="21"/>
  <c r="AH25" i="21" s="1"/>
  <c r="AH47" i="21"/>
  <c r="AE47" i="14"/>
  <c r="AD24" i="14"/>
  <c r="AD49" i="14" s="1"/>
  <c r="AC12" i="13"/>
  <c r="AD12" i="13"/>
  <c r="AC14" i="13"/>
  <c r="AD28" i="14"/>
  <c r="AF26" i="14" s="1"/>
  <c r="AD10" i="13"/>
  <c r="AD11" i="13"/>
  <c r="AE9" i="13"/>
  <c r="AE13" i="13"/>
  <c r="AI26" i="19" l="1"/>
  <c r="AH49" i="20"/>
  <c r="AI28" i="20" s="1"/>
  <c r="AJ26" i="20"/>
  <c r="AI24" i="20"/>
  <c r="AI25" i="20" s="1"/>
  <c r="AI47" i="20"/>
  <c r="AH25" i="20"/>
  <c r="AI47" i="17"/>
  <c r="AI24" i="17"/>
  <c r="AI25" i="17" s="1"/>
  <c r="AH49" i="17"/>
  <c r="AI28" i="17" s="1"/>
  <c r="AH47" i="19"/>
  <c r="AH24" i="19"/>
  <c r="AH25" i="19" s="1"/>
  <c r="AG49" i="19"/>
  <c r="AH28" i="19" s="1"/>
  <c r="AG47" i="27"/>
  <c r="AG24" i="27"/>
  <c r="AG25" i="27" s="1"/>
  <c r="AH49" i="18"/>
  <c r="AI28" i="18" s="1"/>
  <c r="AK26" i="18" s="1"/>
  <c r="AH24" i="23"/>
  <c r="AH25" i="23" s="1"/>
  <c r="AH47" i="23"/>
  <c r="AG6" i="13"/>
  <c r="AF49" i="27"/>
  <c r="AG28" i="27" s="1"/>
  <c r="AI26" i="27" s="1"/>
  <c r="AH49" i="21"/>
  <c r="AI28" i="21" s="1"/>
  <c r="AK26" i="21" s="1"/>
  <c r="AI24" i="18"/>
  <c r="AI25" i="18" s="1"/>
  <c r="AI47" i="18"/>
  <c r="AI24" i="21"/>
  <c r="AI25" i="21" s="1"/>
  <c r="AI47" i="21"/>
  <c r="AG49" i="22"/>
  <c r="AH28" i="22" s="1"/>
  <c r="AJ26" i="22" s="1"/>
  <c r="AH24" i="22"/>
  <c r="AH25" i="22" s="1"/>
  <c r="AH47" i="22"/>
  <c r="AF49" i="24"/>
  <c r="AG28" i="24" s="1"/>
  <c r="AI26" i="24" s="1"/>
  <c r="AF49" i="25"/>
  <c r="AG28" i="25" s="1"/>
  <c r="AI26" i="25" s="1"/>
  <c r="AG24" i="24"/>
  <c r="AG25" i="24" s="1"/>
  <c r="AG47" i="24"/>
  <c r="AG47" i="25"/>
  <c r="AG24" i="25"/>
  <c r="AG25" i="25" s="1"/>
  <c r="AG49" i="23"/>
  <c r="AH28" i="23" s="1"/>
  <c r="AJ26" i="23" s="1"/>
  <c r="AG49" i="17"/>
  <c r="AH28" i="17" s="1"/>
  <c r="AJ26" i="17" s="1"/>
  <c r="AH25" i="17"/>
  <c r="AD25" i="14"/>
  <c r="AE28" i="14" s="1"/>
  <c r="AG26" i="14" s="1"/>
  <c r="AE7" i="13"/>
  <c r="AE24" i="14"/>
  <c r="AE49" i="14" s="1"/>
  <c r="AD14" i="13"/>
  <c r="AD9" i="13"/>
  <c r="AC15" i="13"/>
  <c r="AD16" i="13"/>
  <c r="AJ26" i="19" l="1"/>
  <c r="AK26" i="17"/>
  <c r="AI49" i="20"/>
  <c r="AJ28" i="20" s="1"/>
  <c r="AK26" i="20"/>
  <c r="AJ24" i="20"/>
  <c r="AJ47" i="20"/>
  <c r="AJ47" i="17"/>
  <c r="AJ24" i="17"/>
  <c r="AJ25" i="17" s="1"/>
  <c r="AG49" i="25"/>
  <c r="AH28" i="25" s="1"/>
  <c r="AJ26" i="25" s="1"/>
  <c r="AK47" i="18"/>
  <c r="AK24" i="18"/>
  <c r="AI49" i="18"/>
  <c r="AJ28" i="18" s="1"/>
  <c r="AL26" i="18" s="1"/>
  <c r="AH49" i="22"/>
  <c r="AI28" i="22" s="1"/>
  <c r="AK26" i="22" s="1"/>
  <c r="AH24" i="27"/>
  <c r="AH25" i="27" s="1"/>
  <c r="AH47" i="27"/>
  <c r="AH24" i="24"/>
  <c r="AH25" i="24" s="1"/>
  <c r="AH47" i="24"/>
  <c r="AI24" i="23"/>
  <c r="AI25" i="23" s="1"/>
  <c r="AI47" i="23"/>
  <c r="AI49" i="17"/>
  <c r="AJ28" i="17" s="1"/>
  <c r="AI24" i="22"/>
  <c r="AI25" i="22" s="1"/>
  <c r="AI47" i="22"/>
  <c r="AJ47" i="23"/>
  <c r="AJ24" i="23"/>
  <c r="AI49" i="21"/>
  <c r="AJ28" i="21" s="1"/>
  <c r="AL26" i="21" s="1"/>
  <c r="AH49" i="19"/>
  <c r="AI28" i="19" s="1"/>
  <c r="AK26" i="19" s="1"/>
  <c r="AJ24" i="21"/>
  <c r="AJ25" i="21" s="1"/>
  <c r="AJ47" i="21"/>
  <c r="AI24" i="19"/>
  <c r="AI25" i="19" s="1"/>
  <c r="AI47" i="19"/>
  <c r="AH47" i="25"/>
  <c r="AH24" i="25"/>
  <c r="AH25" i="25" s="1"/>
  <c r="AH6" i="13"/>
  <c r="AG49" i="27"/>
  <c r="AH28" i="27" s="1"/>
  <c r="AJ26" i="27" s="1"/>
  <c r="AJ47" i="18"/>
  <c r="AJ24" i="18"/>
  <c r="AJ25" i="18" s="1"/>
  <c r="AH49" i="23"/>
  <c r="AI28" i="23" s="1"/>
  <c r="AK26" i="23" s="1"/>
  <c r="AG49" i="24"/>
  <c r="AH28" i="24" s="1"/>
  <c r="AJ26" i="24" s="1"/>
  <c r="AF47" i="14"/>
  <c r="AE25" i="14"/>
  <c r="AF7" i="13"/>
  <c r="AF24" i="14"/>
  <c r="AF49" i="14" s="1"/>
  <c r="AG24" i="14"/>
  <c r="AG49" i="14" s="1"/>
  <c r="AE14" i="13"/>
  <c r="AE11" i="13"/>
  <c r="AE12" i="13"/>
  <c r="AE16" i="13"/>
  <c r="AG47" i="14"/>
  <c r="AH8" i="13"/>
  <c r="AG8" i="13"/>
  <c r="AE10" i="13"/>
  <c r="AF13" i="13"/>
  <c r="AG13" i="13"/>
  <c r="AH13" i="13"/>
  <c r="AL26" i="17" l="1"/>
  <c r="AJ49" i="20"/>
  <c r="AK28" i="20" s="1"/>
  <c r="AL26" i="20"/>
  <c r="AK24" i="20"/>
  <c r="AK25" i="20" s="1"/>
  <c r="AK47" i="20"/>
  <c r="AJ25" i="20"/>
  <c r="AK24" i="23"/>
  <c r="AK25" i="23" s="1"/>
  <c r="AK47" i="23"/>
  <c r="AI49" i="22"/>
  <c r="AJ28" i="22" s="1"/>
  <c r="AL26" i="22" s="1"/>
  <c r="AI49" i="19"/>
  <c r="AJ28" i="19" s="1"/>
  <c r="AL26" i="19" s="1"/>
  <c r="AJ24" i="19"/>
  <c r="AJ25" i="19" s="1"/>
  <c r="AJ47" i="19"/>
  <c r="AJ49" i="23"/>
  <c r="AK28" i="23" s="1"/>
  <c r="AH49" i="27"/>
  <c r="AI28" i="27" s="1"/>
  <c r="AK26" i="27" s="1"/>
  <c r="AI6" i="13"/>
  <c r="AK47" i="21"/>
  <c r="AK24" i="21"/>
  <c r="AK25" i="21" s="1"/>
  <c r="AI49" i="23"/>
  <c r="AJ28" i="23" s="1"/>
  <c r="AL26" i="23" s="1"/>
  <c r="AJ25" i="23"/>
  <c r="AH49" i="25"/>
  <c r="AI28" i="25" s="1"/>
  <c r="AK26" i="25" s="1"/>
  <c r="AJ49" i="21"/>
  <c r="AK28" i="21" s="1"/>
  <c r="AM26" i="21" s="1"/>
  <c r="AK24" i="17"/>
  <c r="AK25" i="17" s="1"/>
  <c r="AK47" i="17"/>
  <c r="AI47" i="25"/>
  <c r="AI24" i="25"/>
  <c r="AI25" i="25" s="1"/>
  <c r="AI24" i="24"/>
  <c r="AI25" i="24" s="1"/>
  <c r="AI47" i="24"/>
  <c r="AL24" i="18"/>
  <c r="AL25" i="18" s="1"/>
  <c r="AL47" i="18"/>
  <c r="AJ49" i="17"/>
  <c r="AK28" i="17" s="1"/>
  <c r="AM26" i="17" s="1"/>
  <c r="AJ49" i="18"/>
  <c r="AK28" i="18" s="1"/>
  <c r="AM26" i="18" s="1"/>
  <c r="AK25" i="18"/>
  <c r="AI47" i="27"/>
  <c r="AI24" i="27"/>
  <c r="AI25" i="27" s="1"/>
  <c r="AJ24" i="22"/>
  <c r="AJ25" i="22" s="1"/>
  <c r="AJ47" i="22"/>
  <c r="AH49" i="24"/>
  <c r="AI28" i="24" s="1"/>
  <c r="AK26" i="24" s="1"/>
  <c r="AK49" i="18"/>
  <c r="AL28" i="18" s="1"/>
  <c r="AG7" i="13"/>
  <c r="AF25" i="14"/>
  <c r="AH7" i="13"/>
  <c r="AG25" i="14"/>
  <c r="AF14" i="13"/>
  <c r="AI8" i="13"/>
  <c r="AF12" i="13"/>
  <c r="AF16" i="13"/>
  <c r="AF28" i="14"/>
  <c r="AH26" i="14" s="1"/>
  <c r="AF11" i="13"/>
  <c r="AF10" i="13"/>
  <c r="AD15" i="13"/>
  <c r="AG14" i="13"/>
  <c r="AF9" i="13"/>
  <c r="AE15" i="13"/>
  <c r="AG16" i="13"/>
  <c r="AM26" i="23" l="1"/>
  <c r="AN26" i="18"/>
  <c r="AK49" i="20"/>
  <c r="AL28" i="20" s="1"/>
  <c r="AM26" i="20"/>
  <c r="AL24" i="20"/>
  <c r="AL47" i="20"/>
  <c r="AJ49" i="22"/>
  <c r="AK28" i="22" s="1"/>
  <c r="AM26" i="22" s="1"/>
  <c r="AI49" i="27"/>
  <c r="AJ28" i="27" s="1"/>
  <c r="AL26" i="27" s="1"/>
  <c r="AJ6" i="13"/>
  <c r="AM47" i="18"/>
  <c r="AM24" i="18"/>
  <c r="AM25" i="18" s="1"/>
  <c r="AK49" i="17"/>
  <c r="AL28" i="17" s="1"/>
  <c r="AN26" i="17" s="1"/>
  <c r="AJ24" i="24"/>
  <c r="AJ25" i="24" s="1"/>
  <c r="AJ47" i="24"/>
  <c r="AI49" i="24"/>
  <c r="AJ28" i="24" s="1"/>
  <c r="AL26" i="24" s="1"/>
  <c r="AI49" i="25"/>
  <c r="AJ28" i="25" s="1"/>
  <c r="AL26" i="25" s="1"/>
  <c r="AL24" i="21"/>
  <c r="AL25" i="21" s="1"/>
  <c r="AL47" i="21"/>
  <c r="AL49" i="18"/>
  <c r="AM28" i="18" s="1"/>
  <c r="AJ49" i="19"/>
  <c r="AK28" i="19" s="1"/>
  <c r="AM26" i="19" s="1"/>
  <c r="AJ24" i="27"/>
  <c r="AJ25" i="27" s="1"/>
  <c r="AJ47" i="27"/>
  <c r="AL24" i="17"/>
  <c r="AL25" i="17" s="1"/>
  <c r="AL47" i="17"/>
  <c r="AK49" i="21"/>
  <c r="AL28" i="21" s="1"/>
  <c r="AN26" i="21" s="1"/>
  <c r="AK47" i="22"/>
  <c r="AK24" i="22"/>
  <c r="AK25" i="22" s="1"/>
  <c r="AJ24" i="25"/>
  <c r="AJ25" i="25" s="1"/>
  <c r="AJ47" i="25"/>
  <c r="AK49" i="23"/>
  <c r="AL28" i="23" s="1"/>
  <c r="AK47" i="19"/>
  <c r="AK24" i="19"/>
  <c r="AK25" i="19" s="1"/>
  <c r="AL24" i="23"/>
  <c r="AL25" i="23" s="1"/>
  <c r="AL47" i="23"/>
  <c r="AG12" i="13"/>
  <c r="AH12" i="13"/>
  <c r="AH47" i="14"/>
  <c r="AJ8" i="13"/>
  <c r="AG28" i="14"/>
  <c r="AI26" i="14" s="1"/>
  <c r="AG11" i="13"/>
  <c r="AG10" i="13"/>
  <c r="AH28" i="14"/>
  <c r="AH9" i="13"/>
  <c r="AG9" i="13"/>
  <c r="AI13" i="13"/>
  <c r="AN26" i="23" l="1"/>
  <c r="AO26" i="18"/>
  <c r="AO24" i="18" s="1"/>
  <c r="AJ26" i="14"/>
  <c r="AL49" i="20"/>
  <c r="AM28" i="20" s="1"/>
  <c r="AN26" i="20"/>
  <c r="AM47" i="20"/>
  <c r="AM24" i="20"/>
  <c r="AM25" i="20" s="1"/>
  <c r="AL25" i="20"/>
  <c r="AN24" i="18"/>
  <c r="AN47" i="18"/>
  <c r="AL47" i="22"/>
  <c r="AL24" i="22"/>
  <c r="AL25" i="22" s="1"/>
  <c r="AM47" i="21"/>
  <c r="AM24" i="21"/>
  <c r="AM25" i="21" s="1"/>
  <c r="AL47" i="19"/>
  <c r="AL24" i="19"/>
  <c r="AL25" i="19" s="1"/>
  <c r="AK47" i="27"/>
  <c r="AK24" i="27"/>
  <c r="AK25" i="27" s="1"/>
  <c r="AL49" i="21"/>
  <c r="AM28" i="21" s="1"/>
  <c r="AO26" i="21" s="1"/>
  <c r="AK24" i="24"/>
  <c r="AK25" i="24" s="1"/>
  <c r="AK47" i="24"/>
  <c r="AM24" i="23"/>
  <c r="AM25" i="23" s="1"/>
  <c r="AM47" i="23"/>
  <c r="AM49" i="18"/>
  <c r="AN28" i="18" s="1"/>
  <c r="AP26" i="18" s="1"/>
  <c r="AN25" i="18"/>
  <c r="AK49" i="22"/>
  <c r="AL28" i="22" s="1"/>
  <c r="AN26" i="22" s="1"/>
  <c r="AJ49" i="27"/>
  <c r="AK28" i="27" s="1"/>
  <c r="AM26" i="27" s="1"/>
  <c r="AK6" i="13"/>
  <c r="AJ49" i="24"/>
  <c r="AK28" i="24" s="1"/>
  <c r="AM26" i="24" s="1"/>
  <c r="AL49" i="23"/>
  <c r="AM28" i="23" s="1"/>
  <c r="AK24" i="25"/>
  <c r="AK25" i="25" s="1"/>
  <c r="AK47" i="25"/>
  <c r="AK49" i="19"/>
  <c r="AL28" i="19" s="1"/>
  <c r="AN26" i="19" s="1"/>
  <c r="AJ49" i="25"/>
  <c r="AK28" i="25" s="1"/>
  <c r="AM26" i="25" s="1"/>
  <c r="AL49" i="17"/>
  <c r="AM28" i="17" s="1"/>
  <c r="AO26" i="17" s="1"/>
  <c r="AM24" i="17"/>
  <c r="AM25" i="17" s="1"/>
  <c r="AM47" i="17"/>
  <c r="AH24" i="14"/>
  <c r="AH49" i="14" s="1"/>
  <c r="AI47" i="14"/>
  <c r="AL8" i="13"/>
  <c r="AK8" i="13"/>
  <c r="AH10" i="13"/>
  <c r="AH14" i="13"/>
  <c r="AI9" i="13"/>
  <c r="AH16" i="13"/>
  <c r="AH11" i="13"/>
  <c r="AF15" i="13"/>
  <c r="AO47" i="18" l="1"/>
  <c r="AO26" i="23"/>
  <c r="AM49" i="20"/>
  <c r="AN28" i="20" s="1"/>
  <c r="AO26" i="20"/>
  <c r="AN47" i="20"/>
  <c r="AN24" i="20"/>
  <c r="AP47" i="18"/>
  <c r="AP24" i="18"/>
  <c r="AP25" i="18" s="1"/>
  <c r="AL6" i="13"/>
  <c r="AK49" i="27"/>
  <c r="AL28" i="27" s="1"/>
  <c r="AN26" i="27" s="1"/>
  <c r="AO25" i="18"/>
  <c r="AN49" i="18"/>
  <c r="AO28" i="18" s="1"/>
  <c r="AQ26" i="18" s="1"/>
  <c r="AL47" i="27"/>
  <c r="AL24" i="27"/>
  <c r="AL25" i="27" s="1"/>
  <c r="AN24" i="21"/>
  <c r="AN25" i="21" s="1"/>
  <c r="AN47" i="21"/>
  <c r="AM49" i="23"/>
  <c r="AN28" i="23" s="1"/>
  <c r="AM49" i="21"/>
  <c r="AN28" i="21" s="1"/>
  <c r="AP26" i="21" s="1"/>
  <c r="AM49" i="17"/>
  <c r="AN28" i="17" s="1"/>
  <c r="AP26" i="17" s="1"/>
  <c r="AL24" i="25"/>
  <c r="AL25" i="25" s="1"/>
  <c r="AL47" i="25"/>
  <c r="AN24" i="23"/>
  <c r="AN25" i="23" s="1"/>
  <c r="AN47" i="23"/>
  <c r="AK49" i="25"/>
  <c r="AL28" i="25" s="1"/>
  <c r="AN26" i="25" s="1"/>
  <c r="AL24" i="24"/>
  <c r="AL25" i="24" s="1"/>
  <c r="AL47" i="24"/>
  <c r="AM24" i="19"/>
  <c r="AM25" i="19" s="1"/>
  <c r="AM47" i="19"/>
  <c r="AL49" i="22"/>
  <c r="AM28" i="22" s="1"/>
  <c r="AO26" i="22" s="1"/>
  <c r="AN24" i="17"/>
  <c r="AN25" i="17" s="1"/>
  <c r="AN47" i="17"/>
  <c r="AK49" i="24"/>
  <c r="AL28" i="24" s="1"/>
  <c r="AN26" i="24" s="1"/>
  <c r="AL49" i="19"/>
  <c r="AM28" i="19" s="1"/>
  <c r="AO26" i="19" s="1"/>
  <c r="AM24" i="22"/>
  <c r="AM25" i="22" s="1"/>
  <c r="AM47" i="22"/>
  <c r="AO49" i="18"/>
  <c r="AP28" i="18" s="1"/>
  <c r="AI7" i="13"/>
  <c r="AH25" i="14"/>
  <c r="AI24" i="14"/>
  <c r="AJ7" i="13" s="1"/>
  <c r="AJ24" i="14"/>
  <c r="AJ49" i="14" s="1"/>
  <c r="AI12" i="13"/>
  <c r="AJ47" i="14"/>
  <c r="AI28" i="14"/>
  <c r="AK26" i="14" s="1"/>
  <c r="AJ13" i="13"/>
  <c r="AI10" i="13"/>
  <c r="AJ12" i="13"/>
  <c r="AJ16" i="13"/>
  <c r="AI16" i="13"/>
  <c r="AG15" i="13"/>
  <c r="AP26" i="23" l="1"/>
  <c r="AR26" i="18"/>
  <c r="AN49" i="20"/>
  <c r="AO28" i="20" s="1"/>
  <c r="AP26" i="20"/>
  <c r="AO47" i="20"/>
  <c r="AO24" i="20"/>
  <c r="AO25" i="20" s="1"/>
  <c r="AN25" i="20"/>
  <c r="AQ24" i="18"/>
  <c r="AQ25" i="18" s="1"/>
  <c r="AQ47" i="18"/>
  <c r="AO47" i="21"/>
  <c r="AO24" i="21"/>
  <c r="AO25" i="21" s="1"/>
  <c r="AN49" i="17"/>
  <c r="AO28" i="17" s="1"/>
  <c r="AQ26" i="17" s="1"/>
  <c r="AL49" i="24"/>
  <c r="AM28" i="24" s="1"/>
  <c r="AO26" i="24" s="1"/>
  <c r="AL49" i="27"/>
  <c r="AM28" i="27" s="1"/>
  <c r="AO26" i="27" s="1"/>
  <c r="AM6" i="13"/>
  <c r="AP49" i="18"/>
  <c r="AQ28" i="18" s="1"/>
  <c r="AN49" i="23"/>
  <c r="AO28" i="23" s="1"/>
  <c r="AQ26" i="23" s="1"/>
  <c r="AM47" i="25"/>
  <c r="AM24" i="25"/>
  <c r="AM25" i="25" s="1"/>
  <c r="AM49" i="19"/>
  <c r="AN28" i="19" s="1"/>
  <c r="AP26" i="19" s="1"/>
  <c r="AL49" i="25"/>
  <c r="AM28" i="25" s="1"/>
  <c r="AO26" i="25" s="1"/>
  <c r="AN49" i="21"/>
  <c r="AO28" i="21" s="1"/>
  <c r="AQ26" i="21" s="1"/>
  <c r="AN47" i="22"/>
  <c r="AN24" i="22"/>
  <c r="AN25" i="22" s="1"/>
  <c r="AO24" i="17"/>
  <c r="AO25" i="17" s="1"/>
  <c r="AO47" i="17"/>
  <c r="AM47" i="24"/>
  <c r="AM24" i="24"/>
  <c r="AM25" i="24" s="1"/>
  <c r="AM24" i="27"/>
  <c r="AM25" i="27" s="1"/>
  <c r="AM47" i="27"/>
  <c r="AN47" i="19"/>
  <c r="AN24" i="19"/>
  <c r="AN25" i="19" s="1"/>
  <c r="AM49" i="22"/>
  <c r="AN28" i="22" s="1"/>
  <c r="AP26" i="22" s="1"/>
  <c r="AO24" i="23"/>
  <c r="AO25" i="23" s="1"/>
  <c r="AO47" i="23"/>
  <c r="AI49" i="14"/>
  <c r="AJ28" i="14" s="1"/>
  <c r="AL26" i="14" s="1"/>
  <c r="AI25" i="14"/>
  <c r="AK7" i="13"/>
  <c r="AJ25" i="14"/>
  <c r="AK47" i="14"/>
  <c r="AM8" i="13"/>
  <c r="AK28" i="14"/>
  <c r="AK10" i="13"/>
  <c r="AJ10" i="13"/>
  <c r="AK12" i="13"/>
  <c r="AK9" i="13"/>
  <c r="AJ9" i="13"/>
  <c r="AI11" i="13"/>
  <c r="AK13" i="13"/>
  <c r="AI14" i="13"/>
  <c r="AS26" i="18" l="1"/>
  <c r="AM26" i="14"/>
  <c r="AM24" i="14" s="1"/>
  <c r="AO49" i="20"/>
  <c r="AP28" i="20" s="1"/>
  <c r="AQ26" i="20"/>
  <c r="AP24" i="20"/>
  <c r="AP25" i="20" s="1"/>
  <c r="AP47" i="20"/>
  <c r="AO47" i="22"/>
  <c r="AO24" i="22"/>
  <c r="AO25" i="22" s="1"/>
  <c r="AP24" i="21"/>
  <c r="AP25" i="21" s="1"/>
  <c r="AP47" i="21"/>
  <c r="AP24" i="23"/>
  <c r="AP25" i="23" s="1"/>
  <c r="AP47" i="23"/>
  <c r="AN24" i="27"/>
  <c r="AN25" i="27" s="1"/>
  <c r="AN47" i="27"/>
  <c r="AO49" i="17"/>
  <c r="AP28" i="17" s="1"/>
  <c r="AR26" i="17" s="1"/>
  <c r="AN47" i="25"/>
  <c r="AN24" i="25"/>
  <c r="AN25" i="25" s="1"/>
  <c r="AN49" i="19"/>
  <c r="AO28" i="19" s="1"/>
  <c r="AQ26" i="19" s="1"/>
  <c r="AN24" i="24"/>
  <c r="AN25" i="24" s="1"/>
  <c r="AN47" i="24"/>
  <c r="AO47" i="19"/>
  <c r="AO24" i="19"/>
  <c r="AO25" i="19" s="1"/>
  <c r="AP24" i="17"/>
  <c r="AP25" i="17" s="1"/>
  <c r="AP47" i="17"/>
  <c r="AN49" i="22"/>
  <c r="AO28" i="22" s="1"/>
  <c r="AQ26" i="22" s="1"/>
  <c r="AR24" i="18"/>
  <c r="AR25" i="18" s="1"/>
  <c r="AR47" i="18"/>
  <c r="AM49" i="24"/>
  <c r="AN28" i="24" s="1"/>
  <c r="AP26" i="24" s="1"/>
  <c r="AO49" i="21"/>
  <c r="AP28" i="21" s="1"/>
  <c r="AR26" i="21" s="1"/>
  <c r="AO49" i="23"/>
  <c r="AP28" i="23" s="1"/>
  <c r="AR26" i="23" s="1"/>
  <c r="AN6" i="13"/>
  <c r="AM49" i="27"/>
  <c r="AN28" i="27" s="1"/>
  <c r="AP26" i="27" s="1"/>
  <c r="AM49" i="25"/>
  <c r="AN28" i="25" s="1"/>
  <c r="AP26" i="25" s="1"/>
  <c r="AQ49" i="18"/>
  <c r="AR28" i="18" s="1"/>
  <c r="AL24" i="14"/>
  <c r="AL49" i="14" s="1"/>
  <c r="AK24" i="14"/>
  <c r="AK49" i="14" s="1"/>
  <c r="AL12" i="13"/>
  <c r="AL47" i="14"/>
  <c r="AN8" i="13"/>
  <c r="AO8" i="13"/>
  <c r="AJ11" i="13"/>
  <c r="AJ14" i="13"/>
  <c r="AK16" i="13"/>
  <c r="AT26" i="18" l="1"/>
  <c r="AP49" i="20"/>
  <c r="AQ28" i="20" s="1"/>
  <c r="AR26" i="20"/>
  <c r="AQ24" i="20"/>
  <c r="AQ25" i="20" s="1"/>
  <c r="AQ47" i="20"/>
  <c r="AP24" i="25"/>
  <c r="AP47" i="25"/>
  <c r="AP49" i="17"/>
  <c r="AQ28" i="17" s="1"/>
  <c r="AS26" i="17" s="1"/>
  <c r="AQ47" i="21"/>
  <c r="AQ24" i="21"/>
  <c r="AQ25" i="21" s="1"/>
  <c r="AP49" i="21"/>
  <c r="AQ28" i="21" s="1"/>
  <c r="AS26" i="21" s="1"/>
  <c r="AS47" i="18"/>
  <c r="AS24" i="18"/>
  <c r="AO49" i="19"/>
  <c r="AP28" i="19" s="1"/>
  <c r="AR26" i="19" s="1"/>
  <c r="AO6" i="13"/>
  <c r="AN49" i="27"/>
  <c r="AO28" i="27" s="1"/>
  <c r="AQ26" i="27" s="1"/>
  <c r="AQ24" i="17"/>
  <c r="AQ25" i="17" s="1"/>
  <c r="AQ47" i="17"/>
  <c r="AN49" i="25"/>
  <c r="AO28" i="25" s="1"/>
  <c r="AQ26" i="25" s="1"/>
  <c r="AQ24" i="23"/>
  <c r="AQ25" i="23" s="1"/>
  <c r="AQ47" i="23"/>
  <c r="AO49" i="22"/>
  <c r="AP28" i="22" s="1"/>
  <c r="AR26" i="22" s="1"/>
  <c r="AO47" i="24"/>
  <c r="AO24" i="24"/>
  <c r="AO25" i="24" s="1"/>
  <c r="AN49" i="24"/>
  <c r="AO28" i="24" s="1"/>
  <c r="AQ26" i="24" s="1"/>
  <c r="AP47" i="19"/>
  <c r="AP24" i="19"/>
  <c r="AP25" i="19" s="1"/>
  <c r="AO47" i="27"/>
  <c r="AO24" i="27"/>
  <c r="AO25" i="27" s="1"/>
  <c r="AR49" i="18"/>
  <c r="AS28" i="18" s="1"/>
  <c r="AS25" i="18"/>
  <c r="AO24" i="25"/>
  <c r="AO25" i="25" s="1"/>
  <c r="AO47" i="25"/>
  <c r="AP49" i="23"/>
  <c r="AQ28" i="23" s="1"/>
  <c r="AS26" i="23" s="1"/>
  <c r="AP24" i="22"/>
  <c r="AP25" i="22" s="1"/>
  <c r="AP47" i="22"/>
  <c r="AK25" i="14"/>
  <c r="AL7" i="13"/>
  <c r="AL25" i="14"/>
  <c r="AM7" i="13"/>
  <c r="AM47" i="14"/>
  <c r="AM49" i="14"/>
  <c r="AL28" i="14"/>
  <c r="AN26" i="14" s="1"/>
  <c r="AM9" i="13"/>
  <c r="AL9" i="13"/>
  <c r="AM12" i="13"/>
  <c r="AL13" i="13"/>
  <c r="AL10" i="13"/>
  <c r="AH15" i="13"/>
  <c r="AU26" i="18" l="1"/>
  <c r="AS26" i="20"/>
  <c r="AR47" i="20"/>
  <c r="AR24" i="20"/>
  <c r="AR25" i="20" s="1"/>
  <c r="AQ49" i="20"/>
  <c r="AR28" i="20" s="1"/>
  <c r="AQ49" i="23"/>
  <c r="AR28" i="23" s="1"/>
  <c r="AT26" i="23" s="1"/>
  <c r="AQ49" i="21"/>
  <c r="AR28" i="21" s="1"/>
  <c r="AT26" i="21" s="1"/>
  <c r="AP49" i="19"/>
  <c r="AQ28" i="19" s="1"/>
  <c r="AS26" i="19" s="1"/>
  <c r="AP24" i="24"/>
  <c r="AP25" i="24" s="1"/>
  <c r="AP47" i="24"/>
  <c r="AR47" i="21"/>
  <c r="AR24" i="21"/>
  <c r="AR25" i="21" s="1"/>
  <c r="AO49" i="24"/>
  <c r="AP28" i="24" s="1"/>
  <c r="AR26" i="24" s="1"/>
  <c r="AP49" i="22"/>
  <c r="AQ28" i="22" s="1"/>
  <c r="AS26" i="22" s="1"/>
  <c r="AO49" i="25"/>
  <c r="AP28" i="25" s="1"/>
  <c r="AR26" i="25" s="1"/>
  <c r="AP25" i="25"/>
  <c r="AQ24" i="19"/>
  <c r="AQ25" i="19" s="1"/>
  <c r="AQ47" i="19"/>
  <c r="AR47" i="17"/>
  <c r="AR24" i="17"/>
  <c r="AR25" i="17" s="1"/>
  <c r="AS49" i="18"/>
  <c r="AT28" i="18" s="1"/>
  <c r="AQ47" i="22"/>
  <c r="AQ24" i="22"/>
  <c r="AQ25" i="22" s="1"/>
  <c r="AT24" i="18"/>
  <c r="AT25" i="18" s="1"/>
  <c r="AT47" i="18"/>
  <c r="AQ49" i="17"/>
  <c r="AR28" i="17" s="1"/>
  <c r="AT26" i="17" s="1"/>
  <c r="AP47" i="27"/>
  <c r="AP24" i="27"/>
  <c r="AP25" i="27" s="1"/>
  <c r="AQ47" i="25"/>
  <c r="AQ24" i="25"/>
  <c r="AQ25" i="25" s="1"/>
  <c r="AO49" i="27"/>
  <c r="AP28" i="27" s="1"/>
  <c r="AR26" i="27" s="1"/>
  <c r="AP6" i="13"/>
  <c r="AR24" i="23"/>
  <c r="AR25" i="23" s="1"/>
  <c r="AR47" i="23"/>
  <c r="AP49" i="25"/>
  <c r="AQ28" i="25" s="1"/>
  <c r="AN47" i="14"/>
  <c r="AP8" i="13"/>
  <c r="AM25" i="14"/>
  <c r="AN28" i="14" s="1"/>
  <c r="AN7" i="13"/>
  <c r="AQ8" i="13"/>
  <c r="AM28" i="14"/>
  <c r="AO26" i="14" s="1"/>
  <c r="AN9" i="13"/>
  <c r="AL16" i="13"/>
  <c r="AK11" i="13"/>
  <c r="AV26" i="18" l="1"/>
  <c r="AP26" i="14"/>
  <c r="AS26" i="25"/>
  <c r="AR49" i="20"/>
  <c r="AS28" i="20" s="1"/>
  <c r="AT26" i="20"/>
  <c r="AS24" i="20"/>
  <c r="AS25" i="20" s="1"/>
  <c r="AS47" i="20"/>
  <c r="AR24" i="25"/>
  <c r="AR25" i="25" s="1"/>
  <c r="AR47" i="25"/>
  <c r="AT49" i="18"/>
  <c r="AU28" i="18" s="1"/>
  <c r="AR49" i="17"/>
  <c r="AS28" i="17" s="1"/>
  <c r="AU26" i="17" s="1"/>
  <c r="AQ47" i="27"/>
  <c r="AQ24" i="27"/>
  <c r="AQ25" i="27" s="1"/>
  <c r="AP49" i="27"/>
  <c r="AQ28" i="27" s="1"/>
  <c r="AS26" i="27" s="1"/>
  <c r="AQ6" i="13"/>
  <c r="AR47" i="22"/>
  <c r="AR24" i="22"/>
  <c r="AR25" i="22" s="1"/>
  <c r="AR24" i="19"/>
  <c r="AR25" i="19" s="1"/>
  <c r="AR47" i="19"/>
  <c r="AP49" i="24"/>
  <c r="AQ28" i="24" s="1"/>
  <c r="AS26" i="24" s="1"/>
  <c r="AS47" i="17"/>
  <c r="AS24" i="17"/>
  <c r="AS25" i="17" s="1"/>
  <c r="AQ49" i="25"/>
  <c r="AR28" i="25" s="1"/>
  <c r="AQ49" i="22"/>
  <c r="AR28" i="22" s="1"/>
  <c r="AT26" i="22" s="1"/>
  <c r="AR49" i="21"/>
  <c r="AS28" i="21" s="1"/>
  <c r="AU26" i="21" s="1"/>
  <c r="AR49" i="23"/>
  <c r="AS28" i="23" s="1"/>
  <c r="AU26" i="23" s="1"/>
  <c r="AQ47" i="24"/>
  <c r="AQ24" i="24"/>
  <c r="AQ25" i="24" s="1"/>
  <c r="AS47" i="23"/>
  <c r="AS24" i="23"/>
  <c r="AS25" i="23" s="1"/>
  <c r="AQ49" i="19"/>
  <c r="AR28" i="19" s="1"/>
  <c r="AT26" i="19" s="1"/>
  <c r="AS24" i="21"/>
  <c r="AS25" i="21" s="1"/>
  <c r="AS47" i="21"/>
  <c r="AU47" i="18"/>
  <c r="AU24" i="18"/>
  <c r="AU25" i="18" s="1"/>
  <c r="AO24" i="14"/>
  <c r="AO49" i="14" s="1"/>
  <c r="AN24" i="14"/>
  <c r="AN49" i="14" s="1"/>
  <c r="AN12" i="13"/>
  <c r="AO47" i="14"/>
  <c r="AM16" i="13"/>
  <c r="AI15" i="13"/>
  <c r="AM10" i="13"/>
  <c r="AM13" i="13"/>
  <c r="AK14" i="13"/>
  <c r="AW26" i="18" l="1"/>
  <c r="AT26" i="25"/>
  <c r="AS49" i="20"/>
  <c r="AT28" i="20" s="1"/>
  <c r="AU26" i="20"/>
  <c r="AT24" i="20"/>
  <c r="AT47" i="20"/>
  <c r="AR49" i="22"/>
  <c r="AS28" i="22" s="1"/>
  <c r="AU26" i="22" s="1"/>
  <c r="AS49" i="21"/>
  <c r="AT28" i="21" s="1"/>
  <c r="AV26" i="21" s="1"/>
  <c r="AS47" i="22"/>
  <c r="AS24" i="22"/>
  <c r="AS25" i="22" s="1"/>
  <c r="AQ49" i="24"/>
  <c r="AR28" i="24" s="1"/>
  <c r="AT26" i="24" s="1"/>
  <c r="AU24" i="17"/>
  <c r="AU47" i="17"/>
  <c r="AR24" i="27"/>
  <c r="AR25" i="27" s="1"/>
  <c r="AR47" i="27"/>
  <c r="AR24" i="24"/>
  <c r="AR25" i="24" s="1"/>
  <c r="AR47" i="24"/>
  <c r="AT24" i="21"/>
  <c r="AT25" i="21" s="1"/>
  <c r="AT47" i="21"/>
  <c r="AV24" i="18"/>
  <c r="AV47" i="18"/>
  <c r="AS49" i="23"/>
  <c r="AT28" i="23" s="1"/>
  <c r="AV26" i="23" s="1"/>
  <c r="AS49" i="17"/>
  <c r="AT28" i="17" s="1"/>
  <c r="AV26" i="17" s="1"/>
  <c r="AS47" i="19"/>
  <c r="AS24" i="19"/>
  <c r="AS25" i="19" s="1"/>
  <c r="AS47" i="25"/>
  <c r="AS24" i="25"/>
  <c r="AS25" i="25" s="1"/>
  <c r="AU49" i="18"/>
  <c r="AV28" i="18" s="1"/>
  <c r="AV25" i="18"/>
  <c r="AT24" i="17"/>
  <c r="AT25" i="17" s="1"/>
  <c r="AT47" i="17"/>
  <c r="AR6" i="13"/>
  <c r="AQ49" i="27"/>
  <c r="AR28" i="27" s="1"/>
  <c r="AT26" i="27" s="1"/>
  <c r="AT24" i="23"/>
  <c r="AT25" i="23" s="1"/>
  <c r="AT47" i="23"/>
  <c r="AR49" i="19"/>
  <c r="AS28" i="19" s="1"/>
  <c r="AU26" i="19" s="1"/>
  <c r="AR49" i="25"/>
  <c r="AS28" i="25" s="1"/>
  <c r="AN25" i="14"/>
  <c r="AO7" i="13"/>
  <c r="AP24" i="14"/>
  <c r="AP49" i="14" s="1"/>
  <c r="AO12" i="13"/>
  <c r="AO25" i="14"/>
  <c r="AP47" i="14"/>
  <c r="AO28" i="14"/>
  <c r="AQ26" i="14" s="1"/>
  <c r="AP7" i="13"/>
  <c r="AR8" i="13"/>
  <c r="AL14" i="13"/>
  <c r="AJ15" i="13"/>
  <c r="AX26" i="18" l="1"/>
  <c r="AX47" i="18" s="1"/>
  <c r="AU26" i="25"/>
  <c r="AT49" i="20"/>
  <c r="AU28" i="20" s="1"/>
  <c r="AV26" i="20"/>
  <c r="AU24" i="20"/>
  <c r="AU47" i="20"/>
  <c r="AT25" i="20"/>
  <c r="AV24" i="17"/>
  <c r="AV47" i="17"/>
  <c r="AS49" i="25"/>
  <c r="AT28" i="25" s="1"/>
  <c r="AV26" i="25" s="1"/>
  <c r="AS24" i="24"/>
  <c r="AS25" i="24" s="1"/>
  <c r="AS47" i="24"/>
  <c r="AS49" i="22"/>
  <c r="AT28" i="22" s="1"/>
  <c r="AV26" i="22" s="1"/>
  <c r="AR49" i="24"/>
  <c r="AS28" i="24" s="1"/>
  <c r="AU26" i="24" s="1"/>
  <c r="AV49" i="18"/>
  <c r="AW28" i="18" s="1"/>
  <c r="AY26" i="18" s="1"/>
  <c r="AW25" i="18"/>
  <c r="AV47" i="21"/>
  <c r="AV24" i="21"/>
  <c r="AT24" i="19"/>
  <c r="AT47" i="19"/>
  <c r="AW47" i="18"/>
  <c r="AW24" i="18"/>
  <c r="AS47" i="27"/>
  <c r="AS24" i="27"/>
  <c r="AS25" i="27" s="1"/>
  <c r="AX24" i="18"/>
  <c r="AT49" i="21"/>
  <c r="AU28" i="21" s="1"/>
  <c r="AW26" i="21" s="1"/>
  <c r="AT47" i="25"/>
  <c r="AT24" i="25"/>
  <c r="AT25" i="25" s="1"/>
  <c r="AT24" i="22"/>
  <c r="AT25" i="22" s="1"/>
  <c r="AT47" i="22"/>
  <c r="AS49" i="19"/>
  <c r="AT28" i="19" s="1"/>
  <c r="AV26" i="19" s="1"/>
  <c r="AT25" i="19"/>
  <c r="AU49" i="17"/>
  <c r="AV28" i="17" s="1"/>
  <c r="AV25" i="17"/>
  <c r="AT49" i="17"/>
  <c r="AU28" i="17" s="1"/>
  <c r="AW26" i="17" s="1"/>
  <c r="AU25" i="17"/>
  <c r="AU47" i="21"/>
  <c r="AU24" i="21"/>
  <c r="AU25" i="21" s="1"/>
  <c r="AR49" i="27"/>
  <c r="AS28" i="27" s="1"/>
  <c r="AU26" i="27" s="1"/>
  <c r="AS6" i="13"/>
  <c r="AT49" i="23"/>
  <c r="AU28" i="23" s="1"/>
  <c r="AW26" i="23" s="1"/>
  <c r="AU24" i="23"/>
  <c r="AU25" i="23" s="1"/>
  <c r="AU47" i="23"/>
  <c r="AT24" i="27"/>
  <c r="AT47" i="27"/>
  <c r="AQ47" i="14"/>
  <c r="AP25" i="14"/>
  <c r="AP12" i="13"/>
  <c r="AQ7" i="13"/>
  <c r="AN13" i="13"/>
  <c r="AS8" i="13"/>
  <c r="AO9" i="13"/>
  <c r="AP9" i="13"/>
  <c r="AN10" i="13"/>
  <c r="AT8" i="13"/>
  <c r="AQ12" i="13"/>
  <c r="AO13" i="13"/>
  <c r="AL11" i="13"/>
  <c r="AX26" i="17" l="1"/>
  <c r="AV25" i="20"/>
  <c r="AU49" i="20"/>
  <c r="AV28" i="20" s="1"/>
  <c r="AW26" i="20"/>
  <c r="AV24" i="20"/>
  <c r="AV47" i="20"/>
  <c r="AU25" i="20"/>
  <c r="AU24" i="27"/>
  <c r="AU25" i="27" s="1"/>
  <c r="AU47" i="27"/>
  <c r="AY47" i="18"/>
  <c r="AY24" i="18"/>
  <c r="AW47" i="17"/>
  <c r="AW24" i="17"/>
  <c r="AT6" i="13"/>
  <c r="AS49" i="27"/>
  <c r="AT28" i="27" s="1"/>
  <c r="AV26" i="27" s="1"/>
  <c r="AT25" i="27"/>
  <c r="AV49" i="21"/>
  <c r="AW28" i="21" s="1"/>
  <c r="AW25" i="21"/>
  <c r="AU6" i="13"/>
  <c r="AT49" i="27"/>
  <c r="AU28" i="27" s="1"/>
  <c r="AU47" i="22"/>
  <c r="AU24" i="22"/>
  <c r="AU25" i="22" s="1"/>
  <c r="AU49" i="23"/>
  <c r="AV28" i="23" s="1"/>
  <c r="AX26" i="23" s="1"/>
  <c r="AV25" i="23"/>
  <c r="AV47" i="23"/>
  <c r="AV24" i="23"/>
  <c r="AT49" i="22"/>
  <c r="AU28" i="22" s="1"/>
  <c r="AW26" i="22" s="1"/>
  <c r="AT47" i="24"/>
  <c r="AT24" i="24"/>
  <c r="AT25" i="24" s="1"/>
  <c r="AW49" i="18"/>
  <c r="AX28" i="18" s="1"/>
  <c r="AZ26" i="18" s="1"/>
  <c r="AX25" i="18"/>
  <c r="AS49" i="24"/>
  <c r="AT28" i="24" s="1"/>
  <c r="AV26" i="24" s="1"/>
  <c r="AU49" i="21"/>
  <c r="AV28" i="21" s="1"/>
  <c r="AX26" i="21" s="1"/>
  <c r="AV25" i="21"/>
  <c r="AU24" i="19"/>
  <c r="AU25" i="19" s="1"/>
  <c r="AU47" i="19"/>
  <c r="AT49" i="25"/>
  <c r="AU28" i="25" s="1"/>
  <c r="AW26" i="25" s="1"/>
  <c r="AT49" i="19"/>
  <c r="AU28" i="19" s="1"/>
  <c r="AW26" i="19" s="1"/>
  <c r="AU47" i="25"/>
  <c r="AU24" i="25"/>
  <c r="AU25" i="25" s="1"/>
  <c r="AY25" i="18"/>
  <c r="AX49" i="18"/>
  <c r="AY28" i="18" s="1"/>
  <c r="BB24" i="18" s="1"/>
  <c r="AW24" i="21"/>
  <c r="AW47" i="21"/>
  <c r="AV49" i="17"/>
  <c r="AW28" i="17" s="1"/>
  <c r="AW25" i="17"/>
  <c r="AQ24" i="14"/>
  <c r="AQ49" i="14" s="1"/>
  <c r="AN16" i="13"/>
  <c r="AU8" i="13"/>
  <c r="AP28" i="14"/>
  <c r="AR26" i="14" s="1"/>
  <c r="AQ28" i="14"/>
  <c r="AY26" i="17" l="1"/>
  <c r="AY26" i="21"/>
  <c r="AW25" i="20"/>
  <c r="AV49" i="20"/>
  <c r="AW28" i="20" s="1"/>
  <c r="AX26" i="20"/>
  <c r="AW24" i="20"/>
  <c r="AW47" i="20"/>
  <c r="AS26" i="14"/>
  <c r="AW26" i="27"/>
  <c r="AZ6" i="13"/>
  <c r="AY6" i="13"/>
  <c r="AW6" i="13"/>
  <c r="AX6" i="13"/>
  <c r="AZ24" i="18"/>
  <c r="AZ49" i="18" s="1"/>
  <c r="AZ47" i="18"/>
  <c r="AV47" i="27"/>
  <c r="AV24" i="27"/>
  <c r="AW49" i="21"/>
  <c r="AX28" i="21" s="1"/>
  <c r="AX25" i="21"/>
  <c r="AV25" i="19"/>
  <c r="AU49" i="19"/>
  <c r="AV28" i="19" s="1"/>
  <c r="AX26" i="19" s="1"/>
  <c r="AX24" i="21"/>
  <c r="AX47" i="21"/>
  <c r="AZ25" i="18"/>
  <c r="AY49" i="18"/>
  <c r="AZ28" i="18" s="1"/>
  <c r="BC24" i="18" s="1"/>
  <c r="AV24" i="19"/>
  <c r="AV47" i="19"/>
  <c r="AT49" i="24"/>
  <c r="AU28" i="24" s="1"/>
  <c r="AW26" i="24" s="1"/>
  <c r="AW49" i="17"/>
  <c r="AX28" i="17" s="1"/>
  <c r="AX25" i="17"/>
  <c r="AU47" i="24"/>
  <c r="AU24" i="24"/>
  <c r="AU25" i="24" s="1"/>
  <c r="AV24" i="22"/>
  <c r="AV47" i="22"/>
  <c r="AV25" i="25"/>
  <c r="AU49" i="25"/>
  <c r="AV28" i="25" s="1"/>
  <c r="AX26" i="25" s="1"/>
  <c r="AW47" i="23"/>
  <c r="AW24" i="23"/>
  <c r="AU49" i="22"/>
  <c r="AV28" i="22" s="1"/>
  <c r="AX26" i="22" s="1"/>
  <c r="AV25" i="22"/>
  <c r="AV49" i="23"/>
  <c r="AW28" i="23" s="1"/>
  <c r="AY26" i="23" s="1"/>
  <c r="AW25" i="23"/>
  <c r="AV47" i="25"/>
  <c r="AV24" i="25"/>
  <c r="AX47" i="17"/>
  <c r="AX24" i="17"/>
  <c r="AV6" i="13"/>
  <c r="AU49" i="27"/>
  <c r="AV28" i="27" s="1"/>
  <c r="AV25" i="27"/>
  <c r="AQ25" i="14"/>
  <c r="AR7" i="13"/>
  <c r="AZ8" i="13"/>
  <c r="AX8" i="13"/>
  <c r="AY8" i="13"/>
  <c r="AW8" i="13"/>
  <c r="AR47" i="14"/>
  <c r="AO16" i="13"/>
  <c r="AO10" i="13"/>
  <c r="AQ9" i="13"/>
  <c r="AR12" i="13"/>
  <c r="AM11" i="13"/>
  <c r="AM14" i="13"/>
  <c r="AK15" i="13"/>
  <c r="AZ26" i="17" l="1"/>
  <c r="AX26" i="27"/>
  <c r="AZ26" i="21"/>
  <c r="AY26" i="20"/>
  <c r="AX47" i="20"/>
  <c r="AX24" i="20"/>
  <c r="AX25" i="20"/>
  <c r="AW49" i="20"/>
  <c r="AX28" i="20" s="1"/>
  <c r="AV47" i="24"/>
  <c r="AV24" i="24"/>
  <c r="AW24" i="22"/>
  <c r="AW47" i="22"/>
  <c r="AW25" i="27"/>
  <c r="AV49" i="27"/>
  <c r="AW28" i="27" s="1"/>
  <c r="AY47" i="17"/>
  <c r="AY24" i="17"/>
  <c r="AY25" i="21"/>
  <c r="AX49" i="21"/>
  <c r="AY28" i="21" s="1"/>
  <c r="BB24" i="21" s="1"/>
  <c r="AW47" i="27"/>
  <c r="AW24" i="27"/>
  <c r="AX49" i="17"/>
  <c r="AY28" i="17" s="1"/>
  <c r="BB24" i="17" s="1"/>
  <c r="AY25" i="17"/>
  <c r="AX25" i="23"/>
  <c r="AW49" i="23"/>
  <c r="AX28" i="23" s="1"/>
  <c r="AZ26" i="23" s="1"/>
  <c r="AV49" i="25"/>
  <c r="AW28" i="25" s="1"/>
  <c r="AY26" i="25" s="1"/>
  <c r="AW25" i="25"/>
  <c r="AX24" i="23"/>
  <c r="AX47" i="23"/>
  <c r="AW24" i="25"/>
  <c r="AW47" i="25"/>
  <c r="AU49" i="24"/>
  <c r="AV28" i="24" s="1"/>
  <c r="AX26" i="24" s="1"/>
  <c r="AV25" i="24"/>
  <c r="AW24" i="19"/>
  <c r="AW47" i="19"/>
  <c r="AW25" i="22"/>
  <c r="AV49" i="22"/>
  <c r="AW28" i="22" s="1"/>
  <c r="AY26" i="22" s="1"/>
  <c r="AY24" i="21"/>
  <c r="AY47" i="21"/>
  <c r="AV49" i="19"/>
  <c r="AW28" i="19" s="1"/>
  <c r="AY26" i="19" s="1"/>
  <c r="AW25" i="19"/>
  <c r="AR24" i="14"/>
  <c r="AR49" i="14" s="1"/>
  <c r="AS24" i="14"/>
  <c r="AS49" i="14" s="1"/>
  <c r="AS47" i="14"/>
  <c r="AV8" i="13"/>
  <c r="AS9" i="13"/>
  <c r="AQ13" i="13"/>
  <c r="AP13" i="13"/>
  <c r="AR28" i="14"/>
  <c r="AT26" i="14" s="1"/>
  <c r="AP10" i="13"/>
  <c r="AP16" i="13"/>
  <c r="AR9" i="13"/>
  <c r="AS12" i="13"/>
  <c r="AL15" i="13"/>
  <c r="AY26" i="27" l="1"/>
  <c r="AZ26" i="20"/>
  <c r="AY24" i="20"/>
  <c r="AY47" i="20"/>
  <c r="AX49" i="20"/>
  <c r="AY28" i="20" s="1"/>
  <c r="BB24" i="20" s="1"/>
  <c r="AY25" i="20"/>
  <c r="AX24" i="19"/>
  <c r="AX47" i="19"/>
  <c r="AX47" i="27"/>
  <c r="AX24" i="27"/>
  <c r="AW49" i="19"/>
  <c r="AX28" i="19" s="1"/>
  <c r="AZ26" i="19" s="1"/>
  <c r="AX25" i="19"/>
  <c r="AX25" i="27"/>
  <c r="AW49" i="27"/>
  <c r="AX28" i="27" s="1"/>
  <c r="AZ26" i="27" s="1"/>
  <c r="AX24" i="22"/>
  <c r="AX47" i="22"/>
  <c r="AW49" i="22"/>
  <c r="AX28" i="22" s="1"/>
  <c r="AZ26" i="22" s="1"/>
  <c r="AX25" i="22"/>
  <c r="AX24" i="25"/>
  <c r="AX47" i="25"/>
  <c r="AY49" i="17"/>
  <c r="AZ28" i="17" s="1"/>
  <c r="BC24" i="17" s="1"/>
  <c r="AZ25" i="17"/>
  <c r="AW24" i="24"/>
  <c r="AW47" i="24"/>
  <c r="AY47" i="23"/>
  <c r="AY24" i="23"/>
  <c r="AX49" i="23"/>
  <c r="AY28" i="23" s="1"/>
  <c r="BB24" i="23" s="1"/>
  <c r="AY25" i="23"/>
  <c r="AZ24" i="21"/>
  <c r="AZ49" i="21" s="1"/>
  <c r="AZ47" i="21"/>
  <c r="AZ25" i="21"/>
  <c r="AY49" i="21"/>
  <c r="AZ28" i="21" s="1"/>
  <c r="BC24" i="21" s="1"/>
  <c r="AX25" i="25"/>
  <c r="AW49" i="25"/>
  <c r="AX28" i="25" s="1"/>
  <c r="AZ26" i="25" s="1"/>
  <c r="AZ24" i="17"/>
  <c r="AZ49" i="17" s="1"/>
  <c r="AZ47" i="17"/>
  <c r="AV49" i="24"/>
  <c r="AW28" i="24" s="1"/>
  <c r="AY26" i="24" s="1"/>
  <c r="AW25" i="24"/>
  <c r="AS25" i="14"/>
  <c r="AS7" i="13"/>
  <c r="AR25" i="14"/>
  <c r="AT7" i="13"/>
  <c r="AQ10" i="13"/>
  <c r="AR13" i="13"/>
  <c r="AN14" i="13"/>
  <c r="AN11" i="13"/>
  <c r="AQ16" i="13"/>
  <c r="AT12" i="13"/>
  <c r="AZ25" i="20" l="1"/>
  <c r="AY49" i="20"/>
  <c r="AZ28" i="20" s="1"/>
  <c r="BC24" i="20" s="1"/>
  <c r="AZ47" i="20"/>
  <c r="AZ24" i="20"/>
  <c r="AZ49" i="20" s="1"/>
  <c r="AY25" i="25"/>
  <c r="AX49" i="25"/>
  <c r="AY28" i="25" s="1"/>
  <c r="BB24" i="25" s="1"/>
  <c r="AY24" i="22"/>
  <c r="AY47" i="22"/>
  <c r="AX25" i="24"/>
  <c r="AW49" i="24"/>
  <c r="AX28" i="24" s="1"/>
  <c r="AZ26" i="24" s="1"/>
  <c r="AY24" i="27"/>
  <c r="AY47" i="27"/>
  <c r="AX24" i="24"/>
  <c r="AX47" i="24"/>
  <c r="AX49" i="27"/>
  <c r="AY28" i="27" s="1"/>
  <c r="BB24" i="27" s="1"/>
  <c r="AY25" i="27"/>
  <c r="AX49" i="22"/>
  <c r="AY28" i="22" s="1"/>
  <c r="BB24" i="22" s="1"/>
  <c r="AY25" i="22"/>
  <c r="AY49" i="23"/>
  <c r="AZ28" i="23" s="1"/>
  <c r="BC24" i="23" s="1"/>
  <c r="AZ25" i="23"/>
  <c r="AY47" i="25"/>
  <c r="AY24" i="25"/>
  <c r="AY47" i="19"/>
  <c r="AY24" i="19"/>
  <c r="AZ24" i="23"/>
  <c r="AZ49" i="23" s="1"/>
  <c r="AZ47" i="23"/>
  <c r="AY25" i="19"/>
  <c r="AX49" i="19"/>
  <c r="AY28" i="19" s="1"/>
  <c r="BB24" i="19" s="1"/>
  <c r="AT47" i="14"/>
  <c r="AT24" i="14"/>
  <c r="AT49" i="14" s="1"/>
  <c r="AT9" i="13"/>
  <c r="AR16" i="13"/>
  <c r="AS28" i="14"/>
  <c r="AU26" i="14" s="1"/>
  <c r="AO11" i="13"/>
  <c r="AT28" i="14"/>
  <c r="AV26" i="14" l="1"/>
  <c r="AY49" i="19"/>
  <c r="AZ28" i="19" s="1"/>
  <c r="BC24" i="19" s="1"/>
  <c r="AZ25" i="19"/>
  <c r="AY49" i="27"/>
  <c r="AZ28" i="27" s="1"/>
  <c r="BC24" i="27" s="1"/>
  <c r="AZ25" i="27"/>
  <c r="AZ24" i="19"/>
  <c r="AZ49" i="19" s="1"/>
  <c r="AZ47" i="19"/>
  <c r="AZ24" i="25"/>
  <c r="AZ49" i="25" s="1"/>
  <c r="AZ47" i="25"/>
  <c r="AY49" i="25"/>
  <c r="AZ28" i="25" s="1"/>
  <c r="BC24" i="25" s="1"/>
  <c r="AZ25" i="25"/>
  <c r="AY47" i="24"/>
  <c r="AY24" i="24"/>
  <c r="AZ47" i="22"/>
  <c r="AZ24" i="22"/>
  <c r="AZ49" i="22" s="1"/>
  <c r="AX49" i="24"/>
  <c r="AY28" i="24" s="1"/>
  <c r="BB24" i="24" s="1"/>
  <c r="AY25" i="24"/>
  <c r="AY49" i="22"/>
  <c r="AZ28" i="22" s="1"/>
  <c r="BC24" i="22" s="1"/>
  <c r="AZ25" i="22"/>
  <c r="AZ47" i="27"/>
  <c r="AZ24" i="27"/>
  <c r="AZ49" i="27" s="1"/>
  <c r="AT25" i="14"/>
  <c r="AU7" i="13"/>
  <c r="AY7" i="13" s="1"/>
  <c r="AZ7" i="13"/>
  <c r="AR10" i="13"/>
  <c r="AU28" i="14"/>
  <c r="AS16" i="13"/>
  <c r="AS13" i="13"/>
  <c r="AO14" i="13"/>
  <c r="AS10" i="13"/>
  <c r="AU12" i="13"/>
  <c r="AU9" i="13"/>
  <c r="AM15" i="13"/>
  <c r="AW26" i="14" l="1"/>
  <c r="AZ25" i="24"/>
  <c r="AY49" i="24"/>
  <c r="AZ28" i="24" s="1"/>
  <c r="BC24" i="24" s="1"/>
  <c r="AZ47" i="24"/>
  <c r="AZ24" i="24"/>
  <c r="AZ49" i="24" s="1"/>
  <c r="AV24" i="14"/>
  <c r="AW7" i="13"/>
  <c r="AX7" i="13"/>
  <c r="AU24" i="14"/>
  <c r="AY12" i="13"/>
  <c r="AZ12" i="13"/>
  <c r="AX12" i="13"/>
  <c r="AW12" i="13"/>
  <c r="AZ9" i="13"/>
  <c r="AX9" i="13"/>
  <c r="AY9" i="13"/>
  <c r="AW9" i="13"/>
  <c r="AV47" i="14"/>
  <c r="AU47" i="14"/>
  <c r="AV9" i="13"/>
  <c r="AV12" i="13"/>
  <c r="AQ14" i="13"/>
  <c r="AT10" i="13"/>
  <c r="AP14" i="13"/>
  <c r="AT16" i="13"/>
  <c r="AT13" i="13"/>
  <c r="AW47" i="14" l="1"/>
  <c r="AW24" i="14"/>
  <c r="AV7" i="13"/>
  <c r="AU49" i="14"/>
  <c r="AW25" i="14"/>
  <c r="AV49" i="14"/>
  <c r="AV25" i="14"/>
  <c r="AU25" i="14"/>
  <c r="AU13" i="13"/>
  <c r="AQ11" i="13"/>
  <c r="AP11" i="13"/>
  <c r="AN15" i="13"/>
  <c r="AU10" i="13"/>
  <c r="AV28" i="14" l="1"/>
  <c r="AX26" i="14" s="1"/>
  <c r="AW28" i="14"/>
  <c r="AX25" i="14"/>
  <c r="AW49" i="14"/>
  <c r="AX28" i="14" s="1"/>
  <c r="AZ10" i="13"/>
  <c r="AX10" i="13"/>
  <c r="AY10" i="13"/>
  <c r="AW10" i="13"/>
  <c r="AZ13" i="13"/>
  <c r="AX13" i="13"/>
  <c r="AW13" i="13"/>
  <c r="AY13" i="13"/>
  <c r="AU16" i="13"/>
  <c r="AV10" i="13"/>
  <c r="AR14" i="13"/>
  <c r="AR11" i="13"/>
  <c r="AV13" i="13"/>
  <c r="AY26" i="14" l="1"/>
  <c r="AZ26" i="14" s="1"/>
  <c r="AZ16" i="13"/>
  <c r="AW16" i="13"/>
  <c r="AY16" i="13"/>
  <c r="AX16" i="13"/>
  <c r="AO15" i="13"/>
  <c r="AV16" i="13"/>
  <c r="AX47" i="14" l="1"/>
  <c r="AY24" i="14"/>
  <c r="AX24" i="14"/>
  <c r="AY25" i="14" s="1"/>
  <c r="AZ24" i="14"/>
  <c r="AY47" i="14"/>
  <c r="AS11" i="13"/>
  <c r="AS14" i="13"/>
  <c r="AX49" i="14" l="1"/>
  <c r="AY28" i="14" s="1"/>
  <c r="BB24" i="14" s="1"/>
  <c r="AZ25" i="14"/>
  <c r="AY49" i="14"/>
  <c r="AZ28" i="14" s="1"/>
  <c r="BC24" i="14" s="1"/>
  <c r="AZ47" i="14"/>
  <c r="AZ49" i="14"/>
  <c r="AT14" i="13"/>
  <c r="AT11" i="13"/>
  <c r="AP15" i="13"/>
  <c r="AQ15" i="13" l="1"/>
  <c r="AU14" i="13"/>
  <c r="AY14" i="13" l="1"/>
  <c r="AZ14" i="13"/>
  <c r="AX14" i="13"/>
  <c r="AW14" i="13"/>
  <c r="AR15" i="13"/>
  <c r="AV14" i="13"/>
  <c r="AU11" i="13"/>
  <c r="AX11" i="13" l="1"/>
  <c r="AZ11" i="13"/>
  <c r="AY11" i="13"/>
  <c r="AW11" i="13"/>
  <c r="AV11" i="13"/>
  <c r="AS15" i="13" l="1"/>
  <c r="AT15" i="13" l="1"/>
  <c r="AU15" i="13" l="1"/>
  <c r="AZ15" i="13" l="1"/>
  <c r="AX15" i="13"/>
  <c r="AY15" i="13"/>
  <c r="AW15" i="13"/>
  <c r="AV15" i="13"/>
</calcChain>
</file>

<file path=xl/comments1.xml><?xml version="1.0" encoding="utf-8"?>
<comments xmlns="http://schemas.openxmlformats.org/spreadsheetml/2006/main">
  <authors>
    <author>Kimberly Clark</author>
  </authors>
  <commentList>
    <comment ref="B8" authorId="0" shapeId="0">
      <text>
        <r>
          <rPr>
            <b/>
            <sz val="9"/>
            <color indexed="81"/>
            <rFont val="Tahoma"/>
            <family val="2"/>
          </rPr>
          <t>Kimberly Clark:</t>
        </r>
        <r>
          <rPr>
            <sz val="9"/>
            <color indexed="81"/>
            <rFont val="Tahoma"/>
            <family val="2"/>
          </rPr>
          <t xml:space="preserve">
It is important to enter your facility's maximum capacity stations in this line for each time period as the model will base your patients per station on the number of stations here at most to prevent a false utilization assmumptions in future calculations.  This will keep you from adding more stations than you could've accommodated physically and allow for times when you may have expanded the facility or even moved to a larger facility.</t>
        </r>
      </text>
    </comment>
  </commentList>
</comments>
</file>

<file path=xl/comments10.xml><?xml version="1.0" encoding="utf-8"?>
<comments xmlns="http://schemas.openxmlformats.org/spreadsheetml/2006/main">
  <authors>
    <author>Kimberly Clark</author>
  </authors>
  <commentList>
    <comment ref="F41" authorId="0" shapeId="0">
      <text>
        <r>
          <rPr>
            <b/>
            <sz val="9"/>
            <color indexed="81"/>
            <rFont val="Tahoma"/>
            <family val="2"/>
          </rPr>
          <t>Kimberly Clark:</t>
        </r>
        <r>
          <rPr>
            <sz val="9"/>
            <color indexed="81"/>
            <rFont val="Tahoma"/>
            <family val="2"/>
          </rPr>
          <t xml:space="preserve">
I left this a drop down box, so you could play with it and see if filing at different periods make a difference in the number of stations for which you could apply, but did not include additional dates and room for census changes in this model, which would also apply.  We can add that in a later model for more accurate results, if you have old census data available for the suggested filing dates.</t>
        </r>
      </text>
    </comment>
    <comment ref="F47" authorId="0" shapeId="0">
      <text>
        <r>
          <rPr>
            <b/>
            <sz val="9"/>
            <color indexed="81"/>
            <rFont val="Tahoma"/>
            <family val="2"/>
          </rPr>
          <t>Kimberly Clark:</t>
        </r>
        <r>
          <rPr>
            <sz val="9"/>
            <color indexed="81"/>
            <rFont val="Tahoma"/>
            <family val="2"/>
          </rPr>
          <t xml:space="preserve">
</t>
        </r>
        <r>
          <rPr>
            <sz val="12"/>
            <color indexed="81"/>
            <rFont val="Tahoma"/>
            <family val="2"/>
          </rPr>
          <t>This number will adjust based on the number of eligible facility need stations generated and pending, above, from previous periods to give a more reliable estimate of existing stations versus needed stations. It does not matter if it exceeds the facility max, because the facility max is addressed in the number of existing stations, above.</t>
        </r>
      </text>
    </comment>
  </commentList>
</comments>
</file>

<file path=xl/comments11.xml><?xml version="1.0" encoding="utf-8"?>
<comments xmlns="http://schemas.openxmlformats.org/spreadsheetml/2006/main">
  <authors>
    <author>Kimberly Clark</author>
  </authors>
  <commentList>
    <comment ref="F41" authorId="0" shapeId="0">
      <text>
        <r>
          <rPr>
            <b/>
            <sz val="9"/>
            <color indexed="81"/>
            <rFont val="Tahoma"/>
            <family val="2"/>
          </rPr>
          <t>Kimberly Clark:</t>
        </r>
        <r>
          <rPr>
            <sz val="9"/>
            <color indexed="81"/>
            <rFont val="Tahoma"/>
            <family val="2"/>
          </rPr>
          <t xml:space="preserve">
I left this a drop down box, so you could play with it and see if filing at different periods make a difference in the number of stations for which you could apply, but did not include additional dates and room for census changes in this model, which would also apply.  We can add that in a later model for more accurate results, if you have old census data available for the suggested filing dates.</t>
        </r>
      </text>
    </comment>
    <comment ref="F47" authorId="0" shapeId="0">
      <text>
        <r>
          <rPr>
            <b/>
            <sz val="9"/>
            <color indexed="81"/>
            <rFont val="Tahoma"/>
            <family val="2"/>
          </rPr>
          <t>Kimberly Clark:</t>
        </r>
        <r>
          <rPr>
            <sz val="9"/>
            <color indexed="81"/>
            <rFont val="Tahoma"/>
            <family val="2"/>
          </rPr>
          <t xml:space="preserve">
</t>
        </r>
        <r>
          <rPr>
            <sz val="12"/>
            <color indexed="81"/>
            <rFont val="Tahoma"/>
            <family val="2"/>
          </rPr>
          <t>This number will adjust based on the number of eligible facility need stations generated and pending, above, from previous periods to give a more reliable estimate of existing stations versus needed stations. It does not matter if it exceeds the facility max, because the facility max is addressed in the number of existing stations, above.</t>
        </r>
      </text>
    </comment>
  </commentList>
</comments>
</file>

<file path=xl/comments12.xml><?xml version="1.0" encoding="utf-8"?>
<comments xmlns="http://schemas.openxmlformats.org/spreadsheetml/2006/main">
  <authors>
    <author>Kimberly Clark</author>
  </authors>
  <commentList>
    <comment ref="F41" authorId="0" shapeId="0">
      <text>
        <r>
          <rPr>
            <b/>
            <sz val="9"/>
            <color indexed="81"/>
            <rFont val="Tahoma"/>
            <family val="2"/>
          </rPr>
          <t>Kimberly Clark:</t>
        </r>
        <r>
          <rPr>
            <sz val="9"/>
            <color indexed="81"/>
            <rFont val="Tahoma"/>
            <family val="2"/>
          </rPr>
          <t xml:space="preserve">
I left this a drop down box, so you could play with it and see if filing at different periods make a difference in the number of stations for which you could apply, but did not include additional dates and room for census changes in this model, which would also apply.  We can add that in a later model for more accurate results, if you have old census data available for the suggested filing dates.</t>
        </r>
      </text>
    </comment>
    <comment ref="F47" authorId="0" shapeId="0">
      <text>
        <r>
          <rPr>
            <b/>
            <sz val="9"/>
            <color indexed="81"/>
            <rFont val="Tahoma"/>
            <family val="2"/>
          </rPr>
          <t>Kimberly Clark:</t>
        </r>
        <r>
          <rPr>
            <sz val="9"/>
            <color indexed="81"/>
            <rFont val="Tahoma"/>
            <family val="2"/>
          </rPr>
          <t xml:space="preserve">
</t>
        </r>
        <r>
          <rPr>
            <sz val="12"/>
            <color indexed="81"/>
            <rFont val="Tahoma"/>
            <family val="2"/>
          </rPr>
          <t>This number will adjust based on the number of eligible facility need stations generated and pending, above, from previous periods to give a more reliable estimate of existing stations versus needed stations. It does not matter if it exceeds the facility max, because the facility max is addressed in the number of existing stations, above.</t>
        </r>
      </text>
    </comment>
  </commentList>
</comments>
</file>

<file path=xl/comments2.xml><?xml version="1.0" encoding="utf-8"?>
<comments xmlns="http://schemas.openxmlformats.org/spreadsheetml/2006/main">
  <authors>
    <author>Kimberly Clark</author>
  </authors>
  <commentList>
    <comment ref="F41" authorId="0" shapeId="0">
      <text>
        <r>
          <rPr>
            <b/>
            <sz val="9"/>
            <color indexed="81"/>
            <rFont val="Tahoma"/>
            <family val="2"/>
          </rPr>
          <t>Kimberly Clark:</t>
        </r>
        <r>
          <rPr>
            <sz val="9"/>
            <color indexed="81"/>
            <rFont val="Tahoma"/>
            <family val="2"/>
          </rPr>
          <t xml:space="preserve">
I left this a drop down box, so you could play with it and see if filing at different periods make a difference in the number of stations for which you could apply, but did not include additional dates and room for census changes in this model, which would also apply.  We can add that in a later model for more accurate results, if you have old census data available for the suggested filing dates.</t>
        </r>
      </text>
    </comment>
    <comment ref="F47" authorId="0" shapeId="0">
      <text>
        <r>
          <rPr>
            <b/>
            <sz val="9"/>
            <color indexed="81"/>
            <rFont val="Tahoma"/>
            <family val="2"/>
          </rPr>
          <t>Kimberly Clark:</t>
        </r>
        <r>
          <rPr>
            <sz val="9"/>
            <color indexed="81"/>
            <rFont val="Tahoma"/>
            <family val="2"/>
          </rPr>
          <t xml:space="preserve">
</t>
        </r>
        <r>
          <rPr>
            <sz val="12"/>
            <color indexed="81"/>
            <rFont val="Tahoma"/>
            <family val="2"/>
          </rPr>
          <t>This number will adjust based on the number of eligible facility need stations generated and pending, above, from previous periods to give a more reliable estimate of existing stations versus needed stations. It does not matter if it exceeds the facility max, because the facility max is addressed in the number of existing stations, above.</t>
        </r>
      </text>
    </comment>
  </commentList>
</comments>
</file>

<file path=xl/comments3.xml><?xml version="1.0" encoding="utf-8"?>
<comments xmlns="http://schemas.openxmlformats.org/spreadsheetml/2006/main">
  <authors>
    <author>Kimberly Clark</author>
  </authors>
  <commentList>
    <comment ref="F41" authorId="0" shapeId="0">
      <text>
        <r>
          <rPr>
            <b/>
            <sz val="9"/>
            <color indexed="81"/>
            <rFont val="Tahoma"/>
            <family val="2"/>
          </rPr>
          <t>Kimberly Clark:</t>
        </r>
        <r>
          <rPr>
            <sz val="9"/>
            <color indexed="81"/>
            <rFont val="Tahoma"/>
            <family val="2"/>
          </rPr>
          <t xml:space="preserve">
I left this a drop down box, so you could play with it and see if filing at different periods make a difference in the number of stations for which you could apply, but did not include additional dates and room for census changes in this model, which would also apply.  We can add that in a later model for more accurate results, if you have old census data available for the suggested filing dates.</t>
        </r>
      </text>
    </comment>
    <comment ref="F47" authorId="0" shapeId="0">
      <text>
        <r>
          <rPr>
            <b/>
            <sz val="9"/>
            <color indexed="81"/>
            <rFont val="Tahoma"/>
            <family val="2"/>
          </rPr>
          <t>Kimberly Clark:</t>
        </r>
        <r>
          <rPr>
            <sz val="9"/>
            <color indexed="81"/>
            <rFont val="Tahoma"/>
            <family val="2"/>
          </rPr>
          <t xml:space="preserve">
</t>
        </r>
        <r>
          <rPr>
            <sz val="12"/>
            <color indexed="81"/>
            <rFont val="Tahoma"/>
            <family val="2"/>
          </rPr>
          <t>This number will adjust based on the number of eligible facility need stations generated and pending, above, from previous periods to give a more reliable estimate of existing stations versus needed stations. It does not matter if it exceeds the facility max, because the facility max is addressed in the number of existing stations, above.</t>
        </r>
      </text>
    </comment>
  </commentList>
</comments>
</file>

<file path=xl/comments4.xml><?xml version="1.0" encoding="utf-8"?>
<comments xmlns="http://schemas.openxmlformats.org/spreadsheetml/2006/main">
  <authors>
    <author>Kimberly Clark</author>
  </authors>
  <commentList>
    <comment ref="F41" authorId="0" shapeId="0">
      <text>
        <r>
          <rPr>
            <b/>
            <sz val="9"/>
            <color indexed="81"/>
            <rFont val="Tahoma"/>
            <family val="2"/>
          </rPr>
          <t>Kimberly Clark:</t>
        </r>
        <r>
          <rPr>
            <sz val="9"/>
            <color indexed="81"/>
            <rFont val="Tahoma"/>
            <family val="2"/>
          </rPr>
          <t xml:space="preserve">
I left this a drop down box, so you could play with it and see if filing at different periods make a difference in the number of stations for which you could apply, but did not include additional dates and room for census changes in this model, which would also apply.  We can add that in a later model for more accurate results, if you have old census data available for the suggested filing dates.</t>
        </r>
      </text>
    </comment>
    <comment ref="F47" authorId="0" shapeId="0">
      <text>
        <r>
          <rPr>
            <b/>
            <sz val="9"/>
            <color indexed="81"/>
            <rFont val="Tahoma"/>
            <family val="2"/>
          </rPr>
          <t>Kimberly Clark:</t>
        </r>
        <r>
          <rPr>
            <sz val="9"/>
            <color indexed="81"/>
            <rFont val="Tahoma"/>
            <family val="2"/>
          </rPr>
          <t xml:space="preserve">
</t>
        </r>
        <r>
          <rPr>
            <sz val="12"/>
            <color indexed="81"/>
            <rFont val="Tahoma"/>
            <family val="2"/>
          </rPr>
          <t>This number will adjust based on the number of eligible facility need stations generated and pending, above, from previous periods to give a more reliable estimate of existing stations versus needed stations. It does not matter if it exceeds the facility max, because the facility max is addressed in the number of existing stations, above.</t>
        </r>
      </text>
    </comment>
  </commentList>
</comments>
</file>

<file path=xl/comments5.xml><?xml version="1.0" encoding="utf-8"?>
<comments xmlns="http://schemas.openxmlformats.org/spreadsheetml/2006/main">
  <authors>
    <author>Kimberly Clark</author>
  </authors>
  <commentList>
    <comment ref="F41" authorId="0" shapeId="0">
      <text>
        <r>
          <rPr>
            <b/>
            <sz val="9"/>
            <color indexed="81"/>
            <rFont val="Tahoma"/>
            <family val="2"/>
          </rPr>
          <t>Kimberly Clark:</t>
        </r>
        <r>
          <rPr>
            <sz val="9"/>
            <color indexed="81"/>
            <rFont val="Tahoma"/>
            <family val="2"/>
          </rPr>
          <t xml:space="preserve">
I left this a drop down box, so you could play with it and see if filing at different periods make a difference in the number of stations for which you could apply, but did not include additional dates and room for census changes in this model, which would also apply.  We can add that in a later model for more accurate results, if you have old census data available for the suggested filing dates.</t>
        </r>
      </text>
    </comment>
    <comment ref="F47" authorId="0" shapeId="0">
      <text>
        <r>
          <rPr>
            <b/>
            <sz val="9"/>
            <color indexed="81"/>
            <rFont val="Tahoma"/>
            <family val="2"/>
          </rPr>
          <t>Kimberly Clark:</t>
        </r>
        <r>
          <rPr>
            <sz val="9"/>
            <color indexed="81"/>
            <rFont val="Tahoma"/>
            <family val="2"/>
          </rPr>
          <t xml:space="preserve">
</t>
        </r>
        <r>
          <rPr>
            <sz val="12"/>
            <color indexed="81"/>
            <rFont val="Tahoma"/>
            <family val="2"/>
          </rPr>
          <t>This number will adjust based on the number of eligible facility need stations generated and pending, above, from previous periods to give a more reliable estimate of existing stations versus needed stations. It does not matter if it exceeds the facility max, because the facility max is addressed in the number of existing stations, above.</t>
        </r>
      </text>
    </comment>
  </commentList>
</comments>
</file>

<file path=xl/comments6.xml><?xml version="1.0" encoding="utf-8"?>
<comments xmlns="http://schemas.openxmlformats.org/spreadsheetml/2006/main">
  <authors>
    <author>Kimberly Clark</author>
  </authors>
  <commentList>
    <comment ref="F41" authorId="0" shapeId="0">
      <text>
        <r>
          <rPr>
            <b/>
            <sz val="9"/>
            <color indexed="81"/>
            <rFont val="Tahoma"/>
            <family val="2"/>
          </rPr>
          <t>Kimberly Clark:</t>
        </r>
        <r>
          <rPr>
            <sz val="9"/>
            <color indexed="81"/>
            <rFont val="Tahoma"/>
            <family val="2"/>
          </rPr>
          <t xml:space="preserve">
I left this a drop down box, so you could play with it and see if filing at different periods make a difference in the number of stations for which you could apply, but did not include additional dates and room for census changes in this model, which would also apply.  We can add that in a later model for more accurate results, if you have old census data available for the suggested filing dates.</t>
        </r>
      </text>
    </comment>
    <comment ref="F47" authorId="0" shapeId="0">
      <text>
        <r>
          <rPr>
            <b/>
            <sz val="9"/>
            <color indexed="81"/>
            <rFont val="Tahoma"/>
            <family val="2"/>
          </rPr>
          <t>Kimberly Clark:</t>
        </r>
        <r>
          <rPr>
            <sz val="9"/>
            <color indexed="81"/>
            <rFont val="Tahoma"/>
            <family val="2"/>
          </rPr>
          <t xml:space="preserve">
</t>
        </r>
        <r>
          <rPr>
            <sz val="12"/>
            <color indexed="81"/>
            <rFont val="Tahoma"/>
            <family val="2"/>
          </rPr>
          <t>This number will adjust based on the number of eligible facility need stations generated and pending, above, from previous periods to give a more reliable estimate of existing stations versus needed stations. It does not matter if it exceeds the facility max, because the facility max is addressed in the number of existing stations, above.</t>
        </r>
      </text>
    </comment>
  </commentList>
</comments>
</file>

<file path=xl/comments7.xml><?xml version="1.0" encoding="utf-8"?>
<comments xmlns="http://schemas.openxmlformats.org/spreadsheetml/2006/main">
  <authors>
    <author>Kimberly Clark</author>
  </authors>
  <commentList>
    <comment ref="F41" authorId="0" shapeId="0">
      <text>
        <r>
          <rPr>
            <b/>
            <sz val="9"/>
            <color indexed="81"/>
            <rFont val="Tahoma"/>
            <family val="2"/>
          </rPr>
          <t>Kimberly Clark:</t>
        </r>
        <r>
          <rPr>
            <sz val="9"/>
            <color indexed="81"/>
            <rFont val="Tahoma"/>
            <family val="2"/>
          </rPr>
          <t xml:space="preserve">
I left this a drop down box, so you could play with it and see if filing at different periods make a difference in the number of stations for which you could apply, but did not include additional dates and room for census changes in this model, which would also apply.  We can add that in a later model for more accurate results, if you have old census data available for the suggested filing dates.</t>
        </r>
      </text>
    </comment>
    <comment ref="F47" authorId="0" shapeId="0">
      <text>
        <r>
          <rPr>
            <b/>
            <sz val="9"/>
            <color indexed="81"/>
            <rFont val="Tahoma"/>
            <family val="2"/>
          </rPr>
          <t>Kimberly Clark:</t>
        </r>
        <r>
          <rPr>
            <sz val="9"/>
            <color indexed="81"/>
            <rFont val="Tahoma"/>
            <family val="2"/>
          </rPr>
          <t xml:space="preserve">
</t>
        </r>
        <r>
          <rPr>
            <sz val="12"/>
            <color indexed="81"/>
            <rFont val="Tahoma"/>
            <family val="2"/>
          </rPr>
          <t>This number will adjust based on the number of eligible facility need stations generated and pending, above, from previous periods to give a more reliable estimate of existing stations versus needed stations. It does not matter if it exceeds the facility max, because the facility max is addressed in the number of existing stations, above.</t>
        </r>
      </text>
    </comment>
  </commentList>
</comments>
</file>

<file path=xl/comments8.xml><?xml version="1.0" encoding="utf-8"?>
<comments xmlns="http://schemas.openxmlformats.org/spreadsheetml/2006/main">
  <authors>
    <author>Kimberly Clark</author>
  </authors>
  <commentList>
    <comment ref="F41" authorId="0" shapeId="0">
      <text>
        <r>
          <rPr>
            <b/>
            <sz val="9"/>
            <color indexed="81"/>
            <rFont val="Tahoma"/>
            <family val="2"/>
          </rPr>
          <t>Kimberly Clark:</t>
        </r>
        <r>
          <rPr>
            <sz val="9"/>
            <color indexed="81"/>
            <rFont val="Tahoma"/>
            <family val="2"/>
          </rPr>
          <t xml:space="preserve">
I left this a drop down box, so you could play with it and see if filing at different periods make a difference in the number of stations for which you could apply, but did not include additional dates and room for census changes in this model, which would also apply.  We can add that in a later model for more accurate results, if you have old census data available for the suggested filing dates.</t>
        </r>
      </text>
    </comment>
    <comment ref="F47" authorId="0" shapeId="0">
      <text>
        <r>
          <rPr>
            <b/>
            <sz val="9"/>
            <color indexed="81"/>
            <rFont val="Tahoma"/>
            <family val="2"/>
          </rPr>
          <t>Kimberly Clark:</t>
        </r>
        <r>
          <rPr>
            <sz val="9"/>
            <color indexed="81"/>
            <rFont val="Tahoma"/>
            <family val="2"/>
          </rPr>
          <t xml:space="preserve">
</t>
        </r>
        <r>
          <rPr>
            <sz val="12"/>
            <color indexed="81"/>
            <rFont val="Tahoma"/>
            <family val="2"/>
          </rPr>
          <t>This number will adjust based on the number of eligible facility need stations generated and pending, above, from previous periods to give a more reliable estimate of existing stations versus needed stations. It does not matter if it exceeds the facility max, because the facility max is addressed in the number of existing stations, above.</t>
        </r>
      </text>
    </comment>
  </commentList>
</comments>
</file>

<file path=xl/comments9.xml><?xml version="1.0" encoding="utf-8"?>
<comments xmlns="http://schemas.openxmlformats.org/spreadsheetml/2006/main">
  <authors>
    <author>Kimberly Clark</author>
  </authors>
  <commentList>
    <comment ref="F41" authorId="0" shapeId="0">
      <text>
        <r>
          <rPr>
            <b/>
            <sz val="9"/>
            <color indexed="81"/>
            <rFont val="Tahoma"/>
            <family val="2"/>
          </rPr>
          <t>Kimberly Clark:</t>
        </r>
        <r>
          <rPr>
            <sz val="9"/>
            <color indexed="81"/>
            <rFont val="Tahoma"/>
            <family val="2"/>
          </rPr>
          <t xml:space="preserve">
I left this a drop down box, so you could play with it and see if filing at different periods make a difference in the number of stations for which you could apply, but did not include additional dates and room for census changes in this model, which would also apply.  We can add that in a later model for more accurate results, if you have old census data available for the suggested filing dates.</t>
        </r>
      </text>
    </comment>
    <comment ref="F47" authorId="0" shapeId="0">
      <text>
        <r>
          <rPr>
            <b/>
            <sz val="9"/>
            <color indexed="81"/>
            <rFont val="Tahoma"/>
            <family val="2"/>
          </rPr>
          <t>Kimberly Clark:</t>
        </r>
        <r>
          <rPr>
            <sz val="9"/>
            <color indexed="81"/>
            <rFont val="Tahoma"/>
            <family val="2"/>
          </rPr>
          <t xml:space="preserve">
</t>
        </r>
        <r>
          <rPr>
            <sz val="12"/>
            <color indexed="81"/>
            <rFont val="Tahoma"/>
            <family val="2"/>
          </rPr>
          <t>This number will adjust based on the number of eligible facility need stations generated and pending, above, from previous periods to give a more reliable estimate of existing stations versus needed stations. It does not matter if it exceeds the facility max, because the facility max is addressed in the number of existing stations, above.</t>
        </r>
      </text>
    </comment>
  </commentList>
</comments>
</file>

<file path=xl/sharedStrings.xml><?xml version="1.0" encoding="utf-8"?>
<sst xmlns="http://schemas.openxmlformats.org/spreadsheetml/2006/main" count="1275" uniqueCount="82">
  <si>
    <t>Facility Need</t>
  </si>
  <si>
    <t>Transitional SDR</t>
  </si>
  <si>
    <t>Required SDR Utilization Rate</t>
  </si>
  <si>
    <t>NC Semiannual Dialysis Report Month</t>
  </si>
  <si>
    <t>March</t>
  </si>
  <si>
    <t>September</t>
  </si>
  <si>
    <t xml:space="preserve">September </t>
  </si>
  <si>
    <t>June</t>
  </si>
  <si>
    <t>July</t>
  </si>
  <si>
    <t>January</t>
  </si>
  <si>
    <t>NC Semiannual Dialysis Report Year</t>
  </si>
  <si>
    <t>Beginning Data Period</t>
  </si>
  <si>
    <t>Ending Data Period</t>
  </si>
  <si>
    <t>Our facility Utilization Rate ending with current SDR</t>
  </si>
  <si>
    <t>Existing Stations at end of SDR reporting period</t>
  </si>
  <si>
    <t>In-center patients as of          (SDR2)   Current SDR</t>
  </si>
  <si>
    <t>In-center patients as of          (SDR1)   Previous SDR</t>
  </si>
  <si>
    <t>Difference</t>
  </si>
  <si>
    <t>Net in-center change for 1 year</t>
  </si>
  <si>
    <t xml:space="preserve">      (multiply Difference by 2)</t>
  </si>
  <si>
    <t>i.  Divide the projected net in-center change by the number of in-center patients as of  (SDR1)</t>
  </si>
  <si>
    <t>ii.  Divide the result of Step i. by 12</t>
  </si>
  <si>
    <t>iii.  Multiply the result of Step ii by (6 for June 30 data) or (12 for December 31 data)</t>
  </si>
  <si>
    <t>Variable 6 or 12</t>
  </si>
  <si>
    <t>iv. Multiply the result of Step iii by the number of the facility's in-center patients reported in the SDR2 and  add the product to the number of in-center patients reported</t>
  </si>
  <si>
    <t xml:space="preserve">v. Divide the result of Step iv by 3.2 and subtract the number of certified and pending stations as recorded in the SDR2 to determine the number of stations needed </t>
  </si>
  <si>
    <t xml:space="preserve">Potential Stations (# v. above) less Existing Stations = Need </t>
  </si>
  <si>
    <t>SDR</t>
  </si>
  <si>
    <t>Year</t>
  </si>
  <si>
    <t>Patients</t>
  </si>
  <si>
    <t>Stations</t>
  </si>
  <si>
    <t>PPS</t>
  </si>
  <si>
    <t>Utilization Rate</t>
  </si>
  <si>
    <t>Required 5-Period PPS</t>
  </si>
  <si>
    <t>SMFP Publication Year</t>
  </si>
  <si>
    <t>Data End Date</t>
  </si>
  <si>
    <t>SMFP First Filing Opportunity</t>
  </si>
  <si>
    <t>Data End Date - (This matches the data end date in the SDR)</t>
  </si>
  <si>
    <t>5-Period PPS</t>
  </si>
  <si>
    <t>Existing Stations as of Most Recent SMFP Data Reporting Date</t>
  </si>
  <si>
    <t>Most Recent Data Submittal End Date</t>
  </si>
  <si>
    <t>Existing Patients as of Most Recent SMFP Data Reporting Date</t>
  </si>
  <si>
    <t>ICH Patients Reported as of SMFP Data End Date</t>
  </si>
  <si>
    <t>i.  Divide the the difference by the number of in-center patients as of  the SMFP Data End Date</t>
  </si>
  <si>
    <t>ii.  Divide the result of Step i. by 18</t>
  </si>
  <si>
    <t>iii.  Multiply the result of Step ii by:
18 for 3/15 or 9/15 Filing
20 for 4/15 or 10/15 Filing
22 for 5/15 or 11/15 Filing</t>
  </si>
  <si>
    <t>3/15 or 9/15 Filing Factor</t>
  </si>
  <si>
    <t>4/15 or 10/15 Filing Factor</t>
  </si>
  <si>
    <t>5/15 or 11/15 Filing Factor</t>
  </si>
  <si>
    <t>a</t>
  </si>
  <si>
    <t>b</t>
  </si>
  <si>
    <t>c</t>
  </si>
  <si>
    <t>Choose from Drop Down List</t>
  </si>
  <si>
    <t>v. Divide the result of Step iv by the required PPS</t>
  </si>
  <si>
    <t>vi.  Subtract the number of certified, and approved stations as provided in the "real-time" county station inventory list on the CON Section's Website as of the date of preparation of this CON</t>
  </si>
  <si>
    <t>SMFP</t>
  </si>
  <si>
    <t>Current Utilization Rate</t>
  </si>
  <si>
    <t>Current PPS</t>
  </si>
  <si>
    <t>Pending Stations from Previous Period Need Determination</t>
  </si>
  <si>
    <t>Assume all "Need Stations" generated are added 2 periods after need, but no more than the facility physical max listed on SDR Patient &amp; Stations Worksheet.</t>
  </si>
  <si>
    <t>0 means the applicant failed to qualify to apply or the generated need was a negative number.  Maximum of 10 Still Applies</t>
  </si>
  <si>
    <t>SDR Data</t>
  </si>
  <si>
    <t>This will change as the PPS is impacted by the change in required PPS</t>
  </si>
  <si>
    <t>Required Utilization Rate &amp; PPS</t>
  </si>
  <si>
    <t>Facility Need PPS</t>
  </si>
  <si>
    <t>Instructions</t>
  </si>
  <si>
    <t>In the SDR Patient and Stations Tab, please enter your historic SDR data for each SDR.  The rest of the tabs will propogate from the data you enter in this one.</t>
  </si>
  <si>
    <t>Also, on that sheet, please input the maximum facility physical station capacity.  It will dictate the maximum stations (when you reach that number of stations) that will be used to calculate your PPS (patients per station) and prevent the sheet from adding more stations than for which you have capacity to accommodate.</t>
  </si>
  <si>
    <t>On each SMFP Facility Need tab on line 41, you will see that row is highlighted.  There is a drop down box there from which you can choose 18, 20, or 22.  18 is pre-selected for all periods.  If you select 20 or 22, you're indicating that you application is filed at an additional filing deadline for facility need during that cycle.  Technically, I should've added columns for 20 and 22, but I wanted you to get a chance to "play" with that to see the difference it would make in your facility need calculation.  The theory with additional filing dates for facility need is that perhaps your current utilization rate is not at the prescribed wait for the first filing deadline.  With multiple filing deadlines, you get an opportunity to wait for your utilization to reach the prescribed rate before filing.  If this is something you see has potential, I can modify the worksheets to include additional filing dates.  However, you would need historic facility census data to see if having additional filing dates would be helpful in maintaining a PPS below 4.0.</t>
  </si>
  <si>
    <t>That brings me to one more point - the whole point of this exercise is to demonstrate what kind of impact the new lag time from data reporting to filing will have on PPS.  Will it impair our ability to keep up with demand and grow to meet the needs of our patients?  What utilization rate seems the best "fit" to address that new lag time?  What utilization rate (which is only a pre-cursor to filing) allows us adequate time to add stations before utilization reaches more than 100%?  For WFUHS and the facility I tested, the magic PPS pre-cursor for filing was 2.92 or 73% utilization currently and over the 5-period PPS average.</t>
  </si>
  <si>
    <t>The 5-Period PPS average is a measure of past performance that is one of two caveats to filing under facility need methodology.  In testing the 5-period PPS model had the greatest correlation co-efficient to the SDR model.  More than 5-Periods and less than 5 periods had the same effect - the correlation co-efficient went down.  For me, at 5 periods, the correlation co-efficient was about 97%.  That means that 97% of the variability in the results can be explained by the model, which uses a 5-period PPS compared with the SDR PPS.  (It's basically, a 5-SDR Average.)  For new facilities, we could implement a waiver or something if they needed stations prior to 5 periods that would take the average of the periods they have.  However, it's likely that case would be the exception rather than the rule.</t>
  </si>
  <si>
    <t>GOAL - To find what utilization rate (PPS) is the best measure to determine filing eligibility for facility need that will allow providers to add stations within a timeframe that best serves patients and prevents utilization rising above 100% or 4.0 PPS.  After entering your data, look at the overall comparison spreadsheet and the graphs to see visually which utilization rate does the best job at managing PPS.  Your feedback is appreciated.</t>
  </si>
  <si>
    <t>Pending Stations Out Lagged for SMFP Filing</t>
  </si>
  <si>
    <t>Pending Stations Out Applied to Current Stations for SMFP Model</t>
  </si>
  <si>
    <t>Pending Stations Out First SDR Appearance - 1 SDR
(Assume Request Made One SDR Prior)</t>
  </si>
  <si>
    <t>Pending Stations-Out Lagged 3 periods for SMFP Filing</t>
  </si>
  <si>
    <t>Calculated PPS</t>
  </si>
  <si>
    <t>Variance</t>
  </si>
  <si>
    <t>Mean</t>
  </si>
  <si>
    <t>Standard Deviation</t>
  </si>
  <si>
    <t xml:space="preserve">Correlation Co-efficient </t>
  </si>
  <si>
    <t>Facility Maximum Stations</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</si>
</sst>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409]mmmm\-yy;@"/>
    <numFmt numFmtId="165" formatCode="mmmm"/>
    <numFmt numFmtId="166" formatCode="[$-409]mmm\-yy;@"/>
    <numFmt numFmtId="167" formatCode="0.00000"/>
    <numFmt numFmtId="168" formatCode="0.000"/>
  </numFmts>
  <fonts count="25" x14ac:knownFonts="1">
    <font>
      <sz val="12"/>
      <color theme="1"/>
      <name val="Andalus"/>
      <family val="2"/>
    </font>
    <font>
      <sz val="12"/>
      <color theme="1"/>
      <name val="Andalus"/>
      <family val="2"/>
    </font>
    <font>
      <b/>
      <sz val="14"/>
      <name val="Arial"/>
      <family val="2"/>
    </font>
    <font>
      <sz val="14"/>
      <name val="Arial"/>
      <family val="2"/>
    </font>
    <font>
      <sz val="10"/>
      <name val="Arial"/>
      <family val="2"/>
    </font>
    <font>
      <sz val="12"/>
      <name val="Andalus"/>
      <family val="1"/>
    </font>
    <font>
      <sz val="11"/>
      <name val="Arial"/>
      <family val="2"/>
    </font>
    <font>
      <sz val="11"/>
      <color theme="1"/>
      <name val="Andalus"/>
      <family val="2"/>
    </font>
    <font>
      <sz val="14"/>
      <color theme="1"/>
      <name val="Andalus"/>
      <family val="2"/>
    </font>
    <font>
      <b/>
      <sz val="14"/>
      <color theme="1"/>
      <name val="Andalus"/>
      <family val="1"/>
    </font>
    <font>
      <b/>
      <sz val="12"/>
      <color rgb="FFFF0000"/>
      <name val="Andalus"/>
      <family val="1"/>
    </font>
    <font>
      <b/>
      <sz val="12"/>
      <color theme="0"/>
      <name val="Andalus"/>
      <family val="1"/>
    </font>
    <font>
      <sz val="16"/>
      <color theme="1"/>
      <name val="Andalus"/>
      <family val="2"/>
    </font>
    <font>
      <sz val="9"/>
      <color indexed="81"/>
      <name val="Tahoma"/>
      <family val="2"/>
    </font>
    <font>
      <b/>
      <sz val="9"/>
      <color indexed="81"/>
      <name val="Tahoma"/>
      <family val="2"/>
    </font>
    <font>
      <sz val="12"/>
      <color indexed="81"/>
      <name val="Tahoma"/>
      <family val="2"/>
    </font>
    <font>
      <b/>
      <sz val="12"/>
      <color theme="1"/>
      <name val="Andalus"/>
      <family val="2"/>
    </font>
    <font>
      <b/>
      <sz val="9"/>
      <color rgb="FFFF0000"/>
      <name val="Andalus"/>
      <family val="1"/>
    </font>
    <font>
      <b/>
      <sz val="12"/>
      <color theme="1"/>
      <name val="Andalus"/>
      <family val="1"/>
    </font>
    <font>
      <b/>
      <sz val="14"/>
      <color rgb="FFFF0000"/>
      <name val="Andalus"/>
      <family val="1"/>
    </font>
    <font>
      <b/>
      <sz val="11"/>
      <name val="Arial"/>
      <family val="2"/>
    </font>
    <font>
      <b/>
      <sz val="11"/>
      <color theme="1"/>
      <name val="Andalus"/>
      <family val="2"/>
    </font>
    <font>
      <b/>
      <sz val="10"/>
      <name val="Arial"/>
      <family val="2"/>
    </font>
    <font>
      <b/>
      <sz val="11"/>
      <color theme="1"/>
      <name val="Andalus"/>
      <family val="1"/>
    </font>
    <font>
      <sz val="12"/>
      <color theme="1"/>
      <name val="Andalus"/>
      <family val="1"/>
    </font>
  </fonts>
  <fills count="10">
    <fill>
      <patternFill patternType="none"/>
    </fill>
    <fill>
      <patternFill patternType="gray125"/>
    </fill>
    <fill>
      <patternFill patternType="solid">
        <fgColor rgb="FFFFFF00"/>
        <bgColor indexed="64"/>
      </patternFill>
    </fill>
    <fill>
      <patternFill patternType="solid">
        <fgColor theme="9" tint="0.79998168889431442"/>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6" tint="0.79998168889431442"/>
        <bgColor indexed="64"/>
      </patternFill>
    </fill>
    <fill>
      <patternFill patternType="solid">
        <fgColor theme="0" tint="-0.249977111117893"/>
        <bgColor indexed="64"/>
      </patternFill>
    </fill>
    <fill>
      <patternFill patternType="solid">
        <fgColor rgb="FFFF0000"/>
        <bgColor indexed="64"/>
      </patternFill>
    </fill>
    <fill>
      <patternFill patternType="solid">
        <fgColor theme="7" tint="0.79998168889431442"/>
        <bgColor indexed="64"/>
      </patternFill>
    </fill>
  </fills>
  <borders count="9">
    <border>
      <left/>
      <right/>
      <top/>
      <bottom/>
      <diagonal/>
    </border>
    <border>
      <left style="medium">
        <color indexed="64"/>
      </left>
      <right style="medium">
        <color indexed="64"/>
      </right>
      <top style="medium">
        <color indexed="64"/>
      </top>
      <bottom/>
      <diagonal/>
    </border>
    <border>
      <left/>
      <right/>
      <top/>
      <bottom style="thin">
        <color indexed="64"/>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s>
  <cellStyleXfs count="2">
    <xf numFmtId="0" fontId="0" fillId="0" borderId="0"/>
    <xf numFmtId="9" fontId="1" fillId="0" borderId="0" applyFont="0" applyFill="0" applyBorder="0" applyAlignment="0" applyProtection="0"/>
  </cellStyleXfs>
  <cellXfs count="197">
    <xf numFmtId="0" fontId="0" fillId="0" borderId="0" xfId="0"/>
    <xf numFmtId="0" fontId="2" fillId="0" borderId="0" xfId="0" applyFont="1" applyAlignment="1" applyProtection="1">
      <alignment horizontal="center"/>
    </xf>
    <xf numFmtId="0" fontId="0" fillId="0" borderId="0" xfId="0" applyFill="1" applyAlignment="1" applyProtection="1">
      <alignment horizontal="right"/>
    </xf>
    <xf numFmtId="0" fontId="0" fillId="0" borderId="0" xfId="0" applyProtection="1"/>
    <xf numFmtId="0" fontId="3" fillId="0" borderId="0" xfId="0" applyFont="1" applyProtection="1"/>
    <xf numFmtId="9" fontId="0" fillId="0" borderId="0" xfId="0" applyNumberFormat="1" applyFill="1" applyAlignment="1" applyProtection="1">
      <alignment horizontal="right"/>
    </xf>
    <xf numFmtId="0" fontId="4" fillId="0" borderId="0" xfId="0" applyFont="1" applyProtection="1"/>
    <xf numFmtId="0" fontId="4" fillId="2" borderId="1" xfId="0" applyFont="1" applyFill="1" applyBorder="1" applyProtection="1"/>
    <xf numFmtId="164" fontId="4" fillId="0" borderId="2" xfId="0" applyNumberFormat="1" applyFont="1" applyFill="1" applyBorder="1" applyAlignment="1" applyProtection="1">
      <alignment horizontal="right"/>
    </xf>
    <xf numFmtId="165" fontId="0" fillId="0" borderId="2" xfId="0" applyNumberFormat="1" applyFill="1" applyBorder="1" applyAlignment="1" applyProtection="1">
      <alignment horizontal="right"/>
    </xf>
    <xf numFmtId="164" fontId="0" fillId="0" borderId="2" xfId="0" applyNumberFormat="1" applyFill="1" applyBorder="1" applyAlignment="1" applyProtection="1">
      <alignment horizontal="right"/>
    </xf>
    <xf numFmtId="0" fontId="0" fillId="2" borderId="3" xfId="0" applyFill="1" applyBorder="1" applyProtection="1"/>
    <xf numFmtId="1" fontId="0" fillId="0" borderId="2" xfId="0" applyNumberFormat="1" applyFill="1" applyBorder="1" applyAlignment="1" applyProtection="1">
      <alignment horizontal="right"/>
    </xf>
    <xf numFmtId="1" fontId="0" fillId="0" borderId="0" xfId="0" applyNumberFormat="1" applyProtection="1"/>
    <xf numFmtId="17" fontId="0" fillId="0" borderId="0" xfId="0" applyNumberFormat="1" applyProtection="1"/>
    <xf numFmtId="166" fontId="0" fillId="0" borderId="2" xfId="0" applyNumberFormat="1" applyFill="1" applyBorder="1" applyAlignment="1" applyProtection="1">
      <alignment horizontal="right"/>
    </xf>
    <xf numFmtId="166" fontId="0" fillId="0" borderId="0" xfId="0" applyNumberFormat="1" applyProtection="1"/>
    <xf numFmtId="10" fontId="0" fillId="0" borderId="0" xfId="1" applyNumberFormat="1" applyFont="1" applyProtection="1"/>
    <xf numFmtId="2" fontId="0" fillId="0" borderId="2" xfId="0" applyNumberFormat="1" applyFill="1" applyBorder="1" applyAlignment="1" applyProtection="1">
      <alignment horizontal="right"/>
    </xf>
    <xf numFmtId="0" fontId="0" fillId="0" borderId="0" xfId="0" applyFill="1"/>
    <xf numFmtId="0" fontId="0" fillId="0" borderId="2" xfId="0" applyFill="1" applyBorder="1" applyAlignment="1" applyProtection="1">
      <alignment horizontal="right"/>
    </xf>
    <xf numFmtId="0" fontId="0" fillId="3" borderId="0" xfId="0" applyFill="1"/>
    <xf numFmtId="0" fontId="0" fillId="0" borderId="0" xfId="0" applyAlignment="1" applyProtection="1">
      <alignment horizontal="left" wrapText="1" indent="2"/>
    </xf>
    <xf numFmtId="0" fontId="0" fillId="0" borderId="0" xfId="0" applyAlignment="1" applyProtection="1">
      <alignment horizontal="left" indent="2"/>
    </xf>
    <xf numFmtId="0" fontId="0" fillId="0" borderId="0" xfId="0" applyAlignment="1" applyProtection="1">
      <alignment horizontal="left" wrapText="1" indent="7"/>
    </xf>
    <xf numFmtId="0" fontId="0" fillId="0" borderId="0" xfId="0" applyFill="1" applyProtection="1"/>
    <xf numFmtId="0" fontId="0" fillId="0" borderId="0" xfId="0" applyAlignment="1">
      <alignment horizontal="center"/>
    </xf>
    <xf numFmtId="0" fontId="0" fillId="0" borderId="0" xfId="0" applyAlignment="1">
      <alignment horizontal="center" vertical="center"/>
    </xf>
    <xf numFmtId="0" fontId="0" fillId="0" borderId="4" xfId="0" applyBorder="1"/>
    <xf numFmtId="0" fontId="2" fillId="2" borderId="4" xfId="0" applyFont="1" applyFill="1" applyBorder="1" applyAlignment="1" applyProtection="1">
      <alignment horizontal="center"/>
    </xf>
    <xf numFmtId="9" fontId="9" fillId="2" borderId="4" xfId="1" applyFont="1" applyFill="1" applyBorder="1"/>
    <xf numFmtId="2" fontId="0" fillId="0" borderId="0" xfId="0" applyNumberFormat="1" applyFill="1" applyAlignment="1" applyProtection="1">
      <alignment horizontal="right"/>
    </xf>
    <xf numFmtId="14" fontId="4" fillId="0" borderId="0" xfId="0" applyNumberFormat="1" applyFont="1" applyProtection="1"/>
    <xf numFmtId="0" fontId="10" fillId="6" borderId="4" xfId="0" applyFont="1" applyFill="1" applyBorder="1" applyAlignment="1" applyProtection="1">
      <alignment horizontal="center" wrapText="1"/>
    </xf>
    <xf numFmtId="0" fontId="10" fillId="6" borderId="4" xfId="0" applyFont="1" applyFill="1" applyBorder="1" applyAlignment="1">
      <alignment horizontal="center"/>
    </xf>
    <xf numFmtId="0" fontId="10" fillId="6" borderId="0" xfId="0" applyFont="1" applyFill="1" applyBorder="1" applyAlignment="1" applyProtection="1">
      <alignment horizontal="center" wrapText="1"/>
    </xf>
    <xf numFmtId="14" fontId="10" fillId="6" borderId="0" xfId="0" applyNumberFormat="1" applyFont="1" applyFill="1" applyBorder="1" applyAlignment="1">
      <alignment horizontal="center"/>
    </xf>
    <xf numFmtId="0" fontId="10" fillId="6" borderId="0" xfId="0" applyFont="1" applyFill="1" applyBorder="1" applyAlignment="1">
      <alignment horizontal="center"/>
    </xf>
    <xf numFmtId="0" fontId="8" fillId="7" borderId="4" xfId="0" applyFont="1" applyFill="1" applyBorder="1" applyProtection="1"/>
    <xf numFmtId="0" fontId="3" fillId="7" borderId="4" xfId="0" applyFont="1" applyFill="1" applyBorder="1" applyProtection="1"/>
    <xf numFmtId="0" fontId="8" fillId="7" borderId="4" xfId="0" applyFont="1" applyFill="1" applyBorder="1"/>
    <xf numFmtId="17" fontId="8" fillId="7" borderId="4" xfId="0" applyNumberFormat="1" applyFont="1" applyFill="1" applyBorder="1" applyProtection="1"/>
    <xf numFmtId="0" fontId="8" fillId="7" borderId="0" xfId="0" applyFont="1" applyFill="1" applyBorder="1" applyProtection="1"/>
    <xf numFmtId="0" fontId="8" fillId="0" borderId="0" xfId="0" applyFont="1" applyFill="1" applyBorder="1" applyProtection="1"/>
    <xf numFmtId="0" fontId="8" fillId="0" borderId="0" xfId="0" applyFont="1" applyFill="1" applyBorder="1"/>
    <xf numFmtId="0" fontId="8" fillId="8" borderId="0" xfId="0" applyFont="1" applyFill="1" applyBorder="1" applyProtection="1"/>
    <xf numFmtId="0" fontId="0" fillId="8" borderId="0" xfId="0" applyFill="1" applyProtection="1"/>
    <xf numFmtId="0" fontId="11" fillId="8" borderId="4" xfId="0" applyFont="1" applyFill="1" applyBorder="1" applyAlignment="1">
      <alignment horizontal="center"/>
    </xf>
    <xf numFmtId="10" fontId="8" fillId="4" borderId="0" xfId="1" applyNumberFormat="1" applyFont="1" applyFill="1" applyBorder="1" applyProtection="1"/>
    <xf numFmtId="0" fontId="0" fillId="4" borderId="0" xfId="0" applyFill="1" applyProtection="1"/>
    <xf numFmtId="0" fontId="10" fillId="4" borderId="4" xfId="0" applyFont="1" applyFill="1" applyBorder="1" applyAlignment="1">
      <alignment horizontal="center"/>
    </xf>
    <xf numFmtId="10" fontId="8" fillId="5" borderId="0" xfId="1" applyNumberFormat="1" applyFont="1" applyFill="1" applyBorder="1" applyProtection="1"/>
    <xf numFmtId="0" fontId="0" fillId="5" borderId="0" xfId="0" applyFill="1" applyProtection="1"/>
    <xf numFmtId="0" fontId="10" fillId="5" borderId="4" xfId="0" applyFont="1" applyFill="1" applyBorder="1" applyAlignment="1">
      <alignment horizontal="center"/>
    </xf>
    <xf numFmtId="10" fontId="8" fillId="4" borderId="4" xfId="1" applyNumberFormat="1" applyFont="1" applyFill="1" applyBorder="1" applyProtection="1"/>
    <xf numFmtId="10" fontId="8" fillId="5" borderId="4" xfId="1" applyNumberFormat="1" applyFont="1" applyFill="1" applyBorder="1" applyProtection="1"/>
    <xf numFmtId="14" fontId="10" fillId="5" borderId="0" xfId="0" applyNumberFormat="1" applyFont="1" applyFill="1" applyBorder="1" applyAlignment="1">
      <alignment horizontal="center"/>
    </xf>
    <xf numFmtId="14" fontId="4" fillId="5" borderId="0" xfId="0" applyNumberFormat="1" applyFont="1" applyFill="1" applyProtection="1"/>
    <xf numFmtId="9" fontId="0" fillId="5" borderId="0" xfId="0" applyNumberFormat="1" applyFill="1" applyAlignment="1" applyProtection="1">
      <alignment horizontal="right"/>
    </xf>
    <xf numFmtId="2" fontId="0" fillId="5" borderId="0" xfId="0" applyNumberFormat="1" applyFill="1" applyAlignment="1" applyProtection="1">
      <alignment horizontal="right"/>
    </xf>
    <xf numFmtId="0" fontId="0" fillId="5" borderId="0" xfId="0" applyFill="1"/>
    <xf numFmtId="2" fontId="0" fillId="5" borderId="2" xfId="0" applyNumberFormat="1" applyFill="1" applyBorder="1" applyAlignment="1" applyProtection="1">
      <alignment horizontal="right"/>
    </xf>
    <xf numFmtId="0" fontId="0" fillId="5" borderId="2" xfId="0" applyFill="1" applyBorder="1" applyAlignment="1" applyProtection="1">
      <alignment horizontal="right"/>
    </xf>
    <xf numFmtId="1" fontId="0" fillId="5" borderId="2" xfId="0" applyNumberFormat="1" applyFill="1" applyBorder="1" applyAlignment="1" applyProtection="1">
      <alignment horizontal="right"/>
    </xf>
    <xf numFmtId="14" fontId="10" fillId="4" borderId="0" xfId="0" applyNumberFormat="1" applyFont="1" applyFill="1" applyBorder="1" applyAlignment="1">
      <alignment horizontal="center"/>
    </xf>
    <xf numFmtId="14" fontId="4" fillId="4" borderId="0" xfId="0" applyNumberFormat="1" applyFont="1" applyFill="1" applyProtection="1"/>
    <xf numFmtId="9" fontId="0" fillId="4" borderId="0" xfId="0" applyNumberFormat="1" applyFill="1" applyAlignment="1" applyProtection="1">
      <alignment horizontal="right"/>
    </xf>
    <xf numFmtId="2" fontId="0" fillId="4" borderId="0" xfId="0" applyNumberFormat="1" applyFill="1" applyAlignment="1" applyProtection="1">
      <alignment horizontal="right"/>
    </xf>
    <xf numFmtId="0" fontId="0" fillId="4" borderId="0" xfId="0" applyFill="1"/>
    <xf numFmtId="2" fontId="0" fillId="4" borderId="2" xfId="0" applyNumberFormat="1" applyFill="1" applyBorder="1" applyAlignment="1" applyProtection="1">
      <alignment horizontal="right"/>
    </xf>
    <xf numFmtId="0" fontId="0" fillId="4" borderId="2" xfId="0" applyFill="1" applyBorder="1" applyAlignment="1" applyProtection="1">
      <alignment horizontal="right"/>
    </xf>
    <xf numFmtId="1" fontId="0" fillId="4" borderId="2" xfId="0" applyNumberFormat="1" applyFill="1" applyBorder="1" applyAlignment="1" applyProtection="1">
      <alignment horizontal="right"/>
    </xf>
    <xf numFmtId="0" fontId="3" fillId="4" borderId="4" xfId="0" applyFont="1" applyFill="1" applyBorder="1" applyProtection="1"/>
    <xf numFmtId="0" fontId="8" fillId="4" borderId="4" xfId="0" applyFont="1" applyFill="1" applyBorder="1" applyProtection="1"/>
    <xf numFmtId="17" fontId="8" fillId="4" borderId="4" xfId="0" applyNumberFormat="1" applyFont="1" applyFill="1" applyBorder="1" applyProtection="1"/>
    <xf numFmtId="0" fontId="3" fillId="5" borderId="4" xfId="0" applyFont="1" applyFill="1" applyBorder="1" applyProtection="1"/>
    <xf numFmtId="0" fontId="8" fillId="5" borderId="4" xfId="0" applyFont="1" applyFill="1" applyBorder="1" applyProtection="1"/>
    <xf numFmtId="17" fontId="8" fillId="5" borderId="4" xfId="0" applyNumberFormat="1" applyFont="1" applyFill="1" applyBorder="1" applyProtection="1"/>
    <xf numFmtId="0" fontId="7" fillId="0" borderId="6" xfId="0" applyFont="1" applyBorder="1" applyAlignment="1" applyProtection="1">
      <alignment horizontal="center"/>
    </xf>
    <xf numFmtId="0" fontId="7" fillId="2" borderId="6" xfId="0" applyFont="1" applyFill="1" applyBorder="1" applyAlignment="1" applyProtection="1">
      <alignment horizontal="center"/>
    </xf>
    <xf numFmtId="1" fontId="7" fillId="0" borderId="6" xfId="0" applyNumberFormat="1" applyFont="1" applyFill="1" applyBorder="1" applyAlignment="1" applyProtection="1">
      <alignment horizontal="center"/>
    </xf>
    <xf numFmtId="1" fontId="7" fillId="0" borderId="6" xfId="0" applyNumberFormat="1" applyFont="1" applyBorder="1" applyAlignment="1" applyProtection="1">
      <alignment horizontal="center"/>
    </xf>
    <xf numFmtId="14" fontId="4" fillId="0" borderId="4" xfId="0" applyNumberFormat="1" applyFont="1" applyFill="1" applyBorder="1" applyAlignment="1" applyProtection="1">
      <alignment horizontal="center" vertical="center"/>
    </xf>
    <xf numFmtId="0" fontId="6" fillId="0" borderId="5" xfId="0" applyFont="1" applyBorder="1" applyAlignment="1" applyProtection="1">
      <alignment horizontal="center"/>
    </xf>
    <xf numFmtId="0" fontId="6" fillId="2" borderId="5" xfId="0" applyFont="1" applyFill="1" applyBorder="1" applyAlignment="1" applyProtection="1">
      <alignment horizontal="center"/>
    </xf>
    <xf numFmtId="164" fontId="6" fillId="0" borderId="5" xfId="0" applyNumberFormat="1" applyFont="1" applyFill="1" applyBorder="1" applyAlignment="1" applyProtection="1">
      <alignment horizontal="center"/>
    </xf>
    <xf numFmtId="165" fontId="7" fillId="0" borderId="5" xfId="0" applyNumberFormat="1" applyFont="1" applyFill="1" applyBorder="1" applyAlignment="1" applyProtection="1">
      <alignment horizontal="center"/>
    </xf>
    <xf numFmtId="164" fontId="7" fillId="0" borderId="5" xfId="0" applyNumberFormat="1" applyFont="1" applyFill="1" applyBorder="1" applyAlignment="1" applyProtection="1">
      <alignment horizontal="center"/>
    </xf>
    <xf numFmtId="2" fontId="0" fillId="0" borderId="4" xfId="0" applyNumberFormat="1" applyBorder="1"/>
    <xf numFmtId="0" fontId="12" fillId="0" borderId="4" xfId="0" applyFont="1" applyBorder="1" applyAlignment="1">
      <alignment horizontal="right"/>
    </xf>
    <xf numFmtId="0" fontId="3" fillId="0" borderId="4" xfId="0" applyFont="1" applyBorder="1" applyProtection="1"/>
    <xf numFmtId="2" fontId="0" fillId="0" borderId="0" xfId="0" applyNumberFormat="1" applyAlignment="1" applyProtection="1">
      <alignment horizontal="left" wrapText="1" indent="2"/>
    </xf>
    <xf numFmtId="0" fontId="0" fillId="0" borderId="0" xfId="0" applyAlignment="1" applyProtection="1">
      <alignment wrapText="1"/>
    </xf>
    <xf numFmtId="167" fontId="0" fillId="0" borderId="0" xfId="0" applyNumberFormat="1" applyAlignment="1" applyProtection="1">
      <alignment horizontal="left" wrapText="1" indent="2"/>
    </xf>
    <xf numFmtId="167" fontId="0" fillId="0" borderId="0" xfId="0" applyNumberFormat="1" applyProtection="1"/>
    <xf numFmtId="167" fontId="0" fillId="0" borderId="0" xfId="0" applyNumberFormat="1" applyAlignment="1" applyProtection="1">
      <alignment horizontal="left" indent="2"/>
    </xf>
    <xf numFmtId="2" fontId="0" fillId="0" borderId="0" xfId="0" applyNumberFormat="1" applyFill="1" applyProtection="1"/>
    <xf numFmtId="0" fontId="0" fillId="0" borderId="0" xfId="0" applyAlignment="1" applyProtection="1">
      <alignment horizontal="center" vertical="center" wrapText="1"/>
    </xf>
    <xf numFmtId="0" fontId="0" fillId="4" borderId="0" xfId="0" applyFill="1" applyAlignment="1" applyProtection="1">
      <alignment horizontal="center" vertical="center" wrapText="1"/>
    </xf>
    <xf numFmtId="0" fontId="0" fillId="5" borderId="0" xfId="0" applyFill="1" applyAlignment="1" applyProtection="1">
      <alignment horizontal="center" vertical="center" wrapText="1"/>
    </xf>
    <xf numFmtId="0" fontId="2" fillId="0" borderId="0" xfId="0" applyFont="1" applyFill="1" applyAlignment="1" applyProtection="1">
      <alignment horizontal="center"/>
    </xf>
    <xf numFmtId="0" fontId="3" fillId="0" borderId="0" xfId="0" applyFont="1" applyFill="1" applyAlignment="1" applyProtection="1">
      <alignment wrapText="1"/>
    </xf>
    <xf numFmtId="0" fontId="0" fillId="2" borderId="0" xfId="0" applyFill="1" applyProtection="1">
      <protection locked="0"/>
    </xf>
    <xf numFmtId="0" fontId="0" fillId="4" borderId="0" xfId="0" applyFill="1" applyProtection="1">
      <protection locked="0"/>
    </xf>
    <xf numFmtId="0" fontId="0" fillId="5" borderId="0" xfId="0" applyFill="1" applyProtection="1">
      <protection locked="0"/>
    </xf>
    <xf numFmtId="2" fontId="0" fillId="0" borderId="0" xfId="0" applyNumberFormat="1"/>
    <xf numFmtId="10" fontId="0" fillId="0" borderId="4" xfId="1" applyNumberFormat="1" applyFont="1" applyBorder="1"/>
    <xf numFmtId="167" fontId="0" fillId="4" borderId="2" xfId="0" applyNumberFormat="1" applyFill="1" applyBorder="1" applyAlignment="1" applyProtection="1">
      <alignment horizontal="right"/>
    </xf>
    <xf numFmtId="167" fontId="0" fillId="5" borderId="2" xfId="0" applyNumberFormat="1" applyFill="1" applyBorder="1" applyAlignment="1" applyProtection="1">
      <alignment horizontal="right"/>
    </xf>
    <xf numFmtId="168" fontId="0" fillId="4" borderId="2" xfId="0" applyNumberFormat="1" applyFill="1" applyBorder="1" applyAlignment="1" applyProtection="1">
      <alignment horizontal="right"/>
    </xf>
    <xf numFmtId="168" fontId="0" fillId="5" borderId="2" xfId="0" applyNumberFormat="1" applyFill="1" applyBorder="1" applyAlignment="1" applyProtection="1">
      <alignment horizontal="right"/>
    </xf>
    <xf numFmtId="167" fontId="0" fillId="4" borderId="0" xfId="0" applyNumberFormat="1" applyFill="1" applyProtection="1"/>
    <xf numFmtId="167" fontId="0" fillId="5" borderId="0" xfId="0" applyNumberFormat="1" applyFill="1" applyProtection="1"/>
    <xf numFmtId="2" fontId="0" fillId="5" borderId="0" xfId="0" applyNumberFormat="1" applyFill="1" applyProtection="1"/>
    <xf numFmtId="2" fontId="0" fillId="4" borderId="0" xfId="0" applyNumberFormat="1" applyFill="1" applyProtection="1"/>
    <xf numFmtId="2" fontId="0" fillId="0" borderId="0" xfId="0" applyNumberFormat="1" applyProtection="1"/>
    <xf numFmtId="1" fontId="0" fillId="4" borderId="0" xfId="0" applyNumberFormat="1" applyFill="1" applyProtection="1"/>
    <xf numFmtId="1" fontId="0" fillId="5" borderId="0" xfId="0" applyNumberFormat="1" applyFill="1" applyProtection="1"/>
    <xf numFmtId="1" fontId="0" fillId="5" borderId="0" xfId="0" applyNumberFormat="1" applyFill="1" applyProtection="1">
      <protection locked="0"/>
    </xf>
    <xf numFmtId="1" fontId="0" fillId="4" borderId="0" xfId="0" applyNumberFormat="1" applyFill="1" applyProtection="1">
      <protection locked="0"/>
    </xf>
    <xf numFmtId="167" fontId="0" fillId="4" borderId="0" xfId="0" applyNumberFormat="1" applyFill="1" applyBorder="1" applyAlignment="1" applyProtection="1">
      <alignment horizontal="right"/>
    </xf>
    <xf numFmtId="0" fontId="19" fillId="2" borderId="4" xfId="0" applyFont="1" applyFill="1" applyBorder="1" applyAlignment="1" applyProtection="1">
      <alignment horizontal="center" vertical="center" wrapText="1"/>
      <protection locked="0"/>
    </xf>
    <xf numFmtId="2" fontId="9" fillId="5" borderId="4" xfId="0" applyNumberFormat="1" applyFont="1" applyFill="1" applyBorder="1" applyProtection="1"/>
    <xf numFmtId="2" fontId="9" fillId="4" borderId="4" xfId="0" applyNumberFormat="1" applyFont="1" applyFill="1" applyBorder="1" applyProtection="1"/>
    <xf numFmtId="0" fontId="10" fillId="2" borderId="4" xfId="0" applyFont="1" applyFill="1" applyBorder="1"/>
    <xf numFmtId="9" fontId="10" fillId="2" borderId="4" xfId="0" applyNumberFormat="1" applyFont="1" applyFill="1" applyBorder="1"/>
    <xf numFmtId="1" fontId="10" fillId="2" borderId="4" xfId="0" applyNumberFormat="1" applyFont="1" applyFill="1" applyBorder="1"/>
    <xf numFmtId="2" fontId="10" fillId="2" borderId="4" xfId="0" applyNumberFormat="1" applyFont="1" applyFill="1" applyBorder="1"/>
    <xf numFmtId="9" fontId="0" fillId="0" borderId="4" xfId="0" applyNumberFormat="1" applyBorder="1"/>
    <xf numFmtId="2" fontId="0" fillId="0" borderId="4" xfId="0" applyNumberFormat="1" applyFill="1" applyBorder="1"/>
    <xf numFmtId="9" fontId="0" fillId="0" borderId="4" xfId="1" applyFont="1" applyBorder="1"/>
    <xf numFmtId="0" fontId="16" fillId="0" borderId="4" xfId="0" applyFont="1" applyBorder="1" applyAlignment="1">
      <alignment horizontal="center" vertical="center"/>
    </xf>
    <xf numFmtId="0" fontId="20" fillId="0" borderId="5" xfId="0" applyFont="1" applyBorder="1" applyAlignment="1" applyProtection="1">
      <alignment horizontal="center"/>
    </xf>
    <xf numFmtId="0" fontId="20" fillId="2" borderId="5" xfId="0" applyFont="1" applyFill="1" applyBorder="1" applyAlignment="1" applyProtection="1">
      <alignment horizontal="center"/>
    </xf>
    <xf numFmtId="164" fontId="20" fillId="0" borderId="5" xfId="0" applyNumberFormat="1" applyFont="1" applyFill="1" applyBorder="1" applyAlignment="1" applyProtection="1">
      <alignment horizontal="center"/>
    </xf>
    <xf numFmtId="165" fontId="21" fillId="0" borderId="5" xfId="0" applyNumberFormat="1" applyFont="1" applyFill="1" applyBorder="1" applyAlignment="1" applyProtection="1">
      <alignment horizontal="center"/>
    </xf>
    <xf numFmtId="164" fontId="21" fillId="0" borderId="5" xfId="0" applyNumberFormat="1" applyFont="1" applyFill="1" applyBorder="1" applyAlignment="1" applyProtection="1">
      <alignment horizontal="center"/>
    </xf>
    <xf numFmtId="0" fontId="16" fillId="0" borderId="0" xfId="0" applyFont="1" applyAlignment="1">
      <alignment horizontal="center"/>
    </xf>
    <xf numFmtId="14" fontId="22" fillId="0" borderId="4" xfId="0" applyNumberFormat="1" applyFont="1" applyFill="1" applyBorder="1" applyAlignment="1" applyProtection="1">
      <alignment horizontal="center" vertical="center"/>
    </xf>
    <xf numFmtId="0" fontId="16" fillId="0" borderId="0" xfId="0" applyFont="1"/>
    <xf numFmtId="0" fontId="18" fillId="0" borderId="4" xfId="0" applyFont="1" applyBorder="1" applyAlignment="1">
      <alignment horizontal="center" vertical="center"/>
    </xf>
    <xf numFmtId="0" fontId="23" fillId="0" borderId="6" xfId="0" applyFont="1" applyBorder="1" applyAlignment="1" applyProtection="1">
      <alignment horizontal="center"/>
    </xf>
    <xf numFmtId="0" fontId="23" fillId="2" borderId="6" xfId="0" applyFont="1" applyFill="1" applyBorder="1" applyAlignment="1" applyProtection="1">
      <alignment horizontal="center"/>
    </xf>
    <xf numFmtId="1" fontId="23" fillId="0" borderId="6" xfId="0" applyNumberFormat="1" applyFont="1" applyFill="1" applyBorder="1" applyAlignment="1" applyProtection="1">
      <alignment horizontal="center"/>
    </xf>
    <xf numFmtId="1" fontId="23" fillId="0" borderId="6" xfId="0" applyNumberFormat="1" applyFont="1" applyBorder="1" applyAlignment="1" applyProtection="1">
      <alignment horizontal="center"/>
    </xf>
    <xf numFmtId="0" fontId="18" fillId="0" borderId="0" xfId="0" applyFont="1"/>
    <xf numFmtId="2" fontId="0" fillId="0" borderId="7" xfId="0" applyNumberFormat="1" applyBorder="1"/>
    <xf numFmtId="0" fontId="0" fillId="9" borderId="4" xfId="0" applyFill="1" applyBorder="1" applyProtection="1">
      <protection locked="0"/>
    </xf>
    <xf numFmtId="0" fontId="0" fillId="9" borderId="4" xfId="0" applyFill="1" applyBorder="1" applyAlignment="1" applyProtection="1">
      <alignment horizontal="right"/>
      <protection locked="0"/>
    </xf>
    <xf numFmtId="0" fontId="5" fillId="9" borderId="4" xfId="0" applyFont="1" applyFill="1" applyBorder="1" applyProtection="1">
      <protection locked="0"/>
    </xf>
    <xf numFmtId="0" fontId="0" fillId="0" borderId="0" xfId="0" applyAlignment="1">
      <alignment vertical="center"/>
    </xf>
    <xf numFmtId="0" fontId="0" fillId="0" borderId="0" xfId="0" applyAlignment="1">
      <alignment vertical="center" wrapText="1"/>
    </xf>
    <xf numFmtId="0" fontId="18" fillId="0" borderId="0" xfId="0" applyFont="1" applyAlignment="1">
      <alignment vertical="center"/>
    </xf>
    <xf numFmtId="0" fontId="18" fillId="0" borderId="0" xfId="0" applyFont="1" applyAlignment="1">
      <alignment horizontal="center" vertical="center"/>
    </xf>
    <xf numFmtId="0" fontId="3" fillId="0" borderId="0" xfId="0" applyFont="1" applyAlignment="1" applyProtection="1">
      <alignment horizontal="center" wrapText="1"/>
    </xf>
    <xf numFmtId="14" fontId="16" fillId="0" borderId="4" xfId="0" applyNumberFormat="1" applyFont="1" applyBorder="1"/>
    <xf numFmtId="0" fontId="0" fillId="0" borderId="0" xfId="0" applyFill="1" applyBorder="1" applyProtection="1"/>
    <xf numFmtId="0" fontId="4" fillId="0" borderId="0" xfId="0" applyFont="1" applyFill="1" applyBorder="1" applyAlignment="1" applyProtection="1">
      <alignment horizontal="center"/>
    </xf>
    <xf numFmtId="0" fontId="6" fillId="0" borderId="5" xfId="0" applyFont="1" applyFill="1" applyBorder="1" applyAlignment="1" applyProtection="1">
      <alignment horizontal="center"/>
    </xf>
    <xf numFmtId="0" fontId="7" fillId="0" borderId="6" xfId="0" applyFont="1" applyFill="1" applyBorder="1" applyAlignment="1" applyProtection="1">
      <alignment horizontal="center"/>
    </xf>
    <xf numFmtId="164" fontId="7" fillId="0" borderId="4" xfId="0" applyNumberFormat="1" applyFont="1" applyFill="1" applyBorder="1" applyAlignment="1" applyProtection="1">
      <alignment horizontal="center"/>
    </xf>
    <xf numFmtId="14" fontId="0" fillId="0" borderId="4" xfId="0" applyNumberFormat="1" applyBorder="1"/>
    <xf numFmtId="1" fontId="7" fillId="0" borderId="4" xfId="0" applyNumberFormat="1" applyFont="1" applyBorder="1" applyAlignment="1" applyProtection="1">
      <alignment horizontal="center"/>
    </xf>
    <xf numFmtId="0" fontId="8" fillId="0" borderId="0" xfId="0" applyFont="1" applyFill="1" applyBorder="1" applyAlignment="1" applyProtection="1">
      <alignment wrapText="1"/>
    </xf>
    <xf numFmtId="0" fontId="16" fillId="0" borderId="4" xfId="0" applyFont="1" applyBorder="1" applyAlignment="1">
      <alignment horizontal="center" vertical="center" wrapText="1"/>
    </xf>
    <xf numFmtId="0" fontId="0" fillId="0" borderId="4" xfId="0" applyBorder="1" applyAlignment="1">
      <alignment horizontal="center"/>
    </xf>
    <xf numFmtId="1" fontId="8" fillId="4" borderId="0" xfId="1" applyNumberFormat="1" applyFont="1" applyFill="1" applyBorder="1" applyProtection="1"/>
    <xf numFmtId="1" fontId="8" fillId="5" borderId="0" xfId="1" applyNumberFormat="1" applyFont="1" applyFill="1" applyBorder="1" applyProtection="1"/>
    <xf numFmtId="1" fontId="8" fillId="8" borderId="0" xfId="1" applyNumberFormat="1" applyFont="1" applyFill="1" applyBorder="1" applyProtection="1"/>
    <xf numFmtId="0" fontId="0" fillId="9" borderId="7" xfId="0" applyFill="1" applyBorder="1" applyProtection="1">
      <protection locked="0"/>
    </xf>
    <xf numFmtId="0" fontId="0" fillId="9" borderId="4" xfId="0" applyFill="1" applyBorder="1" applyAlignment="1">
      <alignment horizontal="center"/>
    </xf>
    <xf numFmtId="10" fontId="0" fillId="0" borderId="7" xfId="1" applyNumberFormat="1" applyFont="1" applyBorder="1"/>
    <xf numFmtId="2" fontId="0" fillId="4" borderId="0" xfId="0" applyNumberFormat="1" applyFill="1" applyProtection="1">
      <protection locked="0"/>
    </xf>
    <xf numFmtId="0" fontId="0" fillId="7" borderId="4" xfId="0" applyFill="1" applyBorder="1" applyAlignment="1">
      <alignment horizontal="center"/>
    </xf>
    <xf numFmtId="2" fontId="18" fillId="0" borderId="4" xfId="0" applyNumberFormat="1" applyFont="1" applyFill="1" applyBorder="1" applyAlignment="1">
      <alignment horizontal="center"/>
    </xf>
    <xf numFmtId="0" fontId="10" fillId="2" borderId="0" xfId="0" applyFont="1" applyFill="1" applyAlignment="1"/>
    <xf numFmtId="2" fontId="10" fillId="2" borderId="4" xfId="0" applyNumberFormat="1" applyFont="1" applyFill="1" applyBorder="1" applyAlignment="1"/>
    <xf numFmtId="165" fontId="7" fillId="0" borderId="4" xfId="0" applyNumberFormat="1" applyFont="1" applyFill="1" applyBorder="1" applyAlignment="1" applyProtection="1">
      <alignment horizontal="center"/>
    </xf>
    <xf numFmtId="0" fontId="0" fillId="0" borderId="4" xfId="0" applyBorder="1" applyAlignment="1">
      <alignment wrapText="1"/>
    </xf>
    <xf numFmtId="2" fontId="10" fillId="2" borderId="4" xfId="1" applyNumberFormat="1" applyFont="1" applyFill="1" applyBorder="1"/>
    <xf numFmtId="2" fontId="0" fillId="0" borderId="4" xfId="1" applyNumberFormat="1" applyFont="1" applyBorder="1"/>
    <xf numFmtId="0" fontId="16" fillId="0" borderId="0" xfId="0" applyFont="1" applyProtection="1"/>
    <xf numFmtId="14" fontId="22" fillId="0" borderId="0" xfId="0" applyNumberFormat="1" applyFont="1" applyProtection="1"/>
    <xf numFmtId="14" fontId="22" fillId="4" borderId="0" xfId="0" applyNumberFormat="1" applyFont="1" applyFill="1" applyProtection="1"/>
    <xf numFmtId="14" fontId="22" fillId="5" borderId="0" xfId="0" applyNumberFormat="1" applyFont="1" applyFill="1" applyProtection="1"/>
    <xf numFmtId="0" fontId="23" fillId="9" borderId="8" xfId="0" applyFont="1" applyFill="1" applyBorder="1" applyAlignment="1" applyProtection="1">
      <alignment horizontal="center"/>
    </xf>
    <xf numFmtId="0" fontId="23" fillId="9" borderId="6" xfId="0" applyFont="1" applyFill="1" applyBorder="1" applyAlignment="1" applyProtection="1">
      <alignment horizontal="center"/>
    </xf>
    <xf numFmtId="0" fontId="0" fillId="0" borderId="0" xfId="0" applyAlignment="1">
      <alignment horizontal="center"/>
    </xf>
    <xf numFmtId="0" fontId="24" fillId="0" borderId="0" xfId="0" applyFont="1" applyAlignment="1">
      <alignment horizontal="center" wrapText="1"/>
    </xf>
    <xf numFmtId="0" fontId="24" fillId="0" borderId="2" xfId="0" applyFont="1" applyBorder="1" applyAlignment="1">
      <alignment horizontal="center" wrapText="1"/>
    </xf>
    <xf numFmtId="0" fontId="0" fillId="0" borderId="4" xfId="0" applyBorder="1" applyAlignment="1">
      <alignment horizontal="center" vertical="center"/>
    </xf>
    <xf numFmtId="0" fontId="0" fillId="0" borderId="4" xfId="0" applyBorder="1" applyAlignment="1">
      <alignment horizontal="center" vertical="center" wrapText="1"/>
    </xf>
    <xf numFmtId="0" fontId="3" fillId="0" borderId="0" xfId="0" applyFont="1" applyAlignment="1" applyProtection="1">
      <alignment horizontal="center" wrapText="1"/>
    </xf>
    <xf numFmtId="0" fontId="18" fillId="0" borderId="0" xfId="0" applyFont="1" applyAlignment="1" applyProtection="1">
      <alignment horizontal="center"/>
    </xf>
    <xf numFmtId="0" fontId="17" fillId="2" borderId="0" xfId="0" applyFont="1" applyFill="1" applyAlignment="1" applyProtection="1">
      <alignment horizontal="center" wrapText="1"/>
    </xf>
    <xf numFmtId="0" fontId="17" fillId="2" borderId="0" xfId="0" applyFont="1" applyFill="1" applyAlignment="1">
      <alignment horizontal="center" wrapText="1"/>
    </xf>
    <xf numFmtId="0" fontId="17" fillId="2" borderId="0" xfId="0" applyFont="1" applyFill="1" applyAlignment="1">
      <alignment horizontal="center"/>
    </xf>
  </cellXfs>
  <cellStyles count="2">
    <cellStyle name="Normal" xfId="0" builtinId="0"/>
    <cellStyle name="Percent" xfId="1" builtinId="5"/>
  </cellStyles>
  <dxfs count="70">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b/>
        <i val="0"/>
        <color rgb="FFFF0000"/>
      </font>
      <fill>
        <patternFill>
          <bgColor rgb="FFFFFF00"/>
        </patternFill>
      </fill>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US"/>
              <a:t>SDR vs. SMFP 3.16 PPS</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v>SDR 3.2 PPS</c:v>
          </c:tx>
          <c:spPr>
            <a:ln w="34925" cap="rnd">
              <a:solidFill>
                <a:srgbClr val="FF0000"/>
              </a:solidFill>
              <a:round/>
            </a:ln>
            <a:effectLst>
              <a:outerShdw blurRad="57150" dist="19050" dir="5400000" algn="ctr" rotWithShape="0">
                <a:srgbClr val="000000">
                  <a:alpha val="63000"/>
                </a:srgbClr>
              </a:outerShdw>
            </a:effectLst>
          </c:spPr>
          <c:marker>
            <c:symbol val="none"/>
          </c:marker>
          <c:cat>
            <c:numRef>
              <c:f>'Overall Comparison'!$D$3:$AU$3</c:f>
              <c:numCache>
                <c:formatCode>m/d/yyyy</c:formatCode>
                <c:ptCount val="44"/>
                <c:pt idx="0">
                  <c:v>35430</c:v>
                </c:pt>
                <c:pt idx="1">
                  <c:v>35611</c:v>
                </c:pt>
                <c:pt idx="2">
                  <c:v>35795.25</c:v>
                </c:pt>
                <c:pt idx="3">
                  <c:v>35976.25</c:v>
                </c:pt>
                <c:pt idx="4">
                  <c:v>36160.5</c:v>
                </c:pt>
                <c:pt idx="5">
                  <c:v>36341.75</c:v>
                </c:pt>
                <c:pt idx="6">
                  <c:v>36525.75</c:v>
                </c:pt>
                <c:pt idx="7">
                  <c:v>36707</c:v>
                </c:pt>
                <c:pt idx="8">
                  <c:v>36891</c:v>
                </c:pt>
                <c:pt idx="9">
                  <c:v>37072.25</c:v>
                </c:pt>
                <c:pt idx="10">
                  <c:v>37256.25</c:v>
                </c:pt>
                <c:pt idx="11">
                  <c:v>37437.5</c:v>
                </c:pt>
                <c:pt idx="12">
                  <c:v>37621.5</c:v>
                </c:pt>
                <c:pt idx="13">
                  <c:v>37802.75</c:v>
                </c:pt>
                <c:pt idx="14">
                  <c:v>37986.75</c:v>
                </c:pt>
                <c:pt idx="15">
                  <c:v>38168</c:v>
                </c:pt>
                <c:pt idx="16">
                  <c:v>38352</c:v>
                </c:pt>
                <c:pt idx="17">
                  <c:v>38533.25</c:v>
                </c:pt>
                <c:pt idx="18">
                  <c:v>38717.25</c:v>
                </c:pt>
                <c:pt idx="19">
                  <c:v>38898.5</c:v>
                </c:pt>
                <c:pt idx="20">
                  <c:v>39082.5</c:v>
                </c:pt>
                <c:pt idx="21">
                  <c:v>39263.75</c:v>
                </c:pt>
                <c:pt idx="22">
                  <c:v>39447.75</c:v>
                </c:pt>
                <c:pt idx="23">
                  <c:v>39629</c:v>
                </c:pt>
                <c:pt idx="24">
                  <c:v>39813</c:v>
                </c:pt>
                <c:pt idx="25">
                  <c:v>39994.25</c:v>
                </c:pt>
                <c:pt idx="26">
                  <c:v>40178.25</c:v>
                </c:pt>
                <c:pt idx="27">
                  <c:v>40359.5</c:v>
                </c:pt>
                <c:pt idx="28">
                  <c:v>40543.5</c:v>
                </c:pt>
                <c:pt idx="29">
                  <c:v>40724.75</c:v>
                </c:pt>
                <c:pt idx="30">
                  <c:v>40908.75</c:v>
                </c:pt>
                <c:pt idx="31">
                  <c:v>41090</c:v>
                </c:pt>
                <c:pt idx="32">
                  <c:v>41274</c:v>
                </c:pt>
                <c:pt idx="33">
                  <c:v>41455.25</c:v>
                </c:pt>
                <c:pt idx="34">
                  <c:v>41639.25</c:v>
                </c:pt>
                <c:pt idx="35">
                  <c:v>41820.5</c:v>
                </c:pt>
                <c:pt idx="36">
                  <c:v>42004.5</c:v>
                </c:pt>
                <c:pt idx="37">
                  <c:v>42185.75</c:v>
                </c:pt>
                <c:pt idx="38">
                  <c:v>42369.75</c:v>
                </c:pt>
                <c:pt idx="39">
                  <c:v>42551</c:v>
                </c:pt>
                <c:pt idx="40">
                  <c:v>42735</c:v>
                </c:pt>
                <c:pt idx="41">
                  <c:v>42916.25</c:v>
                </c:pt>
                <c:pt idx="42">
                  <c:v>43100.25</c:v>
                </c:pt>
                <c:pt idx="43">
                  <c:v>43281.5</c:v>
                </c:pt>
              </c:numCache>
            </c:numRef>
          </c:cat>
          <c:val>
            <c:numRef>
              <c:f>'Overall Comparison'!$D$5:$AV$5</c:f>
              <c:numCache>
                <c:formatCode>0.00</c:formatCode>
                <c:ptCount val="45"/>
                <c:pt idx="0" formatCode="0">
                  <c:v>3.5</c:v>
                </c:pt>
                <c:pt idx="1">
                  <c:v>3.7307692307692308</c:v>
                </c:pt>
                <c:pt idx="2">
                  <c:v>3.2352941176470589</c:v>
                </c:pt>
                <c:pt idx="3">
                  <c:v>3.6470588235294117</c:v>
                </c:pt>
                <c:pt idx="4">
                  <c:v>3.1363636363636362</c:v>
                </c:pt>
                <c:pt idx="5">
                  <c:v>3.3181818181818183</c:v>
                </c:pt>
                <c:pt idx="6">
                  <c:v>3.4411764705882355</c:v>
                </c:pt>
                <c:pt idx="7">
                  <c:v>3.4705882352941178</c:v>
                </c:pt>
                <c:pt idx="8">
                  <c:v>3.6176470588235294</c:v>
                </c:pt>
                <c:pt idx="9">
                  <c:v>3.4864864864864864</c:v>
                </c:pt>
                <c:pt idx="10">
                  <c:v>3.4864864864864864</c:v>
                </c:pt>
                <c:pt idx="11">
                  <c:v>3.1190476190476191</c:v>
                </c:pt>
                <c:pt idx="12">
                  <c:v>3.3333333333333335</c:v>
                </c:pt>
                <c:pt idx="13">
                  <c:v>3.2619047619047619</c:v>
                </c:pt>
                <c:pt idx="14">
                  <c:v>3.3809523809523809</c:v>
                </c:pt>
                <c:pt idx="15">
                  <c:v>3.1904761904761907</c:v>
                </c:pt>
                <c:pt idx="16">
                  <c:v>3</c:v>
                </c:pt>
                <c:pt idx="17">
                  <c:v>3.1190476190476191</c:v>
                </c:pt>
                <c:pt idx="18">
                  <c:v>3.3333333333333335</c:v>
                </c:pt>
                <c:pt idx="19">
                  <c:v>3.1666666666666665</c:v>
                </c:pt>
                <c:pt idx="20">
                  <c:v>3.2619047619047619</c:v>
                </c:pt>
                <c:pt idx="21">
                  <c:v>3.1904761904761907</c:v>
                </c:pt>
                <c:pt idx="22">
                  <c:v>3.5249999999999999</c:v>
                </c:pt>
                <c:pt idx="23">
                  <c:v>3.75</c:v>
                </c:pt>
                <c:pt idx="24">
                  <c:v>3.45</c:v>
                </c:pt>
                <c:pt idx="25">
                  <c:v>3.4750000000000001</c:v>
                </c:pt>
                <c:pt idx="26">
                  <c:v>3.4523809523809526</c:v>
                </c:pt>
                <c:pt idx="27">
                  <c:v>3.5238095238095237</c:v>
                </c:pt>
                <c:pt idx="28">
                  <c:v>3.4047619047619047</c:v>
                </c:pt>
                <c:pt idx="29">
                  <c:v>3.5714285714285716</c:v>
                </c:pt>
                <c:pt idx="30">
                  <c:v>3.3809523809523809</c:v>
                </c:pt>
                <c:pt idx="31">
                  <c:v>3.4047619047619047</c:v>
                </c:pt>
                <c:pt idx="32">
                  <c:v>3.0714285714285716</c:v>
                </c:pt>
                <c:pt idx="33">
                  <c:v>0</c:v>
                </c:pt>
                <c:pt idx="34">
                  <c:v>0</c:v>
                </c:pt>
                <c:pt idx="35">
                  <c:v>3.1904761904761907</c:v>
                </c:pt>
                <c:pt idx="36">
                  <c:v>3.3809523809523809</c:v>
                </c:pt>
                <c:pt idx="37">
                  <c:v>3.6428571428571428</c:v>
                </c:pt>
                <c:pt idx="38">
                  <c:v>3.7619047619047619</c:v>
                </c:pt>
                <c:pt idx="39">
                  <c:v>3.6428571428571428</c:v>
                </c:pt>
                <c:pt idx="40">
                  <c:v>3.75</c:v>
                </c:pt>
                <c:pt idx="41">
                  <c:v>3.3658536585365852</c:v>
                </c:pt>
                <c:pt idx="42">
                  <c:v>3.4878048780487805</c:v>
                </c:pt>
                <c:pt idx="43">
                  <c:v>3.6829268292682928</c:v>
                </c:pt>
                <c:pt idx="44">
                  <c:v>0</c:v>
                </c:pt>
              </c:numCache>
            </c:numRef>
          </c:val>
          <c:smooth val="0"/>
          <c:extLst xmlns:c16r2="http://schemas.microsoft.com/office/drawing/2015/06/chart">
            <c:ext xmlns:c16="http://schemas.microsoft.com/office/drawing/2014/chart" uri="{C3380CC4-5D6E-409C-BE32-E72D297353CC}">
              <c16:uniqueId val="{00000000-0B88-4583-A360-2A91F1A1A8A6}"/>
            </c:ext>
          </c:extLst>
        </c:ser>
        <c:ser>
          <c:idx val="1"/>
          <c:order val="1"/>
          <c:tx>
            <c:v>SMFP 3.16 PPS</c:v>
          </c:tx>
          <c:spPr>
            <a:ln w="34925" cap="rnd">
              <a:solidFill>
                <a:schemeClr val="accent2"/>
              </a:solidFill>
              <a:round/>
            </a:ln>
            <a:effectLst>
              <a:outerShdw blurRad="57150" dist="19050" dir="5400000" algn="ctr" rotWithShape="0">
                <a:srgbClr val="000000">
                  <a:alpha val="63000"/>
                </a:srgbClr>
              </a:outerShdw>
            </a:effectLst>
          </c:spPr>
          <c:marker>
            <c:symbol val="none"/>
          </c:marker>
          <c:cat>
            <c:numRef>
              <c:f>'Overall Comparison'!$D$3:$AU$3</c:f>
              <c:numCache>
                <c:formatCode>m/d/yyyy</c:formatCode>
                <c:ptCount val="44"/>
                <c:pt idx="0">
                  <c:v>35430</c:v>
                </c:pt>
                <c:pt idx="1">
                  <c:v>35611</c:v>
                </c:pt>
                <c:pt idx="2">
                  <c:v>35795.25</c:v>
                </c:pt>
                <c:pt idx="3">
                  <c:v>35976.25</c:v>
                </c:pt>
                <c:pt idx="4">
                  <c:v>36160.5</c:v>
                </c:pt>
                <c:pt idx="5">
                  <c:v>36341.75</c:v>
                </c:pt>
                <c:pt idx="6">
                  <c:v>36525.75</c:v>
                </c:pt>
                <c:pt idx="7">
                  <c:v>36707</c:v>
                </c:pt>
                <c:pt idx="8">
                  <c:v>36891</c:v>
                </c:pt>
                <c:pt idx="9">
                  <c:v>37072.25</c:v>
                </c:pt>
                <c:pt idx="10">
                  <c:v>37256.25</c:v>
                </c:pt>
                <c:pt idx="11">
                  <c:v>37437.5</c:v>
                </c:pt>
                <c:pt idx="12">
                  <c:v>37621.5</c:v>
                </c:pt>
                <c:pt idx="13">
                  <c:v>37802.75</c:v>
                </c:pt>
                <c:pt idx="14">
                  <c:v>37986.75</c:v>
                </c:pt>
                <c:pt idx="15">
                  <c:v>38168</c:v>
                </c:pt>
                <c:pt idx="16">
                  <c:v>38352</c:v>
                </c:pt>
                <c:pt idx="17">
                  <c:v>38533.25</c:v>
                </c:pt>
                <c:pt idx="18">
                  <c:v>38717.25</c:v>
                </c:pt>
                <c:pt idx="19">
                  <c:v>38898.5</c:v>
                </c:pt>
                <c:pt idx="20">
                  <c:v>39082.5</c:v>
                </c:pt>
                <c:pt idx="21">
                  <c:v>39263.75</c:v>
                </c:pt>
                <c:pt idx="22">
                  <c:v>39447.75</c:v>
                </c:pt>
                <c:pt idx="23">
                  <c:v>39629</c:v>
                </c:pt>
                <c:pt idx="24">
                  <c:v>39813</c:v>
                </c:pt>
                <c:pt idx="25">
                  <c:v>39994.25</c:v>
                </c:pt>
                <c:pt idx="26">
                  <c:v>40178.25</c:v>
                </c:pt>
                <c:pt idx="27">
                  <c:v>40359.5</c:v>
                </c:pt>
                <c:pt idx="28">
                  <c:v>40543.5</c:v>
                </c:pt>
                <c:pt idx="29">
                  <c:v>40724.75</c:v>
                </c:pt>
                <c:pt idx="30">
                  <c:v>40908.75</c:v>
                </c:pt>
                <c:pt idx="31">
                  <c:v>41090</c:v>
                </c:pt>
                <c:pt idx="32">
                  <c:v>41274</c:v>
                </c:pt>
                <c:pt idx="33">
                  <c:v>41455.25</c:v>
                </c:pt>
                <c:pt idx="34">
                  <c:v>41639.25</c:v>
                </c:pt>
                <c:pt idx="35">
                  <c:v>41820.5</c:v>
                </c:pt>
                <c:pt idx="36">
                  <c:v>42004.5</c:v>
                </c:pt>
                <c:pt idx="37">
                  <c:v>42185.75</c:v>
                </c:pt>
                <c:pt idx="38">
                  <c:v>42369.75</c:v>
                </c:pt>
                <c:pt idx="39">
                  <c:v>42551</c:v>
                </c:pt>
                <c:pt idx="40">
                  <c:v>42735</c:v>
                </c:pt>
                <c:pt idx="41">
                  <c:v>42916.25</c:v>
                </c:pt>
                <c:pt idx="42">
                  <c:v>43100.25</c:v>
                </c:pt>
                <c:pt idx="43">
                  <c:v>43281.5</c:v>
                </c:pt>
              </c:numCache>
            </c:numRef>
          </c:cat>
          <c:val>
            <c:numRef>
              <c:f>'Overall Comparison'!$D$7:$AV$7</c:f>
              <c:numCache>
                <c:formatCode>0.00</c:formatCode>
                <c:ptCount val="45"/>
                <c:pt idx="0">
                  <c:v>3.5</c:v>
                </c:pt>
                <c:pt idx="1">
                  <c:v>3.7307692307692308</c:v>
                </c:pt>
                <c:pt idx="2">
                  <c:v>3.2352941176470589</c:v>
                </c:pt>
                <c:pt idx="3">
                  <c:v>3.6470588235294117</c:v>
                </c:pt>
                <c:pt idx="4">
                  <c:v>4.0588235294117645</c:v>
                </c:pt>
                <c:pt idx="5">
                  <c:v>4.2941176470588234</c:v>
                </c:pt>
                <c:pt idx="6">
                  <c:v>3.4411764705882355</c:v>
                </c:pt>
                <c:pt idx="7">
                  <c:v>2.6818181818181817</c:v>
                </c:pt>
                <c:pt idx="8">
                  <c:v>2.7954545454545454</c:v>
                </c:pt>
                <c:pt idx="9">
                  <c:v>2.9318181818181817</c:v>
                </c:pt>
                <c:pt idx="10">
                  <c:v>3.7941176470588234</c:v>
                </c:pt>
                <c:pt idx="11">
                  <c:v>3.8529411764705883</c:v>
                </c:pt>
                <c:pt idx="12">
                  <c:v>4.117647058823529</c:v>
                </c:pt>
                <c:pt idx="13">
                  <c:v>3.1136363636363638</c:v>
                </c:pt>
                <c:pt idx="14">
                  <c:v>3.2272727272727271</c:v>
                </c:pt>
                <c:pt idx="15">
                  <c:v>3.0454545454545454</c:v>
                </c:pt>
                <c:pt idx="16">
                  <c:v>2.8636363636363638</c:v>
                </c:pt>
                <c:pt idx="17">
                  <c:v>2.9772727272727271</c:v>
                </c:pt>
                <c:pt idx="18">
                  <c:v>3.1818181818181817</c:v>
                </c:pt>
                <c:pt idx="19">
                  <c:v>3.0227272727272729</c:v>
                </c:pt>
                <c:pt idx="20">
                  <c:v>3.1136363636363638</c:v>
                </c:pt>
                <c:pt idx="21">
                  <c:v>3.0454545454545454</c:v>
                </c:pt>
                <c:pt idx="22">
                  <c:v>3.2045454545454546</c:v>
                </c:pt>
                <c:pt idx="23">
                  <c:v>3.4090909090909092</c:v>
                </c:pt>
                <c:pt idx="24">
                  <c:v>3.1363636363636362</c:v>
                </c:pt>
                <c:pt idx="25">
                  <c:v>3.1590909090909092</c:v>
                </c:pt>
                <c:pt idx="26">
                  <c:v>3.2954545454545454</c:v>
                </c:pt>
                <c:pt idx="27">
                  <c:v>3.3636363636363638</c:v>
                </c:pt>
                <c:pt idx="28">
                  <c:v>3.25</c:v>
                </c:pt>
                <c:pt idx="29">
                  <c:v>3.4090909090909092</c:v>
                </c:pt>
                <c:pt idx="30">
                  <c:v>3.2272727272727271</c:v>
                </c:pt>
                <c:pt idx="31">
                  <c:v>3.25</c:v>
                </c:pt>
                <c:pt idx="32">
                  <c:v>2.9318181818181817</c:v>
                </c:pt>
                <c:pt idx="33">
                  <c:v>0</c:v>
                </c:pt>
                <c:pt idx="34">
                  <c:v>0</c:v>
                </c:pt>
                <c:pt idx="35">
                  <c:v>3.0454545454545454</c:v>
                </c:pt>
                <c:pt idx="36">
                  <c:v>3.2272727272727271</c:v>
                </c:pt>
                <c:pt idx="37">
                  <c:v>5.884615384615385</c:v>
                </c:pt>
                <c:pt idx="38">
                  <c:v>6.0769230769230766</c:v>
                </c:pt>
                <c:pt idx="39">
                  <c:v>5.6799812030075181</c:v>
                </c:pt>
                <c:pt idx="40">
                  <c:v>4.061000685400959</c:v>
                </c:pt>
                <c:pt idx="41">
                  <c:v>3.1363636363636362</c:v>
                </c:pt>
                <c:pt idx="42">
                  <c:v>3.25</c:v>
                </c:pt>
                <c:pt idx="43">
                  <c:v>3.4318181818181817</c:v>
                </c:pt>
                <c:pt idx="44">
                  <c:v>#N/A</c:v>
                </c:pt>
              </c:numCache>
            </c:numRef>
          </c:val>
          <c:smooth val="0"/>
          <c:extLst xmlns:c16r2="http://schemas.microsoft.com/office/drawing/2015/06/chart">
            <c:ext xmlns:c16="http://schemas.microsoft.com/office/drawing/2014/chart" uri="{C3380CC4-5D6E-409C-BE32-E72D297353CC}">
              <c16:uniqueId val="{00000001-0B88-4583-A360-2A91F1A1A8A6}"/>
            </c:ext>
          </c:extLst>
        </c:ser>
        <c:dLbls>
          <c:showLegendKey val="0"/>
          <c:showVal val="0"/>
          <c:showCatName val="0"/>
          <c:showSerName val="0"/>
          <c:showPercent val="0"/>
          <c:showBubbleSize val="0"/>
        </c:dLbls>
        <c:smooth val="0"/>
        <c:axId val="224942736"/>
        <c:axId val="224943128"/>
      </c:lineChart>
      <c:dateAx>
        <c:axId val="224942736"/>
        <c:scaling>
          <c:orientation val="minMax"/>
        </c:scaling>
        <c:delete val="0"/>
        <c:axPos val="b"/>
        <c:numFmt formatCode="m/d/yyyy" sourceLinked="1"/>
        <c:majorTickMark val="out"/>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24943128"/>
        <c:crosses val="autoZero"/>
        <c:auto val="0"/>
        <c:lblOffset val="100"/>
        <c:baseTimeUnit val="days"/>
        <c:majorUnit val="6"/>
        <c:majorTimeUnit val="months"/>
        <c:minorUnit val="31"/>
        <c:minorTimeUnit val="days"/>
      </c:dateAx>
      <c:valAx>
        <c:axId val="224943128"/>
        <c:scaling>
          <c:orientation val="minMax"/>
        </c:scaling>
        <c:delete val="0"/>
        <c:axPos val="l"/>
        <c:majorGridlines>
          <c:spPr>
            <a:ln w="9525" cap="flat" cmpd="sng" algn="ctr">
              <a:solidFill>
                <a:schemeClr val="tx1">
                  <a:lumMod val="15000"/>
                  <a:lumOff val="85000"/>
                </a:schemeClr>
              </a:solidFill>
              <a:round/>
            </a:ln>
            <a:effectLst/>
          </c:spPr>
        </c:majorGridlines>
        <c:numFmt formatCode="0.00_);[Red]\(0.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24942736"/>
        <c:crossesAt val="35400"/>
        <c:crossBetween val="midCat"/>
      </c:valAx>
      <c:spPr>
        <a:noFill/>
        <a:ln>
          <a:noFill/>
        </a:ln>
        <a:effectLst/>
      </c:spPr>
    </c:plotArea>
    <c:legend>
      <c:legendPos val="b"/>
      <c:layout>
        <c:manualLayout>
          <c:xMode val="edge"/>
          <c:yMode val="edge"/>
          <c:x val="0.34882034119824312"/>
          <c:y val="0.91753984598079075"/>
          <c:w val="0.34839275598412173"/>
          <c:h val="7.6599348158403274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US"/>
              <a:t>SDR vs. SMFP 2.80 PPS</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v>SDR</c:v>
          </c:tx>
          <c:spPr>
            <a:ln w="34925" cap="rnd">
              <a:solidFill>
                <a:srgbClr val="FF0000"/>
              </a:solidFill>
              <a:round/>
            </a:ln>
            <a:effectLst>
              <a:outerShdw blurRad="57150" dist="19050" dir="5400000" algn="ctr" rotWithShape="0">
                <a:srgbClr val="000000">
                  <a:alpha val="63000"/>
                </a:srgbClr>
              </a:outerShdw>
            </a:effectLst>
          </c:spPr>
          <c:marker>
            <c:symbol val="none"/>
          </c:marker>
          <c:cat>
            <c:numRef>
              <c:f>'Overall Comparison'!$D$3:$AU$3</c:f>
              <c:numCache>
                <c:formatCode>m/d/yyyy</c:formatCode>
                <c:ptCount val="44"/>
                <c:pt idx="0">
                  <c:v>35430</c:v>
                </c:pt>
                <c:pt idx="1">
                  <c:v>35611</c:v>
                </c:pt>
                <c:pt idx="2">
                  <c:v>35795.25</c:v>
                </c:pt>
                <c:pt idx="3">
                  <c:v>35976.25</c:v>
                </c:pt>
                <c:pt idx="4">
                  <c:v>36160.5</c:v>
                </c:pt>
                <c:pt idx="5">
                  <c:v>36341.75</c:v>
                </c:pt>
                <c:pt idx="6">
                  <c:v>36525.75</c:v>
                </c:pt>
                <c:pt idx="7">
                  <c:v>36707</c:v>
                </c:pt>
                <c:pt idx="8">
                  <c:v>36891</c:v>
                </c:pt>
                <c:pt idx="9">
                  <c:v>37072.25</c:v>
                </c:pt>
                <c:pt idx="10">
                  <c:v>37256.25</c:v>
                </c:pt>
                <c:pt idx="11">
                  <c:v>37437.5</c:v>
                </c:pt>
                <c:pt idx="12">
                  <c:v>37621.5</c:v>
                </c:pt>
                <c:pt idx="13">
                  <c:v>37802.75</c:v>
                </c:pt>
                <c:pt idx="14">
                  <c:v>37986.75</c:v>
                </c:pt>
                <c:pt idx="15">
                  <c:v>38168</c:v>
                </c:pt>
                <c:pt idx="16">
                  <c:v>38352</c:v>
                </c:pt>
                <c:pt idx="17">
                  <c:v>38533.25</c:v>
                </c:pt>
                <c:pt idx="18">
                  <c:v>38717.25</c:v>
                </c:pt>
                <c:pt idx="19">
                  <c:v>38898.5</c:v>
                </c:pt>
                <c:pt idx="20">
                  <c:v>39082.5</c:v>
                </c:pt>
                <c:pt idx="21">
                  <c:v>39263.75</c:v>
                </c:pt>
                <c:pt idx="22">
                  <c:v>39447.75</c:v>
                </c:pt>
                <c:pt idx="23">
                  <c:v>39629</c:v>
                </c:pt>
                <c:pt idx="24">
                  <c:v>39813</c:v>
                </c:pt>
                <c:pt idx="25">
                  <c:v>39994.25</c:v>
                </c:pt>
                <c:pt idx="26">
                  <c:v>40178.25</c:v>
                </c:pt>
                <c:pt idx="27">
                  <c:v>40359.5</c:v>
                </c:pt>
                <c:pt idx="28">
                  <c:v>40543.5</c:v>
                </c:pt>
                <c:pt idx="29">
                  <c:v>40724.75</c:v>
                </c:pt>
                <c:pt idx="30">
                  <c:v>40908.75</c:v>
                </c:pt>
                <c:pt idx="31">
                  <c:v>41090</c:v>
                </c:pt>
                <c:pt idx="32">
                  <c:v>41274</c:v>
                </c:pt>
                <c:pt idx="33">
                  <c:v>41455.25</c:v>
                </c:pt>
                <c:pt idx="34">
                  <c:v>41639.25</c:v>
                </c:pt>
                <c:pt idx="35">
                  <c:v>41820.5</c:v>
                </c:pt>
                <c:pt idx="36">
                  <c:v>42004.5</c:v>
                </c:pt>
                <c:pt idx="37">
                  <c:v>42185.75</c:v>
                </c:pt>
                <c:pt idx="38">
                  <c:v>42369.75</c:v>
                </c:pt>
                <c:pt idx="39">
                  <c:v>42551</c:v>
                </c:pt>
                <c:pt idx="40">
                  <c:v>42735</c:v>
                </c:pt>
                <c:pt idx="41">
                  <c:v>42916.25</c:v>
                </c:pt>
                <c:pt idx="42">
                  <c:v>43100.25</c:v>
                </c:pt>
                <c:pt idx="43">
                  <c:v>43281.5</c:v>
                </c:pt>
              </c:numCache>
            </c:numRef>
          </c:cat>
          <c:val>
            <c:numRef>
              <c:f>'Overall Comparison'!$D$5:$AV$5</c:f>
              <c:numCache>
                <c:formatCode>0.00</c:formatCode>
                <c:ptCount val="45"/>
                <c:pt idx="0" formatCode="0">
                  <c:v>3.5</c:v>
                </c:pt>
                <c:pt idx="1">
                  <c:v>3.7307692307692308</c:v>
                </c:pt>
                <c:pt idx="2">
                  <c:v>3.2352941176470589</c:v>
                </c:pt>
                <c:pt idx="3">
                  <c:v>3.6470588235294117</c:v>
                </c:pt>
                <c:pt idx="4">
                  <c:v>3.1363636363636362</c:v>
                </c:pt>
                <c:pt idx="5">
                  <c:v>3.3181818181818183</c:v>
                </c:pt>
                <c:pt idx="6">
                  <c:v>3.4411764705882355</c:v>
                </c:pt>
                <c:pt idx="7">
                  <c:v>3.4705882352941178</c:v>
                </c:pt>
                <c:pt idx="8">
                  <c:v>3.6176470588235294</c:v>
                </c:pt>
                <c:pt idx="9">
                  <c:v>3.4864864864864864</c:v>
                </c:pt>
                <c:pt idx="10">
                  <c:v>3.4864864864864864</c:v>
                </c:pt>
                <c:pt idx="11">
                  <c:v>3.1190476190476191</c:v>
                </c:pt>
                <c:pt idx="12">
                  <c:v>3.3333333333333335</c:v>
                </c:pt>
                <c:pt idx="13">
                  <c:v>3.2619047619047619</c:v>
                </c:pt>
                <c:pt idx="14">
                  <c:v>3.3809523809523809</c:v>
                </c:pt>
                <c:pt idx="15">
                  <c:v>3.1904761904761907</c:v>
                </c:pt>
                <c:pt idx="16">
                  <c:v>3</c:v>
                </c:pt>
                <c:pt idx="17">
                  <c:v>3.1190476190476191</c:v>
                </c:pt>
                <c:pt idx="18">
                  <c:v>3.3333333333333335</c:v>
                </c:pt>
                <c:pt idx="19">
                  <c:v>3.1666666666666665</c:v>
                </c:pt>
                <c:pt idx="20">
                  <c:v>3.2619047619047619</c:v>
                </c:pt>
                <c:pt idx="21">
                  <c:v>3.1904761904761907</c:v>
                </c:pt>
                <c:pt idx="22">
                  <c:v>3.5249999999999999</c:v>
                </c:pt>
                <c:pt idx="23">
                  <c:v>3.75</c:v>
                </c:pt>
                <c:pt idx="24">
                  <c:v>3.45</c:v>
                </c:pt>
                <c:pt idx="25">
                  <c:v>3.4750000000000001</c:v>
                </c:pt>
                <c:pt idx="26">
                  <c:v>3.4523809523809526</c:v>
                </c:pt>
                <c:pt idx="27">
                  <c:v>3.5238095238095237</c:v>
                </c:pt>
                <c:pt idx="28">
                  <c:v>3.4047619047619047</c:v>
                </c:pt>
                <c:pt idx="29">
                  <c:v>3.5714285714285716</c:v>
                </c:pt>
                <c:pt idx="30">
                  <c:v>3.3809523809523809</c:v>
                </c:pt>
                <c:pt idx="31">
                  <c:v>3.4047619047619047</c:v>
                </c:pt>
                <c:pt idx="32">
                  <c:v>3.0714285714285716</c:v>
                </c:pt>
                <c:pt idx="33">
                  <c:v>0</c:v>
                </c:pt>
                <c:pt idx="34">
                  <c:v>0</c:v>
                </c:pt>
                <c:pt idx="35">
                  <c:v>3.1904761904761907</c:v>
                </c:pt>
                <c:pt idx="36">
                  <c:v>3.3809523809523809</c:v>
                </c:pt>
                <c:pt idx="37">
                  <c:v>3.6428571428571428</c:v>
                </c:pt>
                <c:pt idx="38">
                  <c:v>3.7619047619047619</c:v>
                </c:pt>
                <c:pt idx="39">
                  <c:v>3.6428571428571428</c:v>
                </c:pt>
                <c:pt idx="40">
                  <c:v>3.75</c:v>
                </c:pt>
                <c:pt idx="41">
                  <c:v>3.3658536585365852</c:v>
                </c:pt>
                <c:pt idx="42">
                  <c:v>3.4878048780487805</c:v>
                </c:pt>
                <c:pt idx="43">
                  <c:v>3.6829268292682928</c:v>
                </c:pt>
                <c:pt idx="44">
                  <c:v>0</c:v>
                </c:pt>
              </c:numCache>
            </c:numRef>
          </c:val>
          <c:smooth val="0"/>
          <c:extLst xmlns:c16r2="http://schemas.microsoft.com/office/drawing/2015/06/chart">
            <c:ext xmlns:c16="http://schemas.microsoft.com/office/drawing/2014/chart" uri="{C3380CC4-5D6E-409C-BE32-E72D297353CC}">
              <c16:uniqueId val="{00000000-BBFD-4338-868F-BF901B045F9F}"/>
            </c:ext>
          </c:extLst>
        </c:ser>
        <c:ser>
          <c:idx val="10"/>
          <c:order val="10"/>
          <c:tx>
            <c:v>SMFP 2.80 PPS</c:v>
          </c:tx>
          <c:spPr>
            <a:ln w="34925" cap="rnd">
              <a:solidFill>
                <a:schemeClr val="accent5">
                  <a:lumMod val="60000"/>
                </a:schemeClr>
              </a:solidFill>
              <a:round/>
            </a:ln>
            <a:effectLst>
              <a:outerShdw blurRad="57150" dist="19050" dir="5400000" algn="ctr" rotWithShape="0">
                <a:srgbClr val="000000">
                  <a:alpha val="63000"/>
                </a:srgbClr>
              </a:outerShdw>
            </a:effectLst>
          </c:spPr>
          <c:marker>
            <c:symbol val="none"/>
          </c:marker>
          <c:val>
            <c:numRef>
              <c:f>'Overall Comparison'!$D$16:$AV$16</c:f>
              <c:numCache>
                <c:formatCode>0.00</c:formatCode>
                <c:ptCount val="45"/>
                <c:pt idx="0">
                  <c:v>3.5</c:v>
                </c:pt>
                <c:pt idx="1">
                  <c:v>3.7307692307692308</c:v>
                </c:pt>
                <c:pt idx="2">
                  <c:v>3.2352941176470589</c:v>
                </c:pt>
                <c:pt idx="3">
                  <c:v>3.6470588235294117</c:v>
                </c:pt>
                <c:pt idx="4">
                  <c:v>4.0588235294117645</c:v>
                </c:pt>
                <c:pt idx="5">
                  <c:v>4.2941176470588234</c:v>
                </c:pt>
                <c:pt idx="6">
                  <c:v>3.4411764705882355</c:v>
                </c:pt>
                <c:pt idx="7">
                  <c:v>2.6818181818181817</c:v>
                </c:pt>
                <c:pt idx="8">
                  <c:v>2.7954545454545454</c:v>
                </c:pt>
                <c:pt idx="9">
                  <c:v>2.9318181818181817</c:v>
                </c:pt>
                <c:pt idx="10">
                  <c:v>3.7941176470588234</c:v>
                </c:pt>
                <c:pt idx="11">
                  <c:v>3.8529411764705883</c:v>
                </c:pt>
                <c:pt idx="12">
                  <c:v>3.4316498316498314</c:v>
                </c:pt>
                <c:pt idx="13">
                  <c:v>3.1136363636363638</c:v>
                </c:pt>
                <c:pt idx="14">
                  <c:v>3.2272727272727271</c:v>
                </c:pt>
                <c:pt idx="15">
                  <c:v>3.0454545454545454</c:v>
                </c:pt>
                <c:pt idx="16">
                  <c:v>2.8636363636363638</c:v>
                </c:pt>
                <c:pt idx="17">
                  <c:v>2.9772727272727271</c:v>
                </c:pt>
                <c:pt idx="18">
                  <c:v>3.1818181818181817</c:v>
                </c:pt>
                <c:pt idx="19">
                  <c:v>3.0227272727272729</c:v>
                </c:pt>
                <c:pt idx="20">
                  <c:v>3.1136363636363638</c:v>
                </c:pt>
                <c:pt idx="21">
                  <c:v>3.0454545454545454</c:v>
                </c:pt>
                <c:pt idx="22">
                  <c:v>3.2045454545454546</c:v>
                </c:pt>
                <c:pt idx="23">
                  <c:v>3.4090909090909092</c:v>
                </c:pt>
                <c:pt idx="24">
                  <c:v>3.1363636363636362</c:v>
                </c:pt>
                <c:pt idx="25">
                  <c:v>3.1590909090909092</c:v>
                </c:pt>
                <c:pt idx="26">
                  <c:v>3.2954545454545454</c:v>
                </c:pt>
                <c:pt idx="27">
                  <c:v>3.3636363636363638</c:v>
                </c:pt>
                <c:pt idx="28">
                  <c:v>3.25</c:v>
                </c:pt>
                <c:pt idx="29">
                  <c:v>3.4090909090909092</c:v>
                </c:pt>
                <c:pt idx="30">
                  <c:v>3.2272727272727271</c:v>
                </c:pt>
                <c:pt idx="31">
                  <c:v>3.25</c:v>
                </c:pt>
                <c:pt idx="32">
                  <c:v>2.9318181818181817</c:v>
                </c:pt>
                <c:pt idx="33">
                  <c:v>0</c:v>
                </c:pt>
                <c:pt idx="34">
                  <c:v>0</c:v>
                </c:pt>
                <c:pt idx="35">
                  <c:v>3.0454545454545454</c:v>
                </c:pt>
                <c:pt idx="36">
                  <c:v>3.2272727272727271</c:v>
                </c:pt>
                <c:pt idx="37">
                  <c:v>5.884615384615385</c:v>
                </c:pt>
                <c:pt idx="38">
                  <c:v>4.9823299343483711</c:v>
                </c:pt>
                <c:pt idx="39">
                  <c:v>3.9816421222513605</c:v>
                </c:pt>
                <c:pt idx="40">
                  <c:v>3.4090909090909092</c:v>
                </c:pt>
                <c:pt idx="41">
                  <c:v>3.1363636363636362</c:v>
                </c:pt>
                <c:pt idx="42">
                  <c:v>3.25</c:v>
                </c:pt>
                <c:pt idx="43">
                  <c:v>3.4318181818181817</c:v>
                </c:pt>
                <c:pt idx="44">
                  <c:v>#N/A</c:v>
                </c:pt>
              </c:numCache>
            </c:numRef>
          </c:val>
          <c:smooth val="0"/>
          <c:extLst xmlns:c16r2="http://schemas.microsoft.com/office/drawing/2015/06/chart">
            <c:ext xmlns:c16="http://schemas.microsoft.com/office/drawing/2014/chart" uri="{C3380CC4-5D6E-409C-BE32-E72D297353CC}">
              <c16:uniqueId val="{00000001-BBFD-4338-868F-BF901B045F9F}"/>
            </c:ext>
          </c:extLst>
        </c:ser>
        <c:dLbls>
          <c:showLegendKey val="0"/>
          <c:showVal val="0"/>
          <c:showCatName val="0"/>
          <c:showSerName val="0"/>
          <c:showPercent val="0"/>
          <c:showBubbleSize val="0"/>
        </c:dLbls>
        <c:smooth val="0"/>
        <c:axId val="226993272"/>
        <c:axId val="226993664"/>
        <c:extLst xmlns:c16r2="http://schemas.microsoft.com/office/drawing/2015/06/chart">
          <c:ext xmlns:c15="http://schemas.microsoft.com/office/drawing/2012/chart" uri="{02D57815-91ED-43cb-92C2-25804820EDAC}">
            <c15:filteredLineSeries>
              <c15:ser>
                <c:idx val="1"/>
                <c:order val="1"/>
                <c:tx>
                  <c:v>SMFP 3.16 PPS</c:v>
                </c:tx>
                <c:spPr>
                  <a:ln w="34925" cap="rnd">
                    <a:solidFill>
                      <a:schemeClr val="accent2"/>
                    </a:solidFill>
                    <a:round/>
                  </a:ln>
                  <a:effectLst>
                    <a:outerShdw blurRad="57150" dist="19050" dir="5400000" algn="ctr" rotWithShape="0">
                      <a:srgbClr val="000000">
                        <a:alpha val="63000"/>
                      </a:srgbClr>
                    </a:outerShdw>
                  </a:effectLst>
                </c:spPr>
                <c:marker>
                  <c:symbol val="none"/>
                </c:marker>
                <c:cat>
                  <c:numRef>
                    <c:extLst xmlns:c16r2="http://schemas.microsoft.com/office/drawing/2015/06/chart">
                      <c:ext uri="{02D57815-91ED-43cb-92C2-25804820EDAC}">
                        <c15:formulaRef>
                          <c15:sqref>'Overall Comparison'!$D$3:$AU$3</c15:sqref>
                        </c15:formulaRef>
                      </c:ext>
                    </c:extLst>
                    <c:numCache>
                      <c:formatCode>m/d/yyyy</c:formatCode>
                      <c:ptCount val="44"/>
                      <c:pt idx="0">
                        <c:v>35430</c:v>
                      </c:pt>
                      <c:pt idx="1">
                        <c:v>35611</c:v>
                      </c:pt>
                      <c:pt idx="2">
                        <c:v>35795.25</c:v>
                      </c:pt>
                      <c:pt idx="3">
                        <c:v>35976.25</c:v>
                      </c:pt>
                      <c:pt idx="4">
                        <c:v>36160.5</c:v>
                      </c:pt>
                      <c:pt idx="5">
                        <c:v>36341.75</c:v>
                      </c:pt>
                      <c:pt idx="6">
                        <c:v>36525.75</c:v>
                      </c:pt>
                      <c:pt idx="7">
                        <c:v>36707</c:v>
                      </c:pt>
                      <c:pt idx="8">
                        <c:v>36891</c:v>
                      </c:pt>
                      <c:pt idx="9">
                        <c:v>37072.25</c:v>
                      </c:pt>
                      <c:pt idx="10">
                        <c:v>37256.25</c:v>
                      </c:pt>
                      <c:pt idx="11">
                        <c:v>37437.5</c:v>
                      </c:pt>
                      <c:pt idx="12">
                        <c:v>37621.5</c:v>
                      </c:pt>
                      <c:pt idx="13">
                        <c:v>37802.75</c:v>
                      </c:pt>
                      <c:pt idx="14">
                        <c:v>37986.75</c:v>
                      </c:pt>
                      <c:pt idx="15">
                        <c:v>38168</c:v>
                      </c:pt>
                      <c:pt idx="16">
                        <c:v>38352</c:v>
                      </c:pt>
                      <c:pt idx="17">
                        <c:v>38533.25</c:v>
                      </c:pt>
                      <c:pt idx="18">
                        <c:v>38717.25</c:v>
                      </c:pt>
                      <c:pt idx="19">
                        <c:v>38898.5</c:v>
                      </c:pt>
                      <c:pt idx="20">
                        <c:v>39082.5</c:v>
                      </c:pt>
                      <c:pt idx="21">
                        <c:v>39263.75</c:v>
                      </c:pt>
                      <c:pt idx="22">
                        <c:v>39447.75</c:v>
                      </c:pt>
                      <c:pt idx="23">
                        <c:v>39629</c:v>
                      </c:pt>
                      <c:pt idx="24">
                        <c:v>39813</c:v>
                      </c:pt>
                      <c:pt idx="25">
                        <c:v>39994.25</c:v>
                      </c:pt>
                      <c:pt idx="26">
                        <c:v>40178.25</c:v>
                      </c:pt>
                      <c:pt idx="27">
                        <c:v>40359.5</c:v>
                      </c:pt>
                      <c:pt idx="28">
                        <c:v>40543.5</c:v>
                      </c:pt>
                      <c:pt idx="29">
                        <c:v>40724.75</c:v>
                      </c:pt>
                      <c:pt idx="30">
                        <c:v>40908.75</c:v>
                      </c:pt>
                      <c:pt idx="31">
                        <c:v>41090</c:v>
                      </c:pt>
                      <c:pt idx="32">
                        <c:v>41274</c:v>
                      </c:pt>
                      <c:pt idx="33">
                        <c:v>41455.25</c:v>
                      </c:pt>
                      <c:pt idx="34">
                        <c:v>41639.25</c:v>
                      </c:pt>
                      <c:pt idx="35">
                        <c:v>41820.5</c:v>
                      </c:pt>
                      <c:pt idx="36">
                        <c:v>42004.5</c:v>
                      </c:pt>
                      <c:pt idx="37">
                        <c:v>42185.75</c:v>
                      </c:pt>
                      <c:pt idx="38">
                        <c:v>42369.75</c:v>
                      </c:pt>
                      <c:pt idx="39">
                        <c:v>42551</c:v>
                      </c:pt>
                      <c:pt idx="40">
                        <c:v>42735</c:v>
                      </c:pt>
                      <c:pt idx="41">
                        <c:v>42916.25</c:v>
                      </c:pt>
                      <c:pt idx="42">
                        <c:v>43100.25</c:v>
                      </c:pt>
                      <c:pt idx="43">
                        <c:v>43281.5</c:v>
                      </c:pt>
                    </c:numCache>
                  </c:numRef>
                </c:cat>
                <c:val>
                  <c:numRef>
                    <c:extLst xmlns:c16r2="http://schemas.microsoft.com/office/drawing/2015/06/chart">
                      <c:ext uri="{02D57815-91ED-43cb-92C2-25804820EDAC}">
                        <c15:formulaRef>
                          <c15:sqref>'Overall Comparison'!$D$7:$AV$7</c15:sqref>
                        </c15:formulaRef>
                      </c:ext>
                    </c:extLst>
                    <c:numCache>
                      <c:formatCode>0.00</c:formatCode>
                      <c:ptCount val="45"/>
                      <c:pt idx="0">
                        <c:v>3.5</c:v>
                      </c:pt>
                      <c:pt idx="1">
                        <c:v>3.7307692307692308</c:v>
                      </c:pt>
                      <c:pt idx="2">
                        <c:v>3.2352941176470589</c:v>
                      </c:pt>
                      <c:pt idx="3">
                        <c:v>3.6470588235294117</c:v>
                      </c:pt>
                      <c:pt idx="4">
                        <c:v>4.0588235294117645</c:v>
                      </c:pt>
                      <c:pt idx="5">
                        <c:v>4.2941176470588234</c:v>
                      </c:pt>
                      <c:pt idx="6">
                        <c:v>3.4411764705882355</c:v>
                      </c:pt>
                      <c:pt idx="7">
                        <c:v>2.6818181818181817</c:v>
                      </c:pt>
                      <c:pt idx="8">
                        <c:v>2.7954545454545454</c:v>
                      </c:pt>
                      <c:pt idx="9">
                        <c:v>2.9318181818181817</c:v>
                      </c:pt>
                      <c:pt idx="10">
                        <c:v>3.7941176470588234</c:v>
                      </c:pt>
                      <c:pt idx="11">
                        <c:v>3.8529411764705883</c:v>
                      </c:pt>
                      <c:pt idx="12">
                        <c:v>4.117647058823529</c:v>
                      </c:pt>
                      <c:pt idx="13">
                        <c:v>3.1136363636363638</c:v>
                      </c:pt>
                      <c:pt idx="14">
                        <c:v>3.2272727272727271</c:v>
                      </c:pt>
                      <c:pt idx="15">
                        <c:v>3.0454545454545454</c:v>
                      </c:pt>
                      <c:pt idx="16">
                        <c:v>2.8636363636363638</c:v>
                      </c:pt>
                      <c:pt idx="17">
                        <c:v>2.9772727272727271</c:v>
                      </c:pt>
                      <c:pt idx="18">
                        <c:v>3.1818181818181817</c:v>
                      </c:pt>
                      <c:pt idx="19">
                        <c:v>3.0227272727272729</c:v>
                      </c:pt>
                      <c:pt idx="20">
                        <c:v>3.1136363636363638</c:v>
                      </c:pt>
                      <c:pt idx="21">
                        <c:v>3.0454545454545454</c:v>
                      </c:pt>
                      <c:pt idx="22">
                        <c:v>3.2045454545454546</c:v>
                      </c:pt>
                      <c:pt idx="23">
                        <c:v>3.4090909090909092</c:v>
                      </c:pt>
                      <c:pt idx="24">
                        <c:v>3.1363636363636362</c:v>
                      </c:pt>
                      <c:pt idx="25">
                        <c:v>3.1590909090909092</c:v>
                      </c:pt>
                      <c:pt idx="26">
                        <c:v>3.2954545454545454</c:v>
                      </c:pt>
                      <c:pt idx="27">
                        <c:v>3.3636363636363638</c:v>
                      </c:pt>
                      <c:pt idx="28">
                        <c:v>3.25</c:v>
                      </c:pt>
                      <c:pt idx="29">
                        <c:v>3.4090909090909092</c:v>
                      </c:pt>
                      <c:pt idx="30">
                        <c:v>3.2272727272727271</c:v>
                      </c:pt>
                      <c:pt idx="31">
                        <c:v>3.25</c:v>
                      </c:pt>
                      <c:pt idx="32">
                        <c:v>2.9318181818181817</c:v>
                      </c:pt>
                      <c:pt idx="33">
                        <c:v>0</c:v>
                      </c:pt>
                      <c:pt idx="34">
                        <c:v>0</c:v>
                      </c:pt>
                      <c:pt idx="35">
                        <c:v>3.0454545454545454</c:v>
                      </c:pt>
                      <c:pt idx="36">
                        <c:v>3.2272727272727271</c:v>
                      </c:pt>
                      <c:pt idx="37">
                        <c:v>5.884615384615385</c:v>
                      </c:pt>
                      <c:pt idx="38">
                        <c:v>6.0769230769230766</c:v>
                      </c:pt>
                      <c:pt idx="39">
                        <c:v>5.6799812030075181</c:v>
                      </c:pt>
                      <c:pt idx="40">
                        <c:v>4.061000685400959</c:v>
                      </c:pt>
                      <c:pt idx="41">
                        <c:v>3.1363636363636362</c:v>
                      </c:pt>
                      <c:pt idx="42">
                        <c:v>3.25</c:v>
                      </c:pt>
                      <c:pt idx="43">
                        <c:v>3.4318181818181817</c:v>
                      </c:pt>
                      <c:pt idx="44">
                        <c:v>#N/A</c:v>
                      </c:pt>
                    </c:numCache>
                  </c:numRef>
                </c:val>
                <c:smooth val="0"/>
                <c:extLst xmlns:c16r2="http://schemas.microsoft.com/office/drawing/2015/06/chart">
                  <c:ext xmlns:c16="http://schemas.microsoft.com/office/drawing/2014/chart" uri="{C3380CC4-5D6E-409C-BE32-E72D297353CC}">
                    <c16:uniqueId val="{00000002-BBFD-4338-868F-BF901B045F9F}"/>
                  </c:ext>
                </c:extLst>
              </c15:ser>
            </c15:filteredLineSeries>
            <c15:filteredLineSeries>
              <c15:ser>
                <c:idx val="2"/>
                <c:order val="2"/>
                <c:tx>
                  <c:v>SMFP 3.12 PPS</c:v>
                </c:tx>
                <c:spPr>
                  <a:ln w="34925" cap="rnd">
                    <a:solidFill>
                      <a:schemeClr val="accent3"/>
                    </a:solidFill>
                    <a:round/>
                  </a:ln>
                  <a:effectLst>
                    <a:outerShdw blurRad="57150" dist="19050" dir="5400000" algn="ctr" rotWithShape="0">
                      <a:srgbClr val="000000">
                        <a:alpha val="63000"/>
                      </a:srgbClr>
                    </a:outerShdw>
                  </a:effectLst>
                </c:spPr>
                <c:marker>
                  <c:symbol val="none"/>
                </c:marker>
                <c:val>
                  <c:numRef>
                    <c:extLst xmlns:c16r2="http://schemas.microsoft.com/office/drawing/2015/06/chart" xmlns:c15="http://schemas.microsoft.com/office/drawing/2012/chart">
                      <c:ext xmlns:c15="http://schemas.microsoft.com/office/drawing/2012/chart" uri="{02D57815-91ED-43cb-92C2-25804820EDAC}">
                        <c15:formulaRef>
                          <c15:sqref>'Overall Comparison'!$D$8:$AV$8</c15:sqref>
                        </c15:formulaRef>
                      </c:ext>
                    </c:extLst>
                    <c:numCache>
                      <c:formatCode>0.00</c:formatCode>
                      <c:ptCount val="45"/>
                      <c:pt idx="0">
                        <c:v>3.5</c:v>
                      </c:pt>
                      <c:pt idx="1">
                        <c:v>3.7307692307692308</c:v>
                      </c:pt>
                      <c:pt idx="2">
                        <c:v>3.2352941176470589</c:v>
                      </c:pt>
                      <c:pt idx="3">
                        <c:v>3.6470588235294117</c:v>
                      </c:pt>
                      <c:pt idx="4">
                        <c:v>4.0588235294117645</c:v>
                      </c:pt>
                      <c:pt idx="5">
                        <c:v>4.2941176470588234</c:v>
                      </c:pt>
                      <c:pt idx="6">
                        <c:v>3.4411764705882355</c:v>
                      </c:pt>
                      <c:pt idx="7">
                        <c:v>2.6818181818181817</c:v>
                      </c:pt>
                      <c:pt idx="8">
                        <c:v>2.7954545454545454</c:v>
                      </c:pt>
                      <c:pt idx="9">
                        <c:v>2.9318181818181817</c:v>
                      </c:pt>
                      <c:pt idx="10">
                        <c:v>3.7941176470588234</c:v>
                      </c:pt>
                      <c:pt idx="11">
                        <c:v>3.8529411764705883</c:v>
                      </c:pt>
                      <c:pt idx="12">
                        <c:v>4.117647058823529</c:v>
                      </c:pt>
                      <c:pt idx="13">
                        <c:v>3.1136363636363638</c:v>
                      </c:pt>
                      <c:pt idx="14">
                        <c:v>3.2272727272727271</c:v>
                      </c:pt>
                      <c:pt idx="15">
                        <c:v>3.0454545454545454</c:v>
                      </c:pt>
                      <c:pt idx="16">
                        <c:v>2.8636363636363638</c:v>
                      </c:pt>
                      <c:pt idx="17">
                        <c:v>2.9772727272727271</c:v>
                      </c:pt>
                      <c:pt idx="18">
                        <c:v>3.1818181818181817</c:v>
                      </c:pt>
                      <c:pt idx="19">
                        <c:v>3.0227272727272729</c:v>
                      </c:pt>
                      <c:pt idx="20">
                        <c:v>3.1136363636363638</c:v>
                      </c:pt>
                      <c:pt idx="21">
                        <c:v>3.0454545454545454</c:v>
                      </c:pt>
                      <c:pt idx="22">
                        <c:v>3.2045454545454546</c:v>
                      </c:pt>
                      <c:pt idx="23">
                        <c:v>3.4090909090909092</c:v>
                      </c:pt>
                      <c:pt idx="24">
                        <c:v>3.1363636363636362</c:v>
                      </c:pt>
                      <c:pt idx="25">
                        <c:v>3.1590909090909092</c:v>
                      </c:pt>
                      <c:pt idx="26">
                        <c:v>3.2954545454545454</c:v>
                      </c:pt>
                      <c:pt idx="27">
                        <c:v>3.3636363636363638</c:v>
                      </c:pt>
                      <c:pt idx="28">
                        <c:v>3.25</c:v>
                      </c:pt>
                      <c:pt idx="29">
                        <c:v>3.4090909090909092</c:v>
                      </c:pt>
                      <c:pt idx="30">
                        <c:v>3.2272727272727271</c:v>
                      </c:pt>
                      <c:pt idx="31">
                        <c:v>3.25</c:v>
                      </c:pt>
                      <c:pt idx="32">
                        <c:v>2.9318181818181817</c:v>
                      </c:pt>
                      <c:pt idx="33">
                        <c:v>0</c:v>
                      </c:pt>
                      <c:pt idx="34">
                        <c:v>0</c:v>
                      </c:pt>
                      <c:pt idx="35">
                        <c:v>3.0454545454545454</c:v>
                      </c:pt>
                      <c:pt idx="36">
                        <c:v>3.2272727272727271</c:v>
                      </c:pt>
                      <c:pt idx="37">
                        <c:v>5.884615384615385</c:v>
                      </c:pt>
                      <c:pt idx="38">
                        <c:v>6.0769230769230766</c:v>
                      </c:pt>
                      <c:pt idx="39">
                        <c:v>5.5610438024231135</c:v>
                      </c:pt>
                      <c:pt idx="40">
                        <c:v>3.9986329460013672</c:v>
                      </c:pt>
                      <c:pt idx="41">
                        <c:v>3.1363636363636362</c:v>
                      </c:pt>
                      <c:pt idx="42">
                        <c:v>3.25</c:v>
                      </c:pt>
                      <c:pt idx="43">
                        <c:v>3.4318181818181817</c:v>
                      </c:pt>
                      <c:pt idx="44">
                        <c:v>#N/A</c:v>
                      </c:pt>
                    </c:numCache>
                  </c:numRef>
                </c:val>
                <c:smooth val="0"/>
                <c:extLst xmlns:c16r2="http://schemas.microsoft.com/office/drawing/2015/06/chart" xmlns:c15="http://schemas.microsoft.com/office/drawing/2012/chart">
                  <c:ext xmlns:c16="http://schemas.microsoft.com/office/drawing/2014/chart" uri="{C3380CC4-5D6E-409C-BE32-E72D297353CC}">
                    <c16:uniqueId val="{00000003-BBFD-4338-868F-BF901B045F9F}"/>
                  </c:ext>
                </c:extLst>
              </c15:ser>
            </c15:filteredLineSeries>
            <c15:filteredLineSeries>
              <c15:ser>
                <c:idx val="3"/>
                <c:order val="3"/>
                <c:tx>
                  <c:v>SMFP 3.08 PPS</c:v>
                </c:tx>
                <c:spPr>
                  <a:ln w="34925" cap="rnd">
                    <a:solidFill>
                      <a:schemeClr val="accent4"/>
                    </a:solidFill>
                    <a:round/>
                  </a:ln>
                  <a:effectLst>
                    <a:outerShdw blurRad="57150" dist="19050" dir="5400000" algn="ctr" rotWithShape="0">
                      <a:srgbClr val="000000">
                        <a:alpha val="63000"/>
                      </a:srgbClr>
                    </a:outerShdw>
                  </a:effectLst>
                </c:spPr>
                <c:marker>
                  <c:symbol val="none"/>
                </c:marker>
                <c:val>
                  <c:numRef>
                    <c:extLst xmlns:c16r2="http://schemas.microsoft.com/office/drawing/2015/06/chart" xmlns:c15="http://schemas.microsoft.com/office/drawing/2012/chart">
                      <c:ext xmlns:c15="http://schemas.microsoft.com/office/drawing/2012/chart" uri="{02D57815-91ED-43cb-92C2-25804820EDAC}">
                        <c15:formulaRef>
                          <c15:sqref>'Overall Comparison'!$D$9:$AV$9</c15:sqref>
                        </c15:formulaRef>
                      </c:ext>
                    </c:extLst>
                    <c:numCache>
                      <c:formatCode>0.00</c:formatCode>
                      <c:ptCount val="45"/>
                      <c:pt idx="0">
                        <c:v>3.5</c:v>
                      </c:pt>
                      <c:pt idx="1">
                        <c:v>3.7307692307692308</c:v>
                      </c:pt>
                      <c:pt idx="2">
                        <c:v>3.2352941176470589</c:v>
                      </c:pt>
                      <c:pt idx="3">
                        <c:v>3.6470588235294117</c:v>
                      </c:pt>
                      <c:pt idx="4">
                        <c:v>4.0588235294117645</c:v>
                      </c:pt>
                      <c:pt idx="5">
                        <c:v>4.2941176470588234</c:v>
                      </c:pt>
                      <c:pt idx="6">
                        <c:v>3.4411764705882355</c:v>
                      </c:pt>
                      <c:pt idx="7">
                        <c:v>2.6818181818181817</c:v>
                      </c:pt>
                      <c:pt idx="8">
                        <c:v>2.7954545454545454</c:v>
                      </c:pt>
                      <c:pt idx="9">
                        <c:v>2.9318181818181817</c:v>
                      </c:pt>
                      <c:pt idx="10">
                        <c:v>3.7941176470588234</c:v>
                      </c:pt>
                      <c:pt idx="11">
                        <c:v>3.8529411764705883</c:v>
                      </c:pt>
                      <c:pt idx="12">
                        <c:v>4.117647058823529</c:v>
                      </c:pt>
                      <c:pt idx="13">
                        <c:v>3.1136363636363638</c:v>
                      </c:pt>
                      <c:pt idx="14">
                        <c:v>3.2272727272727271</c:v>
                      </c:pt>
                      <c:pt idx="15">
                        <c:v>3.0454545454545454</c:v>
                      </c:pt>
                      <c:pt idx="16">
                        <c:v>2.8636363636363638</c:v>
                      </c:pt>
                      <c:pt idx="17">
                        <c:v>2.9772727272727271</c:v>
                      </c:pt>
                      <c:pt idx="18">
                        <c:v>3.1818181818181817</c:v>
                      </c:pt>
                      <c:pt idx="19">
                        <c:v>3.0227272727272729</c:v>
                      </c:pt>
                      <c:pt idx="20">
                        <c:v>3.1136363636363638</c:v>
                      </c:pt>
                      <c:pt idx="21">
                        <c:v>3.0454545454545454</c:v>
                      </c:pt>
                      <c:pt idx="22">
                        <c:v>3.2045454545454546</c:v>
                      </c:pt>
                      <c:pt idx="23">
                        <c:v>3.4090909090909092</c:v>
                      </c:pt>
                      <c:pt idx="24">
                        <c:v>3.1363636363636362</c:v>
                      </c:pt>
                      <c:pt idx="25">
                        <c:v>3.1590909090909092</c:v>
                      </c:pt>
                      <c:pt idx="26">
                        <c:v>3.2954545454545454</c:v>
                      </c:pt>
                      <c:pt idx="27">
                        <c:v>3.3636363636363638</c:v>
                      </c:pt>
                      <c:pt idx="28">
                        <c:v>3.25</c:v>
                      </c:pt>
                      <c:pt idx="29">
                        <c:v>3.4090909090909092</c:v>
                      </c:pt>
                      <c:pt idx="30">
                        <c:v>3.2272727272727271</c:v>
                      </c:pt>
                      <c:pt idx="31">
                        <c:v>3.25</c:v>
                      </c:pt>
                      <c:pt idx="32">
                        <c:v>2.9318181818181817</c:v>
                      </c:pt>
                      <c:pt idx="33">
                        <c:v>0</c:v>
                      </c:pt>
                      <c:pt idx="34">
                        <c:v>0</c:v>
                      </c:pt>
                      <c:pt idx="35">
                        <c:v>3.0454545454545454</c:v>
                      </c:pt>
                      <c:pt idx="36">
                        <c:v>3.2272727272727271</c:v>
                      </c:pt>
                      <c:pt idx="37">
                        <c:v>5.884615384615385</c:v>
                      </c:pt>
                      <c:pt idx="38">
                        <c:v>6.0769230769230766</c:v>
                      </c:pt>
                      <c:pt idx="39">
                        <c:v>5.4440850277264321</c:v>
                      </c:pt>
                      <c:pt idx="40">
                        <c:v>3.9366053169734152</c:v>
                      </c:pt>
                      <c:pt idx="41">
                        <c:v>3.1363636363636362</c:v>
                      </c:pt>
                      <c:pt idx="42">
                        <c:v>3.25</c:v>
                      </c:pt>
                      <c:pt idx="43">
                        <c:v>3.4318181818181817</c:v>
                      </c:pt>
                      <c:pt idx="44">
                        <c:v>#N/A</c:v>
                      </c:pt>
                    </c:numCache>
                  </c:numRef>
                </c:val>
                <c:smooth val="0"/>
                <c:extLst xmlns:c16r2="http://schemas.microsoft.com/office/drawing/2015/06/chart" xmlns:c15="http://schemas.microsoft.com/office/drawing/2012/chart">
                  <c:ext xmlns:c16="http://schemas.microsoft.com/office/drawing/2014/chart" uri="{C3380CC4-5D6E-409C-BE32-E72D297353CC}">
                    <c16:uniqueId val="{00000004-BBFD-4338-868F-BF901B045F9F}"/>
                  </c:ext>
                </c:extLst>
              </c15:ser>
            </c15:filteredLineSeries>
            <c15:filteredLineSeries>
              <c15:ser>
                <c:idx val="4"/>
                <c:order val="4"/>
                <c:tx>
                  <c:v>SMFP 3.04 PPS</c:v>
                </c:tx>
                <c:spPr>
                  <a:ln w="34925" cap="rnd">
                    <a:solidFill>
                      <a:schemeClr val="accent5"/>
                    </a:solidFill>
                    <a:round/>
                  </a:ln>
                  <a:effectLst>
                    <a:outerShdw blurRad="57150" dist="19050" dir="5400000" algn="ctr" rotWithShape="0">
                      <a:srgbClr val="000000">
                        <a:alpha val="63000"/>
                      </a:srgbClr>
                    </a:outerShdw>
                  </a:effectLst>
                </c:spPr>
                <c:marker>
                  <c:symbol val="none"/>
                </c:marker>
                <c:val>
                  <c:numRef>
                    <c:extLst xmlns:c16r2="http://schemas.microsoft.com/office/drawing/2015/06/chart" xmlns:c15="http://schemas.microsoft.com/office/drawing/2012/chart">
                      <c:ext xmlns:c15="http://schemas.microsoft.com/office/drawing/2012/chart" uri="{02D57815-91ED-43cb-92C2-25804820EDAC}">
                        <c15:formulaRef>
                          <c15:sqref>'Overall Comparison'!$D$10:$AV$10</c15:sqref>
                        </c15:formulaRef>
                      </c:ext>
                    </c:extLst>
                    <c:numCache>
                      <c:formatCode>0.00</c:formatCode>
                      <c:ptCount val="45"/>
                      <c:pt idx="0">
                        <c:v>3.5</c:v>
                      </c:pt>
                      <c:pt idx="1">
                        <c:v>3.7307692307692308</c:v>
                      </c:pt>
                      <c:pt idx="2">
                        <c:v>3.2352941176470589</c:v>
                      </c:pt>
                      <c:pt idx="3">
                        <c:v>3.6470588235294117</c:v>
                      </c:pt>
                      <c:pt idx="4">
                        <c:v>4.0588235294117645</c:v>
                      </c:pt>
                      <c:pt idx="5">
                        <c:v>4.2941176470588234</c:v>
                      </c:pt>
                      <c:pt idx="6">
                        <c:v>3.4411764705882355</c:v>
                      </c:pt>
                      <c:pt idx="7">
                        <c:v>2.6818181818181817</c:v>
                      </c:pt>
                      <c:pt idx="8">
                        <c:v>2.7954545454545454</c:v>
                      </c:pt>
                      <c:pt idx="9">
                        <c:v>2.9318181818181817</c:v>
                      </c:pt>
                      <c:pt idx="10">
                        <c:v>3.7941176470588234</c:v>
                      </c:pt>
                      <c:pt idx="11">
                        <c:v>3.8529411764705883</c:v>
                      </c:pt>
                      <c:pt idx="12">
                        <c:v>4.117647058823529</c:v>
                      </c:pt>
                      <c:pt idx="13">
                        <c:v>3.1136363636363638</c:v>
                      </c:pt>
                      <c:pt idx="14">
                        <c:v>3.2272727272727271</c:v>
                      </c:pt>
                      <c:pt idx="15">
                        <c:v>3.0454545454545454</c:v>
                      </c:pt>
                      <c:pt idx="16">
                        <c:v>2.8636363636363638</c:v>
                      </c:pt>
                      <c:pt idx="17">
                        <c:v>2.9772727272727271</c:v>
                      </c:pt>
                      <c:pt idx="18">
                        <c:v>3.1818181818181817</c:v>
                      </c:pt>
                      <c:pt idx="19">
                        <c:v>3.0227272727272729</c:v>
                      </c:pt>
                      <c:pt idx="20">
                        <c:v>3.1136363636363638</c:v>
                      </c:pt>
                      <c:pt idx="21">
                        <c:v>3.0454545454545454</c:v>
                      </c:pt>
                      <c:pt idx="22">
                        <c:v>3.2045454545454546</c:v>
                      </c:pt>
                      <c:pt idx="23">
                        <c:v>3.4090909090909092</c:v>
                      </c:pt>
                      <c:pt idx="24">
                        <c:v>3.1363636363636362</c:v>
                      </c:pt>
                      <c:pt idx="25">
                        <c:v>3.1590909090909092</c:v>
                      </c:pt>
                      <c:pt idx="26">
                        <c:v>3.2954545454545454</c:v>
                      </c:pt>
                      <c:pt idx="27">
                        <c:v>3.3636363636363638</c:v>
                      </c:pt>
                      <c:pt idx="28">
                        <c:v>3.25</c:v>
                      </c:pt>
                      <c:pt idx="29">
                        <c:v>3.4090909090909092</c:v>
                      </c:pt>
                      <c:pt idx="30">
                        <c:v>3.2272727272727271</c:v>
                      </c:pt>
                      <c:pt idx="31">
                        <c:v>3.25</c:v>
                      </c:pt>
                      <c:pt idx="32">
                        <c:v>2.9318181818181817</c:v>
                      </c:pt>
                      <c:pt idx="33">
                        <c:v>0</c:v>
                      </c:pt>
                      <c:pt idx="34">
                        <c:v>0</c:v>
                      </c:pt>
                      <c:pt idx="35">
                        <c:v>3.0454545454545454</c:v>
                      </c:pt>
                      <c:pt idx="36">
                        <c:v>3.2272727272727271</c:v>
                      </c:pt>
                      <c:pt idx="37">
                        <c:v>5.884615384615385</c:v>
                      </c:pt>
                      <c:pt idx="38">
                        <c:v>5.6860234630801525</c:v>
                      </c:pt>
                      <c:pt idx="39">
                        <c:v>5.0167289850904</c:v>
                      </c:pt>
                      <c:pt idx="40">
                        <c:v>3.7038902685358219</c:v>
                      </c:pt>
                      <c:pt idx="41">
                        <c:v>3.1363636363636362</c:v>
                      </c:pt>
                      <c:pt idx="42">
                        <c:v>3.25</c:v>
                      </c:pt>
                      <c:pt idx="43">
                        <c:v>3.4318181818181817</c:v>
                      </c:pt>
                      <c:pt idx="44">
                        <c:v>#N/A</c:v>
                      </c:pt>
                    </c:numCache>
                  </c:numRef>
                </c:val>
                <c:smooth val="0"/>
                <c:extLst xmlns:c16r2="http://schemas.microsoft.com/office/drawing/2015/06/chart" xmlns:c15="http://schemas.microsoft.com/office/drawing/2012/chart">
                  <c:ext xmlns:c16="http://schemas.microsoft.com/office/drawing/2014/chart" uri="{C3380CC4-5D6E-409C-BE32-E72D297353CC}">
                    <c16:uniqueId val="{00000005-BBFD-4338-868F-BF901B045F9F}"/>
                  </c:ext>
                </c:extLst>
              </c15:ser>
            </c15:filteredLineSeries>
            <c15:filteredLineSeries>
              <c15:ser>
                <c:idx val="5"/>
                <c:order val="5"/>
                <c:tx>
                  <c:v>SMFP 3.00 PPS</c:v>
                </c:tx>
                <c:spPr>
                  <a:ln w="34925" cap="rnd">
                    <a:solidFill>
                      <a:schemeClr val="accent6"/>
                    </a:solidFill>
                    <a:round/>
                  </a:ln>
                  <a:effectLst>
                    <a:outerShdw blurRad="57150" dist="19050" dir="5400000" algn="ctr" rotWithShape="0">
                      <a:srgbClr val="000000">
                        <a:alpha val="63000"/>
                      </a:srgbClr>
                    </a:outerShdw>
                  </a:effectLst>
                </c:spPr>
                <c:marker>
                  <c:symbol val="none"/>
                </c:marker>
                <c:val>
                  <c:numRef>
                    <c:extLst xmlns:c16r2="http://schemas.microsoft.com/office/drawing/2015/06/chart" xmlns:c15="http://schemas.microsoft.com/office/drawing/2012/chart">
                      <c:ext xmlns:c15="http://schemas.microsoft.com/office/drawing/2012/chart" uri="{02D57815-91ED-43cb-92C2-25804820EDAC}">
                        <c15:formulaRef>
                          <c15:sqref>'Overall Comparison'!$D$11:$AV$11</c15:sqref>
                        </c15:formulaRef>
                      </c:ext>
                    </c:extLst>
                    <c:numCache>
                      <c:formatCode>0.00</c:formatCode>
                      <c:ptCount val="45"/>
                      <c:pt idx="0">
                        <c:v>3.5</c:v>
                      </c:pt>
                      <c:pt idx="1">
                        <c:v>3.7307692307692308</c:v>
                      </c:pt>
                      <c:pt idx="2">
                        <c:v>3.2352941176470589</c:v>
                      </c:pt>
                      <c:pt idx="3">
                        <c:v>3.6470588235294117</c:v>
                      </c:pt>
                      <c:pt idx="4">
                        <c:v>4.0588235294117645</c:v>
                      </c:pt>
                      <c:pt idx="5">
                        <c:v>4.2941176470588234</c:v>
                      </c:pt>
                      <c:pt idx="6">
                        <c:v>3.4411764705882355</c:v>
                      </c:pt>
                      <c:pt idx="7">
                        <c:v>2.6818181818181817</c:v>
                      </c:pt>
                      <c:pt idx="8">
                        <c:v>2.7954545454545454</c:v>
                      </c:pt>
                      <c:pt idx="9">
                        <c:v>2.9318181818181817</c:v>
                      </c:pt>
                      <c:pt idx="10">
                        <c:v>3.7941176470588234</c:v>
                      </c:pt>
                      <c:pt idx="11">
                        <c:v>3.8529411764705883</c:v>
                      </c:pt>
                      <c:pt idx="12">
                        <c:v>4.117647058823529</c:v>
                      </c:pt>
                      <c:pt idx="13">
                        <c:v>3.1136363636363638</c:v>
                      </c:pt>
                      <c:pt idx="14">
                        <c:v>3.2272727272727271</c:v>
                      </c:pt>
                      <c:pt idx="15">
                        <c:v>3.0454545454545454</c:v>
                      </c:pt>
                      <c:pt idx="16">
                        <c:v>2.8636363636363638</c:v>
                      </c:pt>
                      <c:pt idx="17">
                        <c:v>2.9772727272727271</c:v>
                      </c:pt>
                      <c:pt idx="18">
                        <c:v>3.1818181818181817</c:v>
                      </c:pt>
                      <c:pt idx="19">
                        <c:v>3.0227272727272729</c:v>
                      </c:pt>
                      <c:pt idx="20">
                        <c:v>3.1136363636363638</c:v>
                      </c:pt>
                      <c:pt idx="21">
                        <c:v>3.0454545454545454</c:v>
                      </c:pt>
                      <c:pt idx="22">
                        <c:v>3.2045454545454546</c:v>
                      </c:pt>
                      <c:pt idx="23">
                        <c:v>3.4090909090909092</c:v>
                      </c:pt>
                      <c:pt idx="24">
                        <c:v>3.1363636363636362</c:v>
                      </c:pt>
                      <c:pt idx="25">
                        <c:v>3.1590909090909092</c:v>
                      </c:pt>
                      <c:pt idx="26">
                        <c:v>3.2954545454545454</c:v>
                      </c:pt>
                      <c:pt idx="27">
                        <c:v>3.3636363636363638</c:v>
                      </c:pt>
                      <c:pt idx="28">
                        <c:v>3.25</c:v>
                      </c:pt>
                      <c:pt idx="29">
                        <c:v>3.4090909090909092</c:v>
                      </c:pt>
                      <c:pt idx="30">
                        <c:v>3.2272727272727271</c:v>
                      </c:pt>
                      <c:pt idx="31">
                        <c:v>3.25</c:v>
                      </c:pt>
                      <c:pt idx="32">
                        <c:v>2.9318181818181817</c:v>
                      </c:pt>
                      <c:pt idx="33">
                        <c:v>0</c:v>
                      </c:pt>
                      <c:pt idx="34">
                        <c:v>0</c:v>
                      </c:pt>
                      <c:pt idx="35">
                        <c:v>3.0454545454545454</c:v>
                      </c:pt>
                      <c:pt idx="36">
                        <c:v>3.2272727272727271</c:v>
                      </c:pt>
                      <c:pt idx="37">
                        <c:v>5.884615384615385</c:v>
                      </c:pt>
                      <c:pt idx="38">
                        <c:v>5.5637852593266599</c:v>
                      </c:pt>
                      <c:pt idx="39">
                        <c:v>4.8217426710097717</c:v>
                      </c:pt>
                      <c:pt idx="40">
                        <c:v>3.5944272445820431</c:v>
                      </c:pt>
                      <c:pt idx="41">
                        <c:v>3.1363636363636362</c:v>
                      </c:pt>
                      <c:pt idx="42">
                        <c:v>3.25</c:v>
                      </c:pt>
                      <c:pt idx="43">
                        <c:v>3.4318181818181817</c:v>
                      </c:pt>
                      <c:pt idx="44">
                        <c:v>#N/A</c:v>
                      </c:pt>
                    </c:numCache>
                  </c:numRef>
                </c:val>
                <c:smooth val="0"/>
                <c:extLst xmlns:c16r2="http://schemas.microsoft.com/office/drawing/2015/06/chart" xmlns:c15="http://schemas.microsoft.com/office/drawing/2012/chart">
                  <c:ext xmlns:c16="http://schemas.microsoft.com/office/drawing/2014/chart" uri="{C3380CC4-5D6E-409C-BE32-E72D297353CC}">
                    <c16:uniqueId val="{00000006-BBFD-4338-868F-BF901B045F9F}"/>
                  </c:ext>
                </c:extLst>
              </c15:ser>
            </c15:filteredLineSeries>
            <c15:filteredLineSeries>
              <c15:ser>
                <c:idx val="6"/>
                <c:order val="6"/>
                <c:tx>
                  <c:v>SMFP 2.96 PPS</c:v>
                </c:tx>
                <c:spPr>
                  <a:ln w="34925" cap="rnd">
                    <a:solidFill>
                      <a:schemeClr val="accent1">
                        <a:lumMod val="60000"/>
                      </a:schemeClr>
                    </a:solidFill>
                    <a:round/>
                  </a:ln>
                  <a:effectLst>
                    <a:outerShdw blurRad="57150" dist="19050" dir="5400000" algn="ctr" rotWithShape="0">
                      <a:srgbClr val="000000">
                        <a:alpha val="63000"/>
                      </a:srgbClr>
                    </a:outerShdw>
                  </a:effectLst>
                </c:spPr>
                <c:marker>
                  <c:symbol val="none"/>
                </c:marker>
                <c:val>
                  <c:numRef>
                    <c:extLst xmlns:c16r2="http://schemas.microsoft.com/office/drawing/2015/06/chart" xmlns:c15="http://schemas.microsoft.com/office/drawing/2012/chart">
                      <c:ext xmlns:c15="http://schemas.microsoft.com/office/drawing/2012/chart" uri="{02D57815-91ED-43cb-92C2-25804820EDAC}">
                        <c15:formulaRef>
                          <c15:sqref>'Overall Comparison'!$D$12:$AV$12</c15:sqref>
                        </c15:formulaRef>
                      </c:ext>
                    </c:extLst>
                    <c:numCache>
                      <c:formatCode>0.00</c:formatCode>
                      <c:ptCount val="45"/>
                      <c:pt idx="0">
                        <c:v>3.5</c:v>
                      </c:pt>
                      <c:pt idx="1">
                        <c:v>3.7307692307692308</c:v>
                      </c:pt>
                      <c:pt idx="2">
                        <c:v>3.2352941176470589</c:v>
                      </c:pt>
                      <c:pt idx="3">
                        <c:v>3.6470588235294117</c:v>
                      </c:pt>
                      <c:pt idx="4">
                        <c:v>4.0588235294117645</c:v>
                      </c:pt>
                      <c:pt idx="5">
                        <c:v>4.2941176470588234</c:v>
                      </c:pt>
                      <c:pt idx="6">
                        <c:v>3.4411764705882355</c:v>
                      </c:pt>
                      <c:pt idx="7">
                        <c:v>2.6818181818181817</c:v>
                      </c:pt>
                      <c:pt idx="8">
                        <c:v>2.7954545454545454</c:v>
                      </c:pt>
                      <c:pt idx="9">
                        <c:v>2.9318181818181817</c:v>
                      </c:pt>
                      <c:pt idx="10">
                        <c:v>3.7941176470588234</c:v>
                      </c:pt>
                      <c:pt idx="11">
                        <c:v>3.8529411764705883</c:v>
                      </c:pt>
                      <c:pt idx="12">
                        <c:v>4.117647058823529</c:v>
                      </c:pt>
                      <c:pt idx="13">
                        <c:v>3.1136363636363638</c:v>
                      </c:pt>
                      <c:pt idx="14">
                        <c:v>3.2272727272727271</c:v>
                      </c:pt>
                      <c:pt idx="15">
                        <c:v>3.0454545454545454</c:v>
                      </c:pt>
                      <c:pt idx="16">
                        <c:v>2.8636363636363638</c:v>
                      </c:pt>
                      <c:pt idx="17">
                        <c:v>2.9772727272727271</c:v>
                      </c:pt>
                      <c:pt idx="18">
                        <c:v>3.1818181818181817</c:v>
                      </c:pt>
                      <c:pt idx="19">
                        <c:v>3.0227272727272729</c:v>
                      </c:pt>
                      <c:pt idx="20">
                        <c:v>3.1136363636363638</c:v>
                      </c:pt>
                      <c:pt idx="21">
                        <c:v>3.0454545454545454</c:v>
                      </c:pt>
                      <c:pt idx="22">
                        <c:v>3.2045454545454546</c:v>
                      </c:pt>
                      <c:pt idx="23">
                        <c:v>3.4090909090909092</c:v>
                      </c:pt>
                      <c:pt idx="24">
                        <c:v>3.1363636363636362</c:v>
                      </c:pt>
                      <c:pt idx="25">
                        <c:v>3.1590909090909092</c:v>
                      </c:pt>
                      <c:pt idx="26">
                        <c:v>3.2954545454545454</c:v>
                      </c:pt>
                      <c:pt idx="27">
                        <c:v>3.3636363636363638</c:v>
                      </c:pt>
                      <c:pt idx="28">
                        <c:v>3.25</c:v>
                      </c:pt>
                      <c:pt idx="29">
                        <c:v>3.4090909090909092</c:v>
                      </c:pt>
                      <c:pt idx="30">
                        <c:v>3.2272727272727271</c:v>
                      </c:pt>
                      <c:pt idx="31">
                        <c:v>3.25</c:v>
                      </c:pt>
                      <c:pt idx="32">
                        <c:v>2.9318181818181817</c:v>
                      </c:pt>
                      <c:pt idx="33">
                        <c:v>0</c:v>
                      </c:pt>
                      <c:pt idx="34">
                        <c:v>0</c:v>
                      </c:pt>
                      <c:pt idx="35">
                        <c:v>3.0454545454545454</c:v>
                      </c:pt>
                      <c:pt idx="36">
                        <c:v>3.2272727272727271</c:v>
                      </c:pt>
                      <c:pt idx="37">
                        <c:v>5.884615384615385</c:v>
                      </c:pt>
                      <c:pt idx="38">
                        <c:v>5.4435958884333298</c:v>
                      </c:pt>
                      <c:pt idx="39">
                        <c:v>4.6366580105270501</c:v>
                      </c:pt>
                      <c:pt idx="40">
                        <c:v>3.4885420676415118</c:v>
                      </c:pt>
                      <c:pt idx="41">
                        <c:v>3.1363636363636362</c:v>
                      </c:pt>
                      <c:pt idx="42">
                        <c:v>3.25</c:v>
                      </c:pt>
                      <c:pt idx="43">
                        <c:v>3.4318181818181817</c:v>
                      </c:pt>
                      <c:pt idx="44">
                        <c:v>#N/A</c:v>
                      </c:pt>
                    </c:numCache>
                  </c:numRef>
                </c:val>
                <c:smooth val="0"/>
                <c:extLst xmlns:c16r2="http://schemas.microsoft.com/office/drawing/2015/06/chart" xmlns:c15="http://schemas.microsoft.com/office/drawing/2012/chart">
                  <c:ext xmlns:c16="http://schemas.microsoft.com/office/drawing/2014/chart" uri="{C3380CC4-5D6E-409C-BE32-E72D297353CC}">
                    <c16:uniqueId val="{00000007-BBFD-4338-868F-BF901B045F9F}"/>
                  </c:ext>
                </c:extLst>
              </c15:ser>
            </c15:filteredLineSeries>
            <c15:filteredLineSeries>
              <c15:ser>
                <c:idx val="7"/>
                <c:order val="7"/>
                <c:tx>
                  <c:v>SMFP 2.92 PPS</c:v>
                </c:tx>
                <c:spPr>
                  <a:ln w="34925" cap="rnd">
                    <a:solidFill>
                      <a:schemeClr val="accent2">
                        <a:lumMod val="60000"/>
                      </a:schemeClr>
                    </a:solidFill>
                    <a:round/>
                  </a:ln>
                  <a:effectLst>
                    <a:outerShdw blurRad="57150" dist="19050" dir="5400000" algn="ctr" rotWithShape="0">
                      <a:srgbClr val="000000">
                        <a:alpha val="63000"/>
                      </a:srgbClr>
                    </a:outerShdw>
                  </a:effectLst>
                </c:spPr>
                <c:marker>
                  <c:symbol val="none"/>
                </c:marker>
                <c:val>
                  <c:numRef>
                    <c:extLst xmlns:c16r2="http://schemas.microsoft.com/office/drawing/2015/06/chart" xmlns:c15="http://schemas.microsoft.com/office/drawing/2012/chart">
                      <c:ext xmlns:c15="http://schemas.microsoft.com/office/drawing/2012/chart" uri="{02D57815-91ED-43cb-92C2-25804820EDAC}">
                        <c15:formulaRef>
                          <c15:sqref>'Overall Comparison'!$D$13:$AV$13</c15:sqref>
                        </c15:formulaRef>
                      </c:ext>
                    </c:extLst>
                    <c:numCache>
                      <c:formatCode>0.00</c:formatCode>
                      <c:ptCount val="45"/>
                      <c:pt idx="0">
                        <c:v>3.5</c:v>
                      </c:pt>
                      <c:pt idx="1">
                        <c:v>3.7307692307692308</c:v>
                      </c:pt>
                      <c:pt idx="2">
                        <c:v>3.2352941176470589</c:v>
                      </c:pt>
                      <c:pt idx="3">
                        <c:v>3.6470588235294117</c:v>
                      </c:pt>
                      <c:pt idx="4">
                        <c:v>4.0588235294117645</c:v>
                      </c:pt>
                      <c:pt idx="5">
                        <c:v>4.2941176470588234</c:v>
                      </c:pt>
                      <c:pt idx="6">
                        <c:v>3.4411764705882355</c:v>
                      </c:pt>
                      <c:pt idx="7">
                        <c:v>2.6818181818181817</c:v>
                      </c:pt>
                      <c:pt idx="8">
                        <c:v>2.7954545454545454</c:v>
                      </c:pt>
                      <c:pt idx="9">
                        <c:v>2.9318181818181817</c:v>
                      </c:pt>
                      <c:pt idx="10">
                        <c:v>3.7941176470588234</c:v>
                      </c:pt>
                      <c:pt idx="11">
                        <c:v>3.8529411764705883</c:v>
                      </c:pt>
                      <c:pt idx="12">
                        <c:v>3.6167143051585682</c:v>
                      </c:pt>
                      <c:pt idx="13">
                        <c:v>3.1136363636363638</c:v>
                      </c:pt>
                      <c:pt idx="14">
                        <c:v>3.2272727272727271</c:v>
                      </c:pt>
                      <c:pt idx="15">
                        <c:v>3.0454545454545454</c:v>
                      </c:pt>
                      <c:pt idx="16">
                        <c:v>2.8636363636363638</c:v>
                      </c:pt>
                      <c:pt idx="17">
                        <c:v>2.9772727272727271</c:v>
                      </c:pt>
                      <c:pt idx="18">
                        <c:v>3.1818181818181817</c:v>
                      </c:pt>
                      <c:pt idx="19">
                        <c:v>3.0227272727272729</c:v>
                      </c:pt>
                      <c:pt idx="20">
                        <c:v>3.1136363636363638</c:v>
                      </c:pt>
                      <c:pt idx="21">
                        <c:v>3.0454545454545454</c:v>
                      </c:pt>
                      <c:pt idx="22">
                        <c:v>3.2045454545454546</c:v>
                      </c:pt>
                      <c:pt idx="23">
                        <c:v>3.4090909090909092</c:v>
                      </c:pt>
                      <c:pt idx="24">
                        <c:v>3.1363636363636362</c:v>
                      </c:pt>
                      <c:pt idx="25">
                        <c:v>3.1590909090909092</c:v>
                      </c:pt>
                      <c:pt idx="26">
                        <c:v>3.2954545454545454</c:v>
                      </c:pt>
                      <c:pt idx="27">
                        <c:v>3.3636363636363638</c:v>
                      </c:pt>
                      <c:pt idx="28">
                        <c:v>3.25</c:v>
                      </c:pt>
                      <c:pt idx="29">
                        <c:v>3.4090909090909092</c:v>
                      </c:pt>
                      <c:pt idx="30">
                        <c:v>3.2272727272727271</c:v>
                      </c:pt>
                      <c:pt idx="31">
                        <c:v>3.25</c:v>
                      </c:pt>
                      <c:pt idx="32">
                        <c:v>2.9318181818181817</c:v>
                      </c:pt>
                      <c:pt idx="33">
                        <c:v>0</c:v>
                      </c:pt>
                      <c:pt idx="34">
                        <c:v>0</c:v>
                      </c:pt>
                      <c:pt idx="35">
                        <c:v>3.0454545454545454</c:v>
                      </c:pt>
                      <c:pt idx="36">
                        <c:v>3.2272727272727271</c:v>
                      </c:pt>
                      <c:pt idx="37">
                        <c:v>5.884615384615385</c:v>
                      </c:pt>
                      <c:pt idx="38">
                        <c:v>5.3254042678081834</c:v>
                      </c:pt>
                      <c:pt idx="39">
                        <c:v>4.4607394518817554</c:v>
                      </c:pt>
                      <c:pt idx="40">
                        <c:v>3.4090909090909092</c:v>
                      </c:pt>
                      <c:pt idx="41">
                        <c:v>3.1363636363636362</c:v>
                      </c:pt>
                      <c:pt idx="42">
                        <c:v>3.25</c:v>
                      </c:pt>
                      <c:pt idx="43">
                        <c:v>3.4318181818181817</c:v>
                      </c:pt>
                      <c:pt idx="44">
                        <c:v>#N/A</c:v>
                      </c:pt>
                    </c:numCache>
                  </c:numRef>
                </c:val>
                <c:smooth val="0"/>
                <c:extLst xmlns:c16r2="http://schemas.microsoft.com/office/drawing/2015/06/chart" xmlns:c15="http://schemas.microsoft.com/office/drawing/2012/chart">
                  <c:ext xmlns:c16="http://schemas.microsoft.com/office/drawing/2014/chart" uri="{C3380CC4-5D6E-409C-BE32-E72D297353CC}">
                    <c16:uniqueId val="{00000008-BBFD-4338-868F-BF901B045F9F}"/>
                  </c:ext>
                </c:extLst>
              </c15:ser>
            </c15:filteredLineSeries>
            <c15:filteredLineSeries>
              <c15:ser>
                <c:idx val="8"/>
                <c:order val="8"/>
                <c:tx>
                  <c:v>SMFP 2.88 PPS</c:v>
                </c:tx>
                <c:spPr>
                  <a:ln w="34925" cap="rnd">
                    <a:solidFill>
                      <a:schemeClr val="accent3">
                        <a:lumMod val="60000"/>
                      </a:schemeClr>
                    </a:solidFill>
                    <a:round/>
                  </a:ln>
                  <a:effectLst>
                    <a:outerShdw blurRad="57150" dist="19050" dir="5400000" algn="ctr" rotWithShape="0">
                      <a:srgbClr val="000000">
                        <a:alpha val="63000"/>
                      </a:srgbClr>
                    </a:outerShdw>
                  </a:effectLst>
                </c:spPr>
                <c:marker>
                  <c:symbol val="none"/>
                </c:marker>
                <c:val>
                  <c:numRef>
                    <c:extLst xmlns:c16r2="http://schemas.microsoft.com/office/drawing/2015/06/chart" xmlns:c15="http://schemas.microsoft.com/office/drawing/2012/chart">
                      <c:ext xmlns:c15="http://schemas.microsoft.com/office/drawing/2012/chart" uri="{02D57815-91ED-43cb-92C2-25804820EDAC}">
                        <c15:formulaRef>
                          <c15:sqref>'Overall Comparison'!$D$14:$AV$14</c15:sqref>
                        </c15:formulaRef>
                      </c:ext>
                    </c:extLst>
                    <c:numCache>
                      <c:formatCode>0.00</c:formatCode>
                      <c:ptCount val="45"/>
                      <c:pt idx="0">
                        <c:v>3.5</c:v>
                      </c:pt>
                      <c:pt idx="1">
                        <c:v>3.7307692307692308</c:v>
                      </c:pt>
                      <c:pt idx="2">
                        <c:v>3.2352941176470589</c:v>
                      </c:pt>
                      <c:pt idx="3">
                        <c:v>3.6470588235294117</c:v>
                      </c:pt>
                      <c:pt idx="4">
                        <c:v>4.0588235294117645</c:v>
                      </c:pt>
                      <c:pt idx="5">
                        <c:v>4.2941176470588234</c:v>
                      </c:pt>
                      <c:pt idx="6">
                        <c:v>3.4411764705882355</c:v>
                      </c:pt>
                      <c:pt idx="7">
                        <c:v>2.6818181818181817</c:v>
                      </c:pt>
                      <c:pt idx="8">
                        <c:v>2.7954545454545454</c:v>
                      </c:pt>
                      <c:pt idx="9">
                        <c:v>2.9318181818181817</c:v>
                      </c:pt>
                      <c:pt idx="10">
                        <c:v>3.7941176470588234</c:v>
                      </c:pt>
                      <c:pt idx="11">
                        <c:v>3.8529411764705883</c:v>
                      </c:pt>
                      <c:pt idx="12">
                        <c:v>3.5545910755459107</c:v>
                      </c:pt>
                      <c:pt idx="13">
                        <c:v>3.1136363636363638</c:v>
                      </c:pt>
                      <c:pt idx="14">
                        <c:v>3.2272727272727271</c:v>
                      </c:pt>
                      <c:pt idx="15">
                        <c:v>3.0454545454545454</c:v>
                      </c:pt>
                      <c:pt idx="16">
                        <c:v>2.8636363636363638</c:v>
                      </c:pt>
                      <c:pt idx="17">
                        <c:v>2.9772727272727271</c:v>
                      </c:pt>
                      <c:pt idx="18">
                        <c:v>3.1818181818181817</c:v>
                      </c:pt>
                      <c:pt idx="19">
                        <c:v>3.0227272727272729</c:v>
                      </c:pt>
                      <c:pt idx="20">
                        <c:v>3.1136363636363638</c:v>
                      </c:pt>
                      <c:pt idx="21">
                        <c:v>3.0454545454545454</c:v>
                      </c:pt>
                      <c:pt idx="22">
                        <c:v>3.2045454545454546</c:v>
                      </c:pt>
                      <c:pt idx="23">
                        <c:v>3.4090909090909092</c:v>
                      </c:pt>
                      <c:pt idx="24">
                        <c:v>3.1363636363636362</c:v>
                      </c:pt>
                      <c:pt idx="25">
                        <c:v>3.1590909090909092</c:v>
                      </c:pt>
                      <c:pt idx="26">
                        <c:v>3.2954545454545454</c:v>
                      </c:pt>
                      <c:pt idx="27">
                        <c:v>3.3636363636363638</c:v>
                      </c:pt>
                      <c:pt idx="28">
                        <c:v>3.25</c:v>
                      </c:pt>
                      <c:pt idx="29">
                        <c:v>3.4090909090909092</c:v>
                      </c:pt>
                      <c:pt idx="30">
                        <c:v>3.2272727272727271</c:v>
                      </c:pt>
                      <c:pt idx="31">
                        <c:v>3.25</c:v>
                      </c:pt>
                      <c:pt idx="32">
                        <c:v>2.9318181818181817</c:v>
                      </c:pt>
                      <c:pt idx="33">
                        <c:v>0</c:v>
                      </c:pt>
                      <c:pt idx="34">
                        <c:v>0</c:v>
                      </c:pt>
                      <c:pt idx="35">
                        <c:v>3.0454545454545454</c:v>
                      </c:pt>
                      <c:pt idx="36">
                        <c:v>3.2272727272727271</c:v>
                      </c:pt>
                      <c:pt idx="37">
                        <c:v>5.884615384615385</c:v>
                      </c:pt>
                      <c:pt idx="38">
                        <c:v>5.2091609990202885</c:v>
                      </c:pt>
                      <c:pt idx="39">
                        <c:v>4.2933225375686561</c:v>
                      </c:pt>
                      <c:pt idx="40">
                        <c:v>3.4090909090909092</c:v>
                      </c:pt>
                      <c:pt idx="41">
                        <c:v>3.1363636363636362</c:v>
                      </c:pt>
                      <c:pt idx="42">
                        <c:v>3.25</c:v>
                      </c:pt>
                      <c:pt idx="43">
                        <c:v>3.4318181818181817</c:v>
                      </c:pt>
                      <c:pt idx="44">
                        <c:v>#N/A</c:v>
                      </c:pt>
                    </c:numCache>
                  </c:numRef>
                </c:val>
                <c:smooth val="0"/>
                <c:extLst xmlns:c16r2="http://schemas.microsoft.com/office/drawing/2015/06/chart" xmlns:c15="http://schemas.microsoft.com/office/drawing/2012/chart">
                  <c:ext xmlns:c16="http://schemas.microsoft.com/office/drawing/2014/chart" uri="{C3380CC4-5D6E-409C-BE32-E72D297353CC}">
                    <c16:uniqueId val="{00000009-BBFD-4338-868F-BF901B045F9F}"/>
                  </c:ext>
                </c:extLst>
              </c15:ser>
            </c15:filteredLineSeries>
            <c15:filteredLineSeries>
              <c15:ser>
                <c:idx val="9"/>
                <c:order val="9"/>
                <c:tx>
                  <c:v>SMFP 2.84 PPS</c:v>
                </c:tx>
                <c:spPr>
                  <a:ln w="34925" cap="rnd">
                    <a:solidFill>
                      <a:schemeClr val="accent4">
                        <a:lumMod val="60000"/>
                      </a:schemeClr>
                    </a:solidFill>
                    <a:round/>
                  </a:ln>
                  <a:effectLst>
                    <a:outerShdw blurRad="57150" dist="19050" dir="5400000" algn="ctr" rotWithShape="0">
                      <a:srgbClr val="000000">
                        <a:alpha val="63000"/>
                      </a:srgbClr>
                    </a:outerShdw>
                  </a:effectLst>
                </c:spPr>
                <c:marker>
                  <c:symbol val="none"/>
                </c:marker>
                <c:val>
                  <c:numRef>
                    <c:extLst xmlns:c16r2="http://schemas.microsoft.com/office/drawing/2015/06/chart" xmlns:c15="http://schemas.microsoft.com/office/drawing/2012/chart">
                      <c:ext xmlns:c15="http://schemas.microsoft.com/office/drawing/2012/chart" uri="{02D57815-91ED-43cb-92C2-25804820EDAC}">
                        <c15:formulaRef>
                          <c15:sqref>'Overall Comparison'!$D$15:$AV$15</c15:sqref>
                        </c15:formulaRef>
                      </c:ext>
                    </c:extLst>
                    <c:numCache>
                      <c:formatCode>0.00</c:formatCode>
                      <c:ptCount val="45"/>
                      <c:pt idx="0">
                        <c:v>3.5</c:v>
                      </c:pt>
                      <c:pt idx="1">
                        <c:v>3.7307692307692308</c:v>
                      </c:pt>
                      <c:pt idx="2">
                        <c:v>3.2352941176470589</c:v>
                      </c:pt>
                      <c:pt idx="3">
                        <c:v>3.6470588235294117</c:v>
                      </c:pt>
                      <c:pt idx="4">
                        <c:v>4.0588235294117645</c:v>
                      </c:pt>
                      <c:pt idx="5">
                        <c:v>4.2941176470588234</c:v>
                      </c:pt>
                      <c:pt idx="6">
                        <c:v>3.4411764705882355</c:v>
                      </c:pt>
                      <c:pt idx="7">
                        <c:v>2.6818181818181817</c:v>
                      </c:pt>
                      <c:pt idx="8">
                        <c:v>2.7954545454545454</c:v>
                      </c:pt>
                      <c:pt idx="9">
                        <c:v>2.9318181818181817</c:v>
                      </c:pt>
                      <c:pt idx="10">
                        <c:v>3.7941176470588234</c:v>
                      </c:pt>
                      <c:pt idx="11">
                        <c:v>3.8529411764705883</c:v>
                      </c:pt>
                      <c:pt idx="12">
                        <c:v>3.4929044465468304</c:v>
                      </c:pt>
                      <c:pt idx="13">
                        <c:v>3.1136363636363638</c:v>
                      </c:pt>
                      <c:pt idx="14">
                        <c:v>3.2272727272727271</c:v>
                      </c:pt>
                      <c:pt idx="15">
                        <c:v>3.0454545454545454</c:v>
                      </c:pt>
                      <c:pt idx="16">
                        <c:v>2.8636363636363638</c:v>
                      </c:pt>
                      <c:pt idx="17">
                        <c:v>2.9772727272727271</c:v>
                      </c:pt>
                      <c:pt idx="18">
                        <c:v>3.1818181818181817</c:v>
                      </c:pt>
                      <c:pt idx="19">
                        <c:v>3.0227272727272729</c:v>
                      </c:pt>
                      <c:pt idx="20">
                        <c:v>3.1136363636363638</c:v>
                      </c:pt>
                      <c:pt idx="21">
                        <c:v>3.0454545454545454</c:v>
                      </c:pt>
                      <c:pt idx="22">
                        <c:v>3.2045454545454546</c:v>
                      </c:pt>
                      <c:pt idx="23">
                        <c:v>3.4090909090909092</c:v>
                      </c:pt>
                      <c:pt idx="24">
                        <c:v>3.1363636363636362</c:v>
                      </c:pt>
                      <c:pt idx="25">
                        <c:v>3.1590909090909092</c:v>
                      </c:pt>
                      <c:pt idx="26">
                        <c:v>3.2954545454545454</c:v>
                      </c:pt>
                      <c:pt idx="27">
                        <c:v>3.3636363636363638</c:v>
                      </c:pt>
                      <c:pt idx="28">
                        <c:v>3.25</c:v>
                      </c:pt>
                      <c:pt idx="29">
                        <c:v>3.4090909090909092</c:v>
                      </c:pt>
                      <c:pt idx="30">
                        <c:v>3.2272727272727271</c:v>
                      </c:pt>
                      <c:pt idx="31">
                        <c:v>3.25</c:v>
                      </c:pt>
                      <c:pt idx="32">
                        <c:v>2.9318181818181817</c:v>
                      </c:pt>
                      <c:pt idx="33">
                        <c:v>0</c:v>
                      </c:pt>
                      <c:pt idx="34">
                        <c:v>0</c:v>
                      </c:pt>
                      <c:pt idx="35">
                        <c:v>3.0454545454545454</c:v>
                      </c:pt>
                      <c:pt idx="36">
                        <c:v>3.2272727272727271</c:v>
                      </c:pt>
                      <c:pt idx="37">
                        <c:v>5.884615384615385</c:v>
                      </c:pt>
                      <c:pt idx="38">
                        <c:v>5.0948182989599973</c:v>
                      </c:pt>
                      <c:pt idx="39">
                        <c:v>4.1338055175343369</c:v>
                      </c:pt>
                      <c:pt idx="40">
                        <c:v>3.4090909090909092</c:v>
                      </c:pt>
                      <c:pt idx="41">
                        <c:v>3.1363636363636362</c:v>
                      </c:pt>
                      <c:pt idx="42">
                        <c:v>3.25</c:v>
                      </c:pt>
                      <c:pt idx="43">
                        <c:v>3.4318181818181817</c:v>
                      </c:pt>
                      <c:pt idx="44">
                        <c:v>#N/A</c:v>
                      </c:pt>
                    </c:numCache>
                  </c:numRef>
                </c:val>
                <c:smooth val="0"/>
                <c:extLst xmlns:c16r2="http://schemas.microsoft.com/office/drawing/2015/06/chart" xmlns:c15="http://schemas.microsoft.com/office/drawing/2012/chart">
                  <c:ext xmlns:c16="http://schemas.microsoft.com/office/drawing/2014/chart" uri="{C3380CC4-5D6E-409C-BE32-E72D297353CC}">
                    <c16:uniqueId val="{0000000A-BBFD-4338-868F-BF901B045F9F}"/>
                  </c:ext>
                </c:extLst>
              </c15:ser>
            </c15:filteredLineSeries>
          </c:ext>
        </c:extLst>
      </c:lineChart>
      <c:dateAx>
        <c:axId val="226993272"/>
        <c:scaling>
          <c:orientation val="minMax"/>
        </c:scaling>
        <c:delete val="0"/>
        <c:axPos val="b"/>
        <c:numFmt formatCode="m/d/yyyy" sourceLinked="1"/>
        <c:majorTickMark val="out"/>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26993664"/>
        <c:crosses val="autoZero"/>
        <c:auto val="0"/>
        <c:lblOffset val="100"/>
        <c:baseTimeUnit val="days"/>
        <c:majorUnit val="6"/>
        <c:majorTimeUnit val="months"/>
        <c:minorUnit val="31"/>
        <c:minorTimeUnit val="days"/>
      </c:dateAx>
      <c:valAx>
        <c:axId val="226993664"/>
        <c:scaling>
          <c:orientation val="minMax"/>
        </c:scaling>
        <c:delete val="0"/>
        <c:axPos val="l"/>
        <c:majorGridlines>
          <c:spPr>
            <a:ln w="9525" cap="flat" cmpd="sng" algn="ctr">
              <a:solidFill>
                <a:schemeClr val="tx1">
                  <a:lumMod val="15000"/>
                  <a:lumOff val="85000"/>
                </a:schemeClr>
              </a:solidFill>
              <a:round/>
            </a:ln>
            <a:effectLst/>
          </c:spPr>
        </c:majorGridlines>
        <c:numFmt formatCode="0.00_);[Red]\(0.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26993272"/>
        <c:crossesAt val="35400"/>
        <c:crossBetween val="midCat"/>
      </c:valAx>
      <c:spPr>
        <a:noFill/>
        <a:ln>
          <a:noFill/>
        </a:ln>
        <a:effectLst/>
      </c:spPr>
    </c:plotArea>
    <c:legend>
      <c:legendPos val="b"/>
      <c:layout>
        <c:manualLayout>
          <c:xMode val="edge"/>
          <c:yMode val="edge"/>
          <c:x val="0.38334561416408708"/>
          <c:y val="0.93512226356320849"/>
          <c:w val="0.23008693067604807"/>
          <c:h val="4.9450895561131789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US"/>
              <a:t>SDR vs. SMFP (Varying</a:t>
            </a:r>
            <a:r>
              <a:rPr lang="en-US" baseline="0"/>
              <a:t> PPS)</a:t>
            </a:r>
            <a:endParaRPr lang="en-US"/>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5.3981371110307923E-2"/>
          <c:y val="0.10354944335297969"/>
          <c:w val="0.77011087899726816"/>
          <c:h val="0.73044829396325461"/>
        </c:manualLayout>
      </c:layout>
      <c:lineChart>
        <c:grouping val="standard"/>
        <c:varyColors val="0"/>
        <c:ser>
          <c:idx val="0"/>
          <c:order val="0"/>
          <c:tx>
            <c:v>SDR</c:v>
          </c:tx>
          <c:spPr>
            <a:ln w="34925" cap="rnd">
              <a:solidFill>
                <a:srgbClr val="FF0000"/>
              </a:solidFill>
              <a:round/>
            </a:ln>
            <a:effectLst>
              <a:outerShdw blurRad="57150" dist="19050" dir="5400000" algn="ctr" rotWithShape="0">
                <a:srgbClr val="000000">
                  <a:alpha val="63000"/>
                </a:srgbClr>
              </a:outerShdw>
            </a:effectLst>
          </c:spPr>
          <c:marker>
            <c:symbol val="none"/>
          </c:marker>
          <c:cat>
            <c:numRef>
              <c:f>'Overall Comparison'!$D$3:$AU$3</c:f>
              <c:numCache>
                <c:formatCode>m/d/yyyy</c:formatCode>
                <c:ptCount val="44"/>
                <c:pt idx="0">
                  <c:v>35430</c:v>
                </c:pt>
                <c:pt idx="1">
                  <c:v>35611</c:v>
                </c:pt>
                <c:pt idx="2">
                  <c:v>35795.25</c:v>
                </c:pt>
                <c:pt idx="3">
                  <c:v>35976.25</c:v>
                </c:pt>
                <c:pt idx="4">
                  <c:v>36160.5</c:v>
                </c:pt>
                <c:pt idx="5">
                  <c:v>36341.75</c:v>
                </c:pt>
                <c:pt idx="6">
                  <c:v>36525.75</c:v>
                </c:pt>
                <c:pt idx="7">
                  <c:v>36707</c:v>
                </c:pt>
                <c:pt idx="8">
                  <c:v>36891</c:v>
                </c:pt>
                <c:pt idx="9">
                  <c:v>37072.25</c:v>
                </c:pt>
                <c:pt idx="10">
                  <c:v>37256.25</c:v>
                </c:pt>
                <c:pt idx="11">
                  <c:v>37437.5</c:v>
                </c:pt>
                <c:pt idx="12">
                  <c:v>37621.5</c:v>
                </c:pt>
                <c:pt idx="13">
                  <c:v>37802.75</c:v>
                </c:pt>
                <c:pt idx="14">
                  <c:v>37986.75</c:v>
                </c:pt>
                <c:pt idx="15">
                  <c:v>38168</c:v>
                </c:pt>
                <c:pt idx="16">
                  <c:v>38352</c:v>
                </c:pt>
                <c:pt idx="17">
                  <c:v>38533.25</c:v>
                </c:pt>
                <c:pt idx="18">
                  <c:v>38717.25</c:v>
                </c:pt>
                <c:pt idx="19">
                  <c:v>38898.5</c:v>
                </c:pt>
                <c:pt idx="20">
                  <c:v>39082.5</c:v>
                </c:pt>
                <c:pt idx="21">
                  <c:v>39263.75</c:v>
                </c:pt>
                <c:pt idx="22">
                  <c:v>39447.75</c:v>
                </c:pt>
                <c:pt idx="23">
                  <c:v>39629</c:v>
                </c:pt>
                <c:pt idx="24">
                  <c:v>39813</c:v>
                </c:pt>
                <c:pt idx="25">
                  <c:v>39994.25</c:v>
                </c:pt>
                <c:pt idx="26">
                  <c:v>40178.25</c:v>
                </c:pt>
                <c:pt idx="27">
                  <c:v>40359.5</c:v>
                </c:pt>
                <c:pt idx="28">
                  <c:v>40543.5</c:v>
                </c:pt>
                <c:pt idx="29">
                  <c:v>40724.75</c:v>
                </c:pt>
                <c:pt idx="30">
                  <c:v>40908.75</c:v>
                </c:pt>
                <c:pt idx="31">
                  <c:v>41090</c:v>
                </c:pt>
                <c:pt idx="32">
                  <c:v>41274</c:v>
                </c:pt>
                <c:pt idx="33">
                  <c:v>41455.25</c:v>
                </c:pt>
                <c:pt idx="34">
                  <c:v>41639.25</c:v>
                </c:pt>
                <c:pt idx="35">
                  <c:v>41820.5</c:v>
                </c:pt>
                <c:pt idx="36">
                  <c:v>42004.5</c:v>
                </c:pt>
                <c:pt idx="37">
                  <c:v>42185.75</c:v>
                </c:pt>
                <c:pt idx="38">
                  <c:v>42369.75</c:v>
                </c:pt>
                <c:pt idx="39">
                  <c:v>42551</c:v>
                </c:pt>
                <c:pt idx="40">
                  <c:v>42735</c:v>
                </c:pt>
                <c:pt idx="41">
                  <c:v>42916.25</c:v>
                </c:pt>
                <c:pt idx="42">
                  <c:v>43100.25</c:v>
                </c:pt>
                <c:pt idx="43">
                  <c:v>43281.5</c:v>
                </c:pt>
              </c:numCache>
            </c:numRef>
          </c:cat>
          <c:val>
            <c:numRef>
              <c:f>'Overall Comparison'!$D$5:$AV$5</c:f>
              <c:numCache>
                <c:formatCode>0.00</c:formatCode>
                <c:ptCount val="45"/>
                <c:pt idx="0" formatCode="0">
                  <c:v>3.5</c:v>
                </c:pt>
                <c:pt idx="1">
                  <c:v>3.7307692307692308</c:v>
                </c:pt>
                <c:pt idx="2">
                  <c:v>3.2352941176470589</c:v>
                </c:pt>
                <c:pt idx="3">
                  <c:v>3.6470588235294117</c:v>
                </c:pt>
                <c:pt idx="4">
                  <c:v>3.1363636363636362</c:v>
                </c:pt>
                <c:pt idx="5">
                  <c:v>3.3181818181818183</c:v>
                </c:pt>
                <c:pt idx="6">
                  <c:v>3.4411764705882355</c:v>
                </c:pt>
                <c:pt idx="7">
                  <c:v>3.4705882352941178</c:v>
                </c:pt>
                <c:pt idx="8">
                  <c:v>3.6176470588235294</c:v>
                </c:pt>
                <c:pt idx="9">
                  <c:v>3.4864864864864864</c:v>
                </c:pt>
                <c:pt idx="10">
                  <c:v>3.4864864864864864</c:v>
                </c:pt>
                <c:pt idx="11">
                  <c:v>3.1190476190476191</c:v>
                </c:pt>
                <c:pt idx="12">
                  <c:v>3.3333333333333335</c:v>
                </c:pt>
                <c:pt idx="13">
                  <c:v>3.2619047619047619</c:v>
                </c:pt>
                <c:pt idx="14">
                  <c:v>3.3809523809523809</c:v>
                </c:pt>
                <c:pt idx="15">
                  <c:v>3.1904761904761907</c:v>
                </c:pt>
                <c:pt idx="16">
                  <c:v>3</c:v>
                </c:pt>
                <c:pt idx="17">
                  <c:v>3.1190476190476191</c:v>
                </c:pt>
                <c:pt idx="18">
                  <c:v>3.3333333333333335</c:v>
                </c:pt>
                <c:pt idx="19">
                  <c:v>3.1666666666666665</c:v>
                </c:pt>
                <c:pt idx="20">
                  <c:v>3.2619047619047619</c:v>
                </c:pt>
                <c:pt idx="21">
                  <c:v>3.1904761904761907</c:v>
                </c:pt>
                <c:pt idx="22">
                  <c:v>3.5249999999999999</c:v>
                </c:pt>
                <c:pt idx="23">
                  <c:v>3.75</c:v>
                </c:pt>
                <c:pt idx="24">
                  <c:v>3.45</c:v>
                </c:pt>
                <c:pt idx="25">
                  <c:v>3.4750000000000001</c:v>
                </c:pt>
                <c:pt idx="26">
                  <c:v>3.4523809523809526</c:v>
                </c:pt>
                <c:pt idx="27">
                  <c:v>3.5238095238095237</c:v>
                </c:pt>
                <c:pt idx="28">
                  <c:v>3.4047619047619047</c:v>
                </c:pt>
                <c:pt idx="29">
                  <c:v>3.5714285714285716</c:v>
                </c:pt>
                <c:pt idx="30">
                  <c:v>3.3809523809523809</c:v>
                </c:pt>
                <c:pt idx="31">
                  <c:v>3.4047619047619047</c:v>
                </c:pt>
                <c:pt idx="32">
                  <c:v>3.0714285714285716</c:v>
                </c:pt>
                <c:pt idx="33">
                  <c:v>0</c:v>
                </c:pt>
                <c:pt idx="34">
                  <c:v>0</c:v>
                </c:pt>
                <c:pt idx="35">
                  <c:v>3.1904761904761907</c:v>
                </c:pt>
                <c:pt idx="36">
                  <c:v>3.3809523809523809</c:v>
                </c:pt>
                <c:pt idx="37">
                  <c:v>3.6428571428571428</c:v>
                </c:pt>
                <c:pt idx="38">
                  <c:v>3.7619047619047619</c:v>
                </c:pt>
                <c:pt idx="39">
                  <c:v>3.6428571428571428</c:v>
                </c:pt>
                <c:pt idx="40">
                  <c:v>3.75</c:v>
                </c:pt>
                <c:pt idx="41">
                  <c:v>3.3658536585365852</c:v>
                </c:pt>
                <c:pt idx="42">
                  <c:v>3.4878048780487805</c:v>
                </c:pt>
                <c:pt idx="43">
                  <c:v>3.6829268292682928</c:v>
                </c:pt>
                <c:pt idx="44">
                  <c:v>0</c:v>
                </c:pt>
              </c:numCache>
            </c:numRef>
          </c:val>
          <c:smooth val="0"/>
          <c:extLst xmlns:c16r2="http://schemas.microsoft.com/office/drawing/2015/06/chart">
            <c:ext xmlns:c16="http://schemas.microsoft.com/office/drawing/2014/chart" uri="{C3380CC4-5D6E-409C-BE32-E72D297353CC}">
              <c16:uniqueId val="{00000000-8C01-4623-B8D7-2543618A5E5C}"/>
            </c:ext>
          </c:extLst>
        </c:ser>
        <c:ser>
          <c:idx val="11"/>
          <c:order val="1"/>
          <c:tx>
            <c:v>SMFP 3.20 PPS</c:v>
          </c:tx>
          <c:spPr>
            <a:ln w="34925" cap="rnd">
              <a:solidFill>
                <a:schemeClr val="accent6">
                  <a:lumMod val="60000"/>
                </a:schemeClr>
              </a:solidFill>
              <a:round/>
            </a:ln>
            <a:effectLst>
              <a:outerShdw blurRad="57150" dist="19050" dir="5400000" algn="ctr" rotWithShape="0">
                <a:srgbClr val="000000">
                  <a:alpha val="63000"/>
                </a:srgbClr>
              </a:outerShdw>
            </a:effectLst>
          </c:spPr>
          <c:marker>
            <c:symbol val="none"/>
          </c:marker>
          <c:val>
            <c:numRef>
              <c:f>'Overall Comparison'!$D$6:$AV$6</c:f>
              <c:numCache>
                <c:formatCode>0.00</c:formatCode>
                <c:ptCount val="45"/>
                <c:pt idx="0">
                  <c:v>3.5</c:v>
                </c:pt>
                <c:pt idx="1">
                  <c:v>3.7307692307692308</c:v>
                </c:pt>
                <c:pt idx="2">
                  <c:v>3.2352941176470589</c:v>
                </c:pt>
                <c:pt idx="3">
                  <c:v>3.6470588235294117</c:v>
                </c:pt>
                <c:pt idx="4">
                  <c:v>4.0588235294117645</c:v>
                </c:pt>
                <c:pt idx="5">
                  <c:v>4.2941176470588234</c:v>
                </c:pt>
                <c:pt idx="6">
                  <c:v>3.4411764705882355</c:v>
                </c:pt>
                <c:pt idx="7">
                  <c:v>2.6818181818181817</c:v>
                </c:pt>
                <c:pt idx="8">
                  <c:v>2.7954545454545454</c:v>
                </c:pt>
                <c:pt idx="9">
                  <c:v>2.9318181818181817</c:v>
                </c:pt>
                <c:pt idx="10">
                  <c:v>3.7941176470588234</c:v>
                </c:pt>
                <c:pt idx="11">
                  <c:v>3.8529411764705883</c:v>
                </c:pt>
                <c:pt idx="12">
                  <c:v>4.117647058823529</c:v>
                </c:pt>
                <c:pt idx="13">
                  <c:v>3.1136363636363638</c:v>
                </c:pt>
                <c:pt idx="14">
                  <c:v>3.2272727272727271</c:v>
                </c:pt>
                <c:pt idx="15">
                  <c:v>3.0454545454545454</c:v>
                </c:pt>
                <c:pt idx="16">
                  <c:v>2.8636363636363638</c:v>
                </c:pt>
                <c:pt idx="17">
                  <c:v>2.9772727272727271</c:v>
                </c:pt>
                <c:pt idx="18">
                  <c:v>3.1818181818181817</c:v>
                </c:pt>
                <c:pt idx="19">
                  <c:v>3.0227272727272729</c:v>
                </c:pt>
                <c:pt idx="20">
                  <c:v>3.1136363636363638</c:v>
                </c:pt>
                <c:pt idx="21">
                  <c:v>3.0454545454545454</c:v>
                </c:pt>
                <c:pt idx="22">
                  <c:v>3.2045454545454546</c:v>
                </c:pt>
                <c:pt idx="23">
                  <c:v>3.4090909090909092</c:v>
                </c:pt>
                <c:pt idx="24">
                  <c:v>3.1363636363636362</c:v>
                </c:pt>
                <c:pt idx="25">
                  <c:v>3.1590909090909092</c:v>
                </c:pt>
                <c:pt idx="26">
                  <c:v>3.2954545454545454</c:v>
                </c:pt>
                <c:pt idx="27">
                  <c:v>3.3636363636363638</c:v>
                </c:pt>
                <c:pt idx="28">
                  <c:v>3.25</c:v>
                </c:pt>
                <c:pt idx="29">
                  <c:v>3.4090909090909092</c:v>
                </c:pt>
                <c:pt idx="30">
                  <c:v>3.2272727272727271</c:v>
                </c:pt>
                <c:pt idx="31">
                  <c:v>3.25</c:v>
                </c:pt>
                <c:pt idx="32">
                  <c:v>2.9318181818181817</c:v>
                </c:pt>
                <c:pt idx="33">
                  <c:v>0</c:v>
                </c:pt>
                <c:pt idx="34">
                  <c:v>0</c:v>
                </c:pt>
                <c:pt idx="35">
                  <c:v>3.0454545454545454</c:v>
                </c:pt>
                <c:pt idx="36">
                  <c:v>3.2272727272727271</c:v>
                </c:pt>
                <c:pt idx="37">
                  <c:v>5.884615384615385</c:v>
                </c:pt>
                <c:pt idx="38">
                  <c:v>6.0769230769230766</c:v>
                </c:pt>
                <c:pt idx="39">
                  <c:v>5.8009478672985786</c:v>
                </c:pt>
                <c:pt idx="40">
                  <c:v>4.1237113402061851</c:v>
                </c:pt>
                <c:pt idx="41">
                  <c:v>3.1363636363636362</c:v>
                </c:pt>
                <c:pt idx="42">
                  <c:v>3.25</c:v>
                </c:pt>
                <c:pt idx="43">
                  <c:v>3.4318181818181817</c:v>
                </c:pt>
                <c:pt idx="44">
                  <c:v>#N/A</c:v>
                </c:pt>
              </c:numCache>
            </c:numRef>
          </c:val>
          <c:smooth val="0"/>
          <c:extLst xmlns:c16r2="http://schemas.microsoft.com/office/drawing/2015/06/chart">
            <c:ext xmlns:c16="http://schemas.microsoft.com/office/drawing/2014/chart" uri="{C3380CC4-5D6E-409C-BE32-E72D297353CC}">
              <c16:uniqueId val="{0000000B-8C01-4623-B8D7-2543618A5E5C}"/>
            </c:ext>
          </c:extLst>
        </c:ser>
        <c:ser>
          <c:idx val="1"/>
          <c:order val="2"/>
          <c:tx>
            <c:v>SMFP 3.16 PPS</c:v>
          </c:tx>
          <c:spPr>
            <a:ln w="34925" cap="rnd">
              <a:solidFill>
                <a:schemeClr val="accent2"/>
              </a:solidFill>
              <a:round/>
            </a:ln>
            <a:effectLst>
              <a:outerShdw blurRad="57150" dist="19050" dir="5400000" algn="ctr" rotWithShape="0">
                <a:srgbClr val="000000">
                  <a:alpha val="63000"/>
                </a:srgbClr>
              </a:outerShdw>
            </a:effectLst>
          </c:spPr>
          <c:marker>
            <c:symbol val="none"/>
          </c:marker>
          <c:cat>
            <c:numRef>
              <c:f>'Overall Comparison'!$D$3:$AU$3</c:f>
              <c:numCache>
                <c:formatCode>m/d/yyyy</c:formatCode>
                <c:ptCount val="44"/>
                <c:pt idx="0">
                  <c:v>35430</c:v>
                </c:pt>
                <c:pt idx="1">
                  <c:v>35611</c:v>
                </c:pt>
                <c:pt idx="2">
                  <c:v>35795.25</c:v>
                </c:pt>
                <c:pt idx="3">
                  <c:v>35976.25</c:v>
                </c:pt>
                <c:pt idx="4">
                  <c:v>36160.5</c:v>
                </c:pt>
                <c:pt idx="5">
                  <c:v>36341.75</c:v>
                </c:pt>
                <c:pt idx="6">
                  <c:v>36525.75</c:v>
                </c:pt>
                <c:pt idx="7">
                  <c:v>36707</c:v>
                </c:pt>
                <c:pt idx="8">
                  <c:v>36891</c:v>
                </c:pt>
                <c:pt idx="9">
                  <c:v>37072.25</c:v>
                </c:pt>
                <c:pt idx="10">
                  <c:v>37256.25</c:v>
                </c:pt>
                <c:pt idx="11">
                  <c:v>37437.5</c:v>
                </c:pt>
                <c:pt idx="12">
                  <c:v>37621.5</c:v>
                </c:pt>
                <c:pt idx="13">
                  <c:v>37802.75</c:v>
                </c:pt>
                <c:pt idx="14">
                  <c:v>37986.75</c:v>
                </c:pt>
                <c:pt idx="15">
                  <c:v>38168</c:v>
                </c:pt>
                <c:pt idx="16">
                  <c:v>38352</c:v>
                </c:pt>
                <c:pt idx="17">
                  <c:v>38533.25</c:v>
                </c:pt>
                <c:pt idx="18">
                  <c:v>38717.25</c:v>
                </c:pt>
                <c:pt idx="19">
                  <c:v>38898.5</c:v>
                </c:pt>
                <c:pt idx="20">
                  <c:v>39082.5</c:v>
                </c:pt>
                <c:pt idx="21">
                  <c:v>39263.75</c:v>
                </c:pt>
                <c:pt idx="22">
                  <c:v>39447.75</c:v>
                </c:pt>
                <c:pt idx="23">
                  <c:v>39629</c:v>
                </c:pt>
                <c:pt idx="24">
                  <c:v>39813</c:v>
                </c:pt>
                <c:pt idx="25">
                  <c:v>39994.25</c:v>
                </c:pt>
                <c:pt idx="26">
                  <c:v>40178.25</c:v>
                </c:pt>
                <c:pt idx="27">
                  <c:v>40359.5</c:v>
                </c:pt>
                <c:pt idx="28">
                  <c:v>40543.5</c:v>
                </c:pt>
                <c:pt idx="29">
                  <c:v>40724.75</c:v>
                </c:pt>
                <c:pt idx="30">
                  <c:v>40908.75</c:v>
                </c:pt>
                <c:pt idx="31">
                  <c:v>41090</c:v>
                </c:pt>
                <c:pt idx="32">
                  <c:v>41274</c:v>
                </c:pt>
                <c:pt idx="33">
                  <c:v>41455.25</c:v>
                </c:pt>
                <c:pt idx="34">
                  <c:v>41639.25</c:v>
                </c:pt>
                <c:pt idx="35">
                  <c:v>41820.5</c:v>
                </c:pt>
                <c:pt idx="36">
                  <c:v>42004.5</c:v>
                </c:pt>
                <c:pt idx="37">
                  <c:v>42185.75</c:v>
                </c:pt>
                <c:pt idx="38">
                  <c:v>42369.75</c:v>
                </c:pt>
                <c:pt idx="39">
                  <c:v>42551</c:v>
                </c:pt>
                <c:pt idx="40">
                  <c:v>42735</c:v>
                </c:pt>
                <c:pt idx="41">
                  <c:v>42916.25</c:v>
                </c:pt>
                <c:pt idx="42">
                  <c:v>43100.25</c:v>
                </c:pt>
                <c:pt idx="43">
                  <c:v>43281.5</c:v>
                </c:pt>
              </c:numCache>
              <c:extLst xmlns:c16r2="http://schemas.microsoft.com/office/drawing/2015/06/chart" xmlns:c15="http://schemas.microsoft.com/office/drawing/2012/chart"/>
            </c:numRef>
          </c:cat>
          <c:val>
            <c:numRef>
              <c:f>'Overall Comparison'!$D$7:$AV$7</c:f>
              <c:numCache>
                <c:formatCode>0.00</c:formatCode>
                <c:ptCount val="45"/>
                <c:pt idx="0">
                  <c:v>3.5</c:v>
                </c:pt>
                <c:pt idx="1">
                  <c:v>3.7307692307692308</c:v>
                </c:pt>
                <c:pt idx="2">
                  <c:v>3.2352941176470589</c:v>
                </c:pt>
                <c:pt idx="3">
                  <c:v>3.6470588235294117</c:v>
                </c:pt>
                <c:pt idx="4">
                  <c:v>4.0588235294117645</c:v>
                </c:pt>
                <c:pt idx="5">
                  <c:v>4.2941176470588234</c:v>
                </c:pt>
                <c:pt idx="6">
                  <c:v>3.4411764705882355</c:v>
                </c:pt>
                <c:pt idx="7">
                  <c:v>2.6818181818181817</c:v>
                </c:pt>
                <c:pt idx="8">
                  <c:v>2.7954545454545454</c:v>
                </c:pt>
                <c:pt idx="9">
                  <c:v>2.9318181818181817</c:v>
                </c:pt>
                <c:pt idx="10">
                  <c:v>3.7941176470588234</c:v>
                </c:pt>
                <c:pt idx="11">
                  <c:v>3.8529411764705883</c:v>
                </c:pt>
                <c:pt idx="12">
                  <c:v>4.117647058823529</c:v>
                </c:pt>
                <c:pt idx="13">
                  <c:v>3.1136363636363638</c:v>
                </c:pt>
                <c:pt idx="14">
                  <c:v>3.2272727272727271</c:v>
                </c:pt>
                <c:pt idx="15">
                  <c:v>3.0454545454545454</c:v>
                </c:pt>
                <c:pt idx="16">
                  <c:v>2.8636363636363638</c:v>
                </c:pt>
                <c:pt idx="17">
                  <c:v>2.9772727272727271</c:v>
                </c:pt>
                <c:pt idx="18">
                  <c:v>3.1818181818181817</c:v>
                </c:pt>
                <c:pt idx="19">
                  <c:v>3.0227272727272729</c:v>
                </c:pt>
                <c:pt idx="20">
                  <c:v>3.1136363636363638</c:v>
                </c:pt>
                <c:pt idx="21">
                  <c:v>3.0454545454545454</c:v>
                </c:pt>
                <c:pt idx="22">
                  <c:v>3.2045454545454546</c:v>
                </c:pt>
                <c:pt idx="23">
                  <c:v>3.4090909090909092</c:v>
                </c:pt>
                <c:pt idx="24">
                  <c:v>3.1363636363636362</c:v>
                </c:pt>
                <c:pt idx="25">
                  <c:v>3.1590909090909092</c:v>
                </c:pt>
                <c:pt idx="26">
                  <c:v>3.2954545454545454</c:v>
                </c:pt>
                <c:pt idx="27">
                  <c:v>3.3636363636363638</c:v>
                </c:pt>
                <c:pt idx="28">
                  <c:v>3.25</c:v>
                </c:pt>
                <c:pt idx="29">
                  <c:v>3.4090909090909092</c:v>
                </c:pt>
                <c:pt idx="30">
                  <c:v>3.2272727272727271</c:v>
                </c:pt>
                <c:pt idx="31">
                  <c:v>3.25</c:v>
                </c:pt>
                <c:pt idx="32">
                  <c:v>2.9318181818181817</c:v>
                </c:pt>
                <c:pt idx="33">
                  <c:v>0</c:v>
                </c:pt>
                <c:pt idx="34">
                  <c:v>0</c:v>
                </c:pt>
                <c:pt idx="35">
                  <c:v>3.0454545454545454</c:v>
                </c:pt>
                <c:pt idx="36">
                  <c:v>3.2272727272727271</c:v>
                </c:pt>
                <c:pt idx="37">
                  <c:v>5.884615384615385</c:v>
                </c:pt>
                <c:pt idx="38">
                  <c:v>6.0769230769230766</c:v>
                </c:pt>
                <c:pt idx="39">
                  <c:v>5.6799812030075181</c:v>
                </c:pt>
                <c:pt idx="40">
                  <c:v>4.061000685400959</c:v>
                </c:pt>
                <c:pt idx="41">
                  <c:v>3.1363636363636362</c:v>
                </c:pt>
                <c:pt idx="42">
                  <c:v>3.25</c:v>
                </c:pt>
                <c:pt idx="43">
                  <c:v>3.4318181818181817</c:v>
                </c:pt>
                <c:pt idx="44">
                  <c:v>#N/A</c:v>
                </c:pt>
              </c:numCache>
              <c:extLst xmlns:c16r2="http://schemas.microsoft.com/office/drawing/2015/06/chart" xmlns:c15="http://schemas.microsoft.com/office/drawing/2012/chart"/>
            </c:numRef>
          </c:val>
          <c:smooth val="0"/>
          <c:extLst xmlns:c16r2="http://schemas.microsoft.com/office/drawing/2015/06/chart">
            <c:ext xmlns:c16="http://schemas.microsoft.com/office/drawing/2014/chart" uri="{C3380CC4-5D6E-409C-BE32-E72D297353CC}">
              <c16:uniqueId val="{00000001-8C01-4623-B8D7-2543618A5E5C}"/>
            </c:ext>
          </c:extLst>
        </c:ser>
        <c:ser>
          <c:idx val="2"/>
          <c:order val="3"/>
          <c:tx>
            <c:v>SMFP 3.12 PPS</c:v>
          </c:tx>
          <c:spPr>
            <a:ln w="34925" cap="rnd">
              <a:solidFill>
                <a:schemeClr val="accent3"/>
              </a:solidFill>
              <a:round/>
            </a:ln>
            <a:effectLst>
              <a:outerShdw blurRad="57150" dist="19050" dir="5400000" algn="ctr" rotWithShape="0">
                <a:srgbClr val="000000">
                  <a:alpha val="63000"/>
                </a:srgbClr>
              </a:outerShdw>
            </a:effectLst>
          </c:spPr>
          <c:marker>
            <c:symbol val="none"/>
          </c:marker>
          <c:val>
            <c:numRef>
              <c:f>'Overall Comparison'!$D$8:$AV$8</c:f>
              <c:numCache>
                <c:formatCode>0.00</c:formatCode>
                <c:ptCount val="45"/>
                <c:pt idx="0">
                  <c:v>3.5</c:v>
                </c:pt>
                <c:pt idx="1">
                  <c:v>3.7307692307692308</c:v>
                </c:pt>
                <c:pt idx="2">
                  <c:v>3.2352941176470589</c:v>
                </c:pt>
                <c:pt idx="3">
                  <c:v>3.6470588235294117</c:v>
                </c:pt>
                <c:pt idx="4">
                  <c:v>4.0588235294117645</c:v>
                </c:pt>
                <c:pt idx="5">
                  <c:v>4.2941176470588234</c:v>
                </c:pt>
                <c:pt idx="6">
                  <c:v>3.4411764705882355</c:v>
                </c:pt>
                <c:pt idx="7">
                  <c:v>2.6818181818181817</c:v>
                </c:pt>
                <c:pt idx="8">
                  <c:v>2.7954545454545454</c:v>
                </c:pt>
                <c:pt idx="9">
                  <c:v>2.9318181818181817</c:v>
                </c:pt>
                <c:pt idx="10">
                  <c:v>3.7941176470588234</c:v>
                </c:pt>
                <c:pt idx="11">
                  <c:v>3.8529411764705883</c:v>
                </c:pt>
                <c:pt idx="12">
                  <c:v>4.117647058823529</c:v>
                </c:pt>
                <c:pt idx="13">
                  <c:v>3.1136363636363638</c:v>
                </c:pt>
                <c:pt idx="14">
                  <c:v>3.2272727272727271</c:v>
                </c:pt>
                <c:pt idx="15">
                  <c:v>3.0454545454545454</c:v>
                </c:pt>
                <c:pt idx="16">
                  <c:v>2.8636363636363638</c:v>
                </c:pt>
                <c:pt idx="17">
                  <c:v>2.9772727272727271</c:v>
                </c:pt>
                <c:pt idx="18">
                  <c:v>3.1818181818181817</c:v>
                </c:pt>
                <c:pt idx="19">
                  <c:v>3.0227272727272729</c:v>
                </c:pt>
                <c:pt idx="20">
                  <c:v>3.1136363636363638</c:v>
                </c:pt>
                <c:pt idx="21">
                  <c:v>3.0454545454545454</c:v>
                </c:pt>
                <c:pt idx="22">
                  <c:v>3.2045454545454546</c:v>
                </c:pt>
                <c:pt idx="23">
                  <c:v>3.4090909090909092</c:v>
                </c:pt>
                <c:pt idx="24">
                  <c:v>3.1363636363636362</c:v>
                </c:pt>
                <c:pt idx="25">
                  <c:v>3.1590909090909092</c:v>
                </c:pt>
                <c:pt idx="26">
                  <c:v>3.2954545454545454</c:v>
                </c:pt>
                <c:pt idx="27">
                  <c:v>3.3636363636363638</c:v>
                </c:pt>
                <c:pt idx="28">
                  <c:v>3.25</c:v>
                </c:pt>
                <c:pt idx="29">
                  <c:v>3.4090909090909092</c:v>
                </c:pt>
                <c:pt idx="30">
                  <c:v>3.2272727272727271</c:v>
                </c:pt>
                <c:pt idx="31">
                  <c:v>3.25</c:v>
                </c:pt>
                <c:pt idx="32">
                  <c:v>2.9318181818181817</c:v>
                </c:pt>
                <c:pt idx="33">
                  <c:v>0</c:v>
                </c:pt>
                <c:pt idx="34">
                  <c:v>0</c:v>
                </c:pt>
                <c:pt idx="35">
                  <c:v>3.0454545454545454</c:v>
                </c:pt>
                <c:pt idx="36">
                  <c:v>3.2272727272727271</c:v>
                </c:pt>
                <c:pt idx="37">
                  <c:v>5.884615384615385</c:v>
                </c:pt>
                <c:pt idx="38">
                  <c:v>6.0769230769230766</c:v>
                </c:pt>
                <c:pt idx="39">
                  <c:v>5.5610438024231135</c:v>
                </c:pt>
                <c:pt idx="40">
                  <c:v>3.9986329460013672</c:v>
                </c:pt>
                <c:pt idx="41">
                  <c:v>3.1363636363636362</c:v>
                </c:pt>
                <c:pt idx="42">
                  <c:v>3.25</c:v>
                </c:pt>
                <c:pt idx="43">
                  <c:v>3.4318181818181817</c:v>
                </c:pt>
                <c:pt idx="44">
                  <c:v>#N/A</c:v>
                </c:pt>
              </c:numCache>
              <c:extLst xmlns:c16r2="http://schemas.microsoft.com/office/drawing/2015/06/chart" xmlns:c15="http://schemas.microsoft.com/office/drawing/2012/chart"/>
            </c:numRef>
          </c:val>
          <c:smooth val="0"/>
          <c:extLst xmlns:c16r2="http://schemas.microsoft.com/office/drawing/2015/06/chart">
            <c:ext xmlns:c16="http://schemas.microsoft.com/office/drawing/2014/chart" uri="{C3380CC4-5D6E-409C-BE32-E72D297353CC}">
              <c16:uniqueId val="{00000005-8C01-4623-B8D7-2543618A5E5C}"/>
            </c:ext>
          </c:extLst>
        </c:ser>
        <c:ser>
          <c:idx val="3"/>
          <c:order val="4"/>
          <c:tx>
            <c:v>SMFP 3.08 PPS</c:v>
          </c:tx>
          <c:spPr>
            <a:ln w="34925" cap="rnd">
              <a:solidFill>
                <a:schemeClr val="accent4"/>
              </a:solidFill>
              <a:round/>
            </a:ln>
            <a:effectLst>
              <a:outerShdw blurRad="57150" dist="19050" dir="5400000" algn="ctr" rotWithShape="0">
                <a:srgbClr val="000000">
                  <a:alpha val="63000"/>
                </a:srgbClr>
              </a:outerShdw>
            </a:effectLst>
          </c:spPr>
          <c:marker>
            <c:symbol val="none"/>
          </c:marker>
          <c:val>
            <c:numRef>
              <c:f>'Overall Comparison'!$D$9:$AV$9</c:f>
              <c:numCache>
                <c:formatCode>0.00</c:formatCode>
                <c:ptCount val="45"/>
                <c:pt idx="0">
                  <c:v>3.5</c:v>
                </c:pt>
                <c:pt idx="1">
                  <c:v>3.7307692307692308</c:v>
                </c:pt>
                <c:pt idx="2">
                  <c:v>3.2352941176470589</c:v>
                </c:pt>
                <c:pt idx="3">
                  <c:v>3.6470588235294117</c:v>
                </c:pt>
                <c:pt idx="4">
                  <c:v>4.0588235294117645</c:v>
                </c:pt>
                <c:pt idx="5">
                  <c:v>4.2941176470588234</c:v>
                </c:pt>
                <c:pt idx="6">
                  <c:v>3.4411764705882355</c:v>
                </c:pt>
                <c:pt idx="7">
                  <c:v>2.6818181818181817</c:v>
                </c:pt>
                <c:pt idx="8">
                  <c:v>2.7954545454545454</c:v>
                </c:pt>
                <c:pt idx="9">
                  <c:v>2.9318181818181817</c:v>
                </c:pt>
                <c:pt idx="10">
                  <c:v>3.7941176470588234</c:v>
                </c:pt>
                <c:pt idx="11">
                  <c:v>3.8529411764705883</c:v>
                </c:pt>
                <c:pt idx="12">
                  <c:v>4.117647058823529</c:v>
                </c:pt>
                <c:pt idx="13">
                  <c:v>3.1136363636363638</c:v>
                </c:pt>
                <c:pt idx="14">
                  <c:v>3.2272727272727271</c:v>
                </c:pt>
                <c:pt idx="15">
                  <c:v>3.0454545454545454</c:v>
                </c:pt>
                <c:pt idx="16">
                  <c:v>2.8636363636363638</c:v>
                </c:pt>
                <c:pt idx="17">
                  <c:v>2.9772727272727271</c:v>
                </c:pt>
                <c:pt idx="18">
                  <c:v>3.1818181818181817</c:v>
                </c:pt>
                <c:pt idx="19">
                  <c:v>3.0227272727272729</c:v>
                </c:pt>
                <c:pt idx="20">
                  <c:v>3.1136363636363638</c:v>
                </c:pt>
                <c:pt idx="21">
                  <c:v>3.0454545454545454</c:v>
                </c:pt>
                <c:pt idx="22">
                  <c:v>3.2045454545454546</c:v>
                </c:pt>
                <c:pt idx="23">
                  <c:v>3.4090909090909092</c:v>
                </c:pt>
                <c:pt idx="24">
                  <c:v>3.1363636363636362</c:v>
                </c:pt>
                <c:pt idx="25">
                  <c:v>3.1590909090909092</c:v>
                </c:pt>
                <c:pt idx="26">
                  <c:v>3.2954545454545454</c:v>
                </c:pt>
                <c:pt idx="27">
                  <c:v>3.3636363636363638</c:v>
                </c:pt>
                <c:pt idx="28">
                  <c:v>3.25</c:v>
                </c:pt>
                <c:pt idx="29">
                  <c:v>3.4090909090909092</c:v>
                </c:pt>
                <c:pt idx="30">
                  <c:v>3.2272727272727271</c:v>
                </c:pt>
                <c:pt idx="31">
                  <c:v>3.25</c:v>
                </c:pt>
                <c:pt idx="32">
                  <c:v>2.9318181818181817</c:v>
                </c:pt>
                <c:pt idx="33">
                  <c:v>0</c:v>
                </c:pt>
                <c:pt idx="34">
                  <c:v>0</c:v>
                </c:pt>
                <c:pt idx="35">
                  <c:v>3.0454545454545454</c:v>
                </c:pt>
                <c:pt idx="36">
                  <c:v>3.2272727272727271</c:v>
                </c:pt>
                <c:pt idx="37">
                  <c:v>5.884615384615385</c:v>
                </c:pt>
                <c:pt idx="38">
                  <c:v>6.0769230769230766</c:v>
                </c:pt>
                <c:pt idx="39">
                  <c:v>5.4440850277264321</c:v>
                </c:pt>
                <c:pt idx="40">
                  <c:v>3.9366053169734152</c:v>
                </c:pt>
                <c:pt idx="41">
                  <c:v>3.1363636363636362</c:v>
                </c:pt>
                <c:pt idx="42">
                  <c:v>3.25</c:v>
                </c:pt>
                <c:pt idx="43">
                  <c:v>3.4318181818181817</c:v>
                </c:pt>
                <c:pt idx="44">
                  <c:v>#N/A</c:v>
                </c:pt>
              </c:numCache>
              <c:extLst xmlns:c16r2="http://schemas.microsoft.com/office/drawing/2015/06/chart" xmlns:c15="http://schemas.microsoft.com/office/drawing/2012/chart"/>
            </c:numRef>
          </c:val>
          <c:smooth val="0"/>
          <c:extLst xmlns:c16r2="http://schemas.microsoft.com/office/drawing/2015/06/chart">
            <c:ext xmlns:c16="http://schemas.microsoft.com/office/drawing/2014/chart" uri="{C3380CC4-5D6E-409C-BE32-E72D297353CC}">
              <c16:uniqueId val="{00000006-8C01-4623-B8D7-2543618A5E5C}"/>
            </c:ext>
          </c:extLst>
        </c:ser>
        <c:ser>
          <c:idx val="4"/>
          <c:order val="5"/>
          <c:tx>
            <c:v>SMFP 3.04 PPS</c:v>
          </c:tx>
          <c:spPr>
            <a:ln w="34925" cap="rnd">
              <a:solidFill>
                <a:schemeClr val="accent5"/>
              </a:solidFill>
              <a:round/>
            </a:ln>
            <a:effectLst>
              <a:outerShdw blurRad="57150" dist="19050" dir="5400000" algn="ctr" rotWithShape="0">
                <a:srgbClr val="000000">
                  <a:alpha val="63000"/>
                </a:srgbClr>
              </a:outerShdw>
            </a:effectLst>
          </c:spPr>
          <c:marker>
            <c:symbol val="none"/>
          </c:marker>
          <c:val>
            <c:numRef>
              <c:f>'Overall Comparison'!$D$10:$AV$10</c:f>
              <c:numCache>
                <c:formatCode>0.00</c:formatCode>
                <c:ptCount val="45"/>
                <c:pt idx="0">
                  <c:v>3.5</c:v>
                </c:pt>
                <c:pt idx="1">
                  <c:v>3.7307692307692308</c:v>
                </c:pt>
                <c:pt idx="2">
                  <c:v>3.2352941176470589</c:v>
                </c:pt>
                <c:pt idx="3">
                  <c:v>3.6470588235294117</c:v>
                </c:pt>
                <c:pt idx="4">
                  <c:v>4.0588235294117645</c:v>
                </c:pt>
                <c:pt idx="5">
                  <c:v>4.2941176470588234</c:v>
                </c:pt>
                <c:pt idx="6">
                  <c:v>3.4411764705882355</c:v>
                </c:pt>
                <c:pt idx="7">
                  <c:v>2.6818181818181817</c:v>
                </c:pt>
                <c:pt idx="8">
                  <c:v>2.7954545454545454</c:v>
                </c:pt>
                <c:pt idx="9">
                  <c:v>2.9318181818181817</c:v>
                </c:pt>
                <c:pt idx="10">
                  <c:v>3.7941176470588234</c:v>
                </c:pt>
                <c:pt idx="11">
                  <c:v>3.8529411764705883</c:v>
                </c:pt>
                <c:pt idx="12">
                  <c:v>4.117647058823529</c:v>
                </c:pt>
                <c:pt idx="13">
                  <c:v>3.1136363636363638</c:v>
                </c:pt>
                <c:pt idx="14">
                  <c:v>3.2272727272727271</c:v>
                </c:pt>
                <c:pt idx="15">
                  <c:v>3.0454545454545454</c:v>
                </c:pt>
                <c:pt idx="16">
                  <c:v>2.8636363636363638</c:v>
                </c:pt>
                <c:pt idx="17">
                  <c:v>2.9772727272727271</c:v>
                </c:pt>
                <c:pt idx="18">
                  <c:v>3.1818181818181817</c:v>
                </c:pt>
                <c:pt idx="19">
                  <c:v>3.0227272727272729</c:v>
                </c:pt>
                <c:pt idx="20">
                  <c:v>3.1136363636363638</c:v>
                </c:pt>
                <c:pt idx="21">
                  <c:v>3.0454545454545454</c:v>
                </c:pt>
                <c:pt idx="22">
                  <c:v>3.2045454545454546</c:v>
                </c:pt>
                <c:pt idx="23">
                  <c:v>3.4090909090909092</c:v>
                </c:pt>
                <c:pt idx="24">
                  <c:v>3.1363636363636362</c:v>
                </c:pt>
                <c:pt idx="25">
                  <c:v>3.1590909090909092</c:v>
                </c:pt>
                <c:pt idx="26">
                  <c:v>3.2954545454545454</c:v>
                </c:pt>
                <c:pt idx="27">
                  <c:v>3.3636363636363638</c:v>
                </c:pt>
                <c:pt idx="28">
                  <c:v>3.25</c:v>
                </c:pt>
                <c:pt idx="29">
                  <c:v>3.4090909090909092</c:v>
                </c:pt>
                <c:pt idx="30">
                  <c:v>3.2272727272727271</c:v>
                </c:pt>
                <c:pt idx="31">
                  <c:v>3.25</c:v>
                </c:pt>
                <c:pt idx="32">
                  <c:v>2.9318181818181817</c:v>
                </c:pt>
                <c:pt idx="33">
                  <c:v>0</c:v>
                </c:pt>
                <c:pt idx="34">
                  <c:v>0</c:v>
                </c:pt>
                <c:pt idx="35">
                  <c:v>3.0454545454545454</c:v>
                </c:pt>
                <c:pt idx="36">
                  <c:v>3.2272727272727271</c:v>
                </c:pt>
                <c:pt idx="37">
                  <c:v>5.884615384615385</c:v>
                </c:pt>
                <c:pt idx="38">
                  <c:v>5.6860234630801525</c:v>
                </c:pt>
                <c:pt idx="39">
                  <c:v>5.0167289850904</c:v>
                </c:pt>
                <c:pt idx="40">
                  <c:v>3.7038902685358219</c:v>
                </c:pt>
                <c:pt idx="41">
                  <c:v>3.1363636363636362</c:v>
                </c:pt>
                <c:pt idx="42">
                  <c:v>3.25</c:v>
                </c:pt>
                <c:pt idx="43">
                  <c:v>3.4318181818181817</c:v>
                </c:pt>
                <c:pt idx="44">
                  <c:v>#N/A</c:v>
                </c:pt>
              </c:numCache>
              <c:extLst xmlns:c16r2="http://schemas.microsoft.com/office/drawing/2015/06/chart" xmlns:c15="http://schemas.microsoft.com/office/drawing/2012/chart"/>
            </c:numRef>
          </c:val>
          <c:smooth val="0"/>
          <c:extLst xmlns:c16r2="http://schemas.microsoft.com/office/drawing/2015/06/chart">
            <c:ext xmlns:c16="http://schemas.microsoft.com/office/drawing/2014/chart" uri="{C3380CC4-5D6E-409C-BE32-E72D297353CC}">
              <c16:uniqueId val="{00000002-8C01-4623-B8D7-2543618A5E5C}"/>
            </c:ext>
          </c:extLst>
        </c:ser>
        <c:ser>
          <c:idx val="5"/>
          <c:order val="6"/>
          <c:tx>
            <c:v>SMFP 3.00 PPS</c:v>
          </c:tx>
          <c:spPr>
            <a:ln w="34925" cap="rnd">
              <a:solidFill>
                <a:schemeClr val="accent6"/>
              </a:solidFill>
              <a:round/>
            </a:ln>
            <a:effectLst>
              <a:outerShdw blurRad="57150" dist="19050" dir="5400000" algn="ctr" rotWithShape="0">
                <a:srgbClr val="000000">
                  <a:alpha val="63000"/>
                </a:srgbClr>
              </a:outerShdw>
            </a:effectLst>
          </c:spPr>
          <c:marker>
            <c:symbol val="none"/>
          </c:marker>
          <c:val>
            <c:numRef>
              <c:f>'Overall Comparison'!$D$11:$AV$11</c:f>
              <c:numCache>
                <c:formatCode>0.00</c:formatCode>
                <c:ptCount val="45"/>
                <c:pt idx="0">
                  <c:v>3.5</c:v>
                </c:pt>
                <c:pt idx="1">
                  <c:v>3.7307692307692308</c:v>
                </c:pt>
                <c:pt idx="2">
                  <c:v>3.2352941176470589</c:v>
                </c:pt>
                <c:pt idx="3">
                  <c:v>3.6470588235294117</c:v>
                </c:pt>
                <c:pt idx="4">
                  <c:v>4.0588235294117645</c:v>
                </c:pt>
                <c:pt idx="5">
                  <c:v>4.2941176470588234</c:v>
                </c:pt>
                <c:pt idx="6">
                  <c:v>3.4411764705882355</c:v>
                </c:pt>
                <c:pt idx="7">
                  <c:v>2.6818181818181817</c:v>
                </c:pt>
                <c:pt idx="8">
                  <c:v>2.7954545454545454</c:v>
                </c:pt>
                <c:pt idx="9">
                  <c:v>2.9318181818181817</c:v>
                </c:pt>
                <c:pt idx="10">
                  <c:v>3.7941176470588234</c:v>
                </c:pt>
                <c:pt idx="11">
                  <c:v>3.8529411764705883</c:v>
                </c:pt>
                <c:pt idx="12">
                  <c:v>4.117647058823529</c:v>
                </c:pt>
                <c:pt idx="13">
                  <c:v>3.1136363636363638</c:v>
                </c:pt>
                <c:pt idx="14">
                  <c:v>3.2272727272727271</c:v>
                </c:pt>
                <c:pt idx="15">
                  <c:v>3.0454545454545454</c:v>
                </c:pt>
                <c:pt idx="16">
                  <c:v>2.8636363636363638</c:v>
                </c:pt>
                <c:pt idx="17">
                  <c:v>2.9772727272727271</c:v>
                </c:pt>
                <c:pt idx="18">
                  <c:v>3.1818181818181817</c:v>
                </c:pt>
                <c:pt idx="19">
                  <c:v>3.0227272727272729</c:v>
                </c:pt>
                <c:pt idx="20">
                  <c:v>3.1136363636363638</c:v>
                </c:pt>
                <c:pt idx="21">
                  <c:v>3.0454545454545454</c:v>
                </c:pt>
                <c:pt idx="22">
                  <c:v>3.2045454545454546</c:v>
                </c:pt>
                <c:pt idx="23">
                  <c:v>3.4090909090909092</c:v>
                </c:pt>
                <c:pt idx="24">
                  <c:v>3.1363636363636362</c:v>
                </c:pt>
                <c:pt idx="25">
                  <c:v>3.1590909090909092</c:v>
                </c:pt>
                <c:pt idx="26">
                  <c:v>3.2954545454545454</c:v>
                </c:pt>
                <c:pt idx="27">
                  <c:v>3.3636363636363638</c:v>
                </c:pt>
                <c:pt idx="28">
                  <c:v>3.25</c:v>
                </c:pt>
                <c:pt idx="29">
                  <c:v>3.4090909090909092</c:v>
                </c:pt>
                <c:pt idx="30">
                  <c:v>3.2272727272727271</c:v>
                </c:pt>
                <c:pt idx="31">
                  <c:v>3.25</c:v>
                </c:pt>
                <c:pt idx="32">
                  <c:v>2.9318181818181817</c:v>
                </c:pt>
                <c:pt idx="33">
                  <c:v>0</c:v>
                </c:pt>
                <c:pt idx="34">
                  <c:v>0</c:v>
                </c:pt>
                <c:pt idx="35">
                  <c:v>3.0454545454545454</c:v>
                </c:pt>
                <c:pt idx="36">
                  <c:v>3.2272727272727271</c:v>
                </c:pt>
                <c:pt idx="37">
                  <c:v>5.884615384615385</c:v>
                </c:pt>
                <c:pt idx="38">
                  <c:v>5.5637852593266599</c:v>
                </c:pt>
                <c:pt idx="39">
                  <c:v>4.8217426710097717</c:v>
                </c:pt>
                <c:pt idx="40">
                  <c:v>3.5944272445820431</c:v>
                </c:pt>
                <c:pt idx="41">
                  <c:v>3.1363636363636362</c:v>
                </c:pt>
                <c:pt idx="42">
                  <c:v>3.25</c:v>
                </c:pt>
                <c:pt idx="43">
                  <c:v>3.4318181818181817</c:v>
                </c:pt>
                <c:pt idx="44">
                  <c:v>#N/A</c:v>
                </c:pt>
              </c:numCache>
              <c:extLst xmlns:c16r2="http://schemas.microsoft.com/office/drawing/2015/06/chart" xmlns:c15="http://schemas.microsoft.com/office/drawing/2012/chart"/>
            </c:numRef>
          </c:val>
          <c:smooth val="0"/>
          <c:extLst xmlns:c16r2="http://schemas.microsoft.com/office/drawing/2015/06/chart">
            <c:ext xmlns:c16="http://schemas.microsoft.com/office/drawing/2014/chart" uri="{C3380CC4-5D6E-409C-BE32-E72D297353CC}">
              <c16:uniqueId val="{00000007-8C01-4623-B8D7-2543618A5E5C}"/>
            </c:ext>
          </c:extLst>
        </c:ser>
        <c:ser>
          <c:idx val="6"/>
          <c:order val="7"/>
          <c:tx>
            <c:v>SMFP 2.96 PPS</c:v>
          </c:tx>
          <c:spPr>
            <a:ln w="34925" cap="rnd">
              <a:solidFill>
                <a:schemeClr val="accent1">
                  <a:lumMod val="60000"/>
                </a:schemeClr>
              </a:solidFill>
              <a:round/>
            </a:ln>
            <a:effectLst>
              <a:outerShdw blurRad="57150" dist="19050" dir="5400000" algn="ctr" rotWithShape="0">
                <a:srgbClr val="000000">
                  <a:alpha val="63000"/>
                </a:srgbClr>
              </a:outerShdw>
            </a:effectLst>
          </c:spPr>
          <c:marker>
            <c:symbol val="none"/>
          </c:marker>
          <c:val>
            <c:numRef>
              <c:f>'Overall Comparison'!$D$12:$AV$12</c:f>
              <c:numCache>
                <c:formatCode>0.00</c:formatCode>
                <c:ptCount val="45"/>
                <c:pt idx="0">
                  <c:v>3.5</c:v>
                </c:pt>
                <c:pt idx="1">
                  <c:v>3.7307692307692308</c:v>
                </c:pt>
                <c:pt idx="2">
                  <c:v>3.2352941176470589</c:v>
                </c:pt>
                <c:pt idx="3">
                  <c:v>3.6470588235294117</c:v>
                </c:pt>
                <c:pt idx="4">
                  <c:v>4.0588235294117645</c:v>
                </c:pt>
                <c:pt idx="5">
                  <c:v>4.2941176470588234</c:v>
                </c:pt>
                <c:pt idx="6">
                  <c:v>3.4411764705882355</c:v>
                </c:pt>
                <c:pt idx="7">
                  <c:v>2.6818181818181817</c:v>
                </c:pt>
                <c:pt idx="8">
                  <c:v>2.7954545454545454</c:v>
                </c:pt>
                <c:pt idx="9">
                  <c:v>2.9318181818181817</c:v>
                </c:pt>
                <c:pt idx="10">
                  <c:v>3.7941176470588234</c:v>
                </c:pt>
                <c:pt idx="11">
                  <c:v>3.8529411764705883</c:v>
                </c:pt>
                <c:pt idx="12">
                  <c:v>4.117647058823529</c:v>
                </c:pt>
                <c:pt idx="13">
                  <c:v>3.1136363636363638</c:v>
                </c:pt>
                <c:pt idx="14">
                  <c:v>3.2272727272727271</c:v>
                </c:pt>
                <c:pt idx="15">
                  <c:v>3.0454545454545454</c:v>
                </c:pt>
                <c:pt idx="16">
                  <c:v>2.8636363636363638</c:v>
                </c:pt>
                <c:pt idx="17">
                  <c:v>2.9772727272727271</c:v>
                </c:pt>
                <c:pt idx="18">
                  <c:v>3.1818181818181817</c:v>
                </c:pt>
                <c:pt idx="19">
                  <c:v>3.0227272727272729</c:v>
                </c:pt>
                <c:pt idx="20">
                  <c:v>3.1136363636363638</c:v>
                </c:pt>
                <c:pt idx="21">
                  <c:v>3.0454545454545454</c:v>
                </c:pt>
                <c:pt idx="22">
                  <c:v>3.2045454545454546</c:v>
                </c:pt>
                <c:pt idx="23">
                  <c:v>3.4090909090909092</c:v>
                </c:pt>
                <c:pt idx="24">
                  <c:v>3.1363636363636362</c:v>
                </c:pt>
                <c:pt idx="25">
                  <c:v>3.1590909090909092</c:v>
                </c:pt>
                <c:pt idx="26">
                  <c:v>3.2954545454545454</c:v>
                </c:pt>
                <c:pt idx="27">
                  <c:v>3.3636363636363638</c:v>
                </c:pt>
                <c:pt idx="28">
                  <c:v>3.25</c:v>
                </c:pt>
                <c:pt idx="29">
                  <c:v>3.4090909090909092</c:v>
                </c:pt>
                <c:pt idx="30">
                  <c:v>3.2272727272727271</c:v>
                </c:pt>
                <c:pt idx="31">
                  <c:v>3.25</c:v>
                </c:pt>
                <c:pt idx="32">
                  <c:v>2.9318181818181817</c:v>
                </c:pt>
                <c:pt idx="33">
                  <c:v>0</c:v>
                </c:pt>
                <c:pt idx="34">
                  <c:v>0</c:v>
                </c:pt>
                <c:pt idx="35">
                  <c:v>3.0454545454545454</c:v>
                </c:pt>
                <c:pt idx="36">
                  <c:v>3.2272727272727271</c:v>
                </c:pt>
                <c:pt idx="37">
                  <c:v>5.884615384615385</c:v>
                </c:pt>
                <c:pt idx="38">
                  <c:v>5.4435958884333298</c:v>
                </c:pt>
                <c:pt idx="39">
                  <c:v>4.6366580105270501</c:v>
                </c:pt>
                <c:pt idx="40">
                  <c:v>3.4885420676415118</c:v>
                </c:pt>
                <c:pt idx="41">
                  <c:v>3.1363636363636362</c:v>
                </c:pt>
                <c:pt idx="42">
                  <c:v>3.25</c:v>
                </c:pt>
                <c:pt idx="43">
                  <c:v>3.4318181818181817</c:v>
                </c:pt>
                <c:pt idx="44">
                  <c:v>#N/A</c:v>
                </c:pt>
              </c:numCache>
              <c:extLst xmlns:c16r2="http://schemas.microsoft.com/office/drawing/2015/06/chart" xmlns:c15="http://schemas.microsoft.com/office/drawing/2012/chart"/>
            </c:numRef>
          </c:val>
          <c:smooth val="0"/>
          <c:extLst xmlns:c16r2="http://schemas.microsoft.com/office/drawing/2015/06/chart">
            <c:ext xmlns:c16="http://schemas.microsoft.com/office/drawing/2014/chart" uri="{C3380CC4-5D6E-409C-BE32-E72D297353CC}">
              <c16:uniqueId val="{00000008-8C01-4623-B8D7-2543618A5E5C}"/>
            </c:ext>
          </c:extLst>
        </c:ser>
        <c:ser>
          <c:idx val="7"/>
          <c:order val="8"/>
          <c:tx>
            <c:v>SMFP 2.92 PPS</c:v>
          </c:tx>
          <c:spPr>
            <a:ln w="34925" cap="rnd">
              <a:solidFill>
                <a:schemeClr val="accent2">
                  <a:lumMod val="60000"/>
                </a:schemeClr>
              </a:solidFill>
              <a:round/>
            </a:ln>
            <a:effectLst>
              <a:outerShdw blurRad="57150" dist="19050" dir="5400000" algn="ctr" rotWithShape="0">
                <a:srgbClr val="000000">
                  <a:alpha val="63000"/>
                </a:srgbClr>
              </a:outerShdw>
            </a:effectLst>
          </c:spPr>
          <c:marker>
            <c:symbol val="none"/>
          </c:marker>
          <c:val>
            <c:numRef>
              <c:f>'Overall Comparison'!$D$13:$AV$13</c:f>
              <c:numCache>
                <c:formatCode>0.00</c:formatCode>
                <c:ptCount val="45"/>
                <c:pt idx="0">
                  <c:v>3.5</c:v>
                </c:pt>
                <c:pt idx="1">
                  <c:v>3.7307692307692308</c:v>
                </c:pt>
                <c:pt idx="2">
                  <c:v>3.2352941176470589</c:v>
                </c:pt>
                <c:pt idx="3">
                  <c:v>3.6470588235294117</c:v>
                </c:pt>
                <c:pt idx="4">
                  <c:v>4.0588235294117645</c:v>
                </c:pt>
                <c:pt idx="5">
                  <c:v>4.2941176470588234</c:v>
                </c:pt>
                <c:pt idx="6">
                  <c:v>3.4411764705882355</c:v>
                </c:pt>
                <c:pt idx="7">
                  <c:v>2.6818181818181817</c:v>
                </c:pt>
                <c:pt idx="8">
                  <c:v>2.7954545454545454</c:v>
                </c:pt>
                <c:pt idx="9">
                  <c:v>2.9318181818181817</c:v>
                </c:pt>
                <c:pt idx="10">
                  <c:v>3.7941176470588234</c:v>
                </c:pt>
                <c:pt idx="11">
                  <c:v>3.8529411764705883</c:v>
                </c:pt>
                <c:pt idx="12">
                  <c:v>3.6167143051585682</c:v>
                </c:pt>
                <c:pt idx="13">
                  <c:v>3.1136363636363638</c:v>
                </c:pt>
                <c:pt idx="14">
                  <c:v>3.2272727272727271</c:v>
                </c:pt>
                <c:pt idx="15">
                  <c:v>3.0454545454545454</c:v>
                </c:pt>
                <c:pt idx="16">
                  <c:v>2.8636363636363638</c:v>
                </c:pt>
                <c:pt idx="17">
                  <c:v>2.9772727272727271</c:v>
                </c:pt>
                <c:pt idx="18">
                  <c:v>3.1818181818181817</c:v>
                </c:pt>
                <c:pt idx="19">
                  <c:v>3.0227272727272729</c:v>
                </c:pt>
                <c:pt idx="20">
                  <c:v>3.1136363636363638</c:v>
                </c:pt>
                <c:pt idx="21">
                  <c:v>3.0454545454545454</c:v>
                </c:pt>
                <c:pt idx="22">
                  <c:v>3.2045454545454546</c:v>
                </c:pt>
                <c:pt idx="23">
                  <c:v>3.4090909090909092</c:v>
                </c:pt>
                <c:pt idx="24">
                  <c:v>3.1363636363636362</c:v>
                </c:pt>
                <c:pt idx="25">
                  <c:v>3.1590909090909092</c:v>
                </c:pt>
                <c:pt idx="26">
                  <c:v>3.2954545454545454</c:v>
                </c:pt>
                <c:pt idx="27">
                  <c:v>3.3636363636363638</c:v>
                </c:pt>
                <c:pt idx="28">
                  <c:v>3.25</c:v>
                </c:pt>
                <c:pt idx="29">
                  <c:v>3.4090909090909092</c:v>
                </c:pt>
                <c:pt idx="30">
                  <c:v>3.2272727272727271</c:v>
                </c:pt>
                <c:pt idx="31">
                  <c:v>3.25</c:v>
                </c:pt>
                <c:pt idx="32">
                  <c:v>2.9318181818181817</c:v>
                </c:pt>
                <c:pt idx="33">
                  <c:v>0</c:v>
                </c:pt>
                <c:pt idx="34">
                  <c:v>0</c:v>
                </c:pt>
                <c:pt idx="35">
                  <c:v>3.0454545454545454</c:v>
                </c:pt>
                <c:pt idx="36">
                  <c:v>3.2272727272727271</c:v>
                </c:pt>
                <c:pt idx="37">
                  <c:v>5.884615384615385</c:v>
                </c:pt>
                <c:pt idx="38">
                  <c:v>5.3254042678081834</c:v>
                </c:pt>
                <c:pt idx="39">
                  <c:v>4.4607394518817554</c:v>
                </c:pt>
                <c:pt idx="40">
                  <c:v>3.4090909090909092</c:v>
                </c:pt>
                <c:pt idx="41">
                  <c:v>3.1363636363636362</c:v>
                </c:pt>
                <c:pt idx="42">
                  <c:v>3.25</c:v>
                </c:pt>
                <c:pt idx="43">
                  <c:v>3.4318181818181817</c:v>
                </c:pt>
                <c:pt idx="44">
                  <c:v>#N/A</c:v>
                </c:pt>
              </c:numCache>
              <c:extLst xmlns:c16r2="http://schemas.microsoft.com/office/drawing/2015/06/chart" xmlns:c15="http://schemas.microsoft.com/office/drawing/2012/chart"/>
            </c:numRef>
          </c:val>
          <c:smooth val="0"/>
          <c:extLst xmlns:c16r2="http://schemas.microsoft.com/office/drawing/2015/06/chart">
            <c:ext xmlns:c16="http://schemas.microsoft.com/office/drawing/2014/chart" uri="{C3380CC4-5D6E-409C-BE32-E72D297353CC}">
              <c16:uniqueId val="{00000003-8C01-4623-B8D7-2543618A5E5C}"/>
            </c:ext>
          </c:extLst>
        </c:ser>
        <c:ser>
          <c:idx val="8"/>
          <c:order val="9"/>
          <c:tx>
            <c:v>SMFP 2.88 PPS</c:v>
          </c:tx>
          <c:spPr>
            <a:ln w="34925" cap="rnd">
              <a:solidFill>
                <a:schemeClr val="accent3">
                  <a:lumMod val="60000"/>
                </a:schemeClr>
              </a:solidFill>
              <a:round/>
            </a:ln>
            <a:effectLst>
              <a:outerShdw blurRad="57150" dist="19050" dir="5400000" algn="ctr" rotWithShape="0">
                <a:srgbClr val="000000">
                  <a:alpha val="63000"/>
                </a:srgbClr>
              </a:outerShdw>
            </a:effectLst>
          </c:spPr>
          <c:marker>
            <c:symbol val="none"/>
          </c:marker>
          <c:val>
            <c:numRef>
              <c:f>'Overall Comparison'!$D$14:$AV$14</c:f>
              <c:numCache>
                <c:formatCode>0.00</c:formatCode>
                <c:ptCount val="45"/>
                <c:pt idx="0">
                  <c:v>3.5</c:v>
                </c:pt>
                <c:pt idx="1">
                  <c:v>3.7307692307692308</c:v>
                </c:pt>
                <c:pt idx="2">
                  <c:v>3.2352941176470589</c:v>
                </c:pt>
                <c:pt idx="3">
                  <c:v>3.6470588235294117</c:v>
                </c:pt>
                <c:pt idx="4">
                  <c:v>4.0588235294117645</c:v>
                </c:pt>
                <c:pt idx="5">
                  <c:v>4.2941176470588234</c:v>
                </c:pt>
                <c:pt idx="6">
                  <c:v>3.4411764705882355</c:v>
                </c:pt>
                <c:pt idx="7">
                  <c:v>2.6818181818181817</c:v>
                </c:pt>
                <c:pt idx="8">
                  <c:v>2.7954545454545454</c:v>
                </c:pt>
                <c:pt idx="9">
                  <c:v>2.9318181818181817</c:v>
                </c:pt>
                <c:pt idx="10">
                  <c:v>3.7941176470588234</c:v>
                </c:pt>
                <c:pt idx="11">
                  <c:v>3.8529411764705883</c:v>
                </c:pt>
                <c:pt idx="12">
                  <c:v>3.5545910755459107</c:v>
                </c:pt>
                <c:pt idx="13">
                  <c:v>3.1136363636363638</c:v>
                </c:pt>
                <c:pt idx="14">
                  <c:v>3.2272727272727271</c:v>
                </c:pt>
                <c:pt idx="15">
                  <c:v>3.0454545454545454</c:v>
                </c:pt>
                <c:pt idx="16">
                  <c:v>2.8636363636363638</c:v>
                </c:pt>
                <c:pt idx="17">
                  <c:v>2.9772727272727271</c:v>
                </c:pt>
                <c:pt idx="18">
                  <c:v>3.1818181818181817</c:v>
                </c:pt>
                <c:pt idx="19">
                  <c:v>3.0227272727272729</c:v>
                </c:pt>
                <c:pt idx="20">
                  <c:v>3.1136363636363638</c:v>
                </c:pt>
                <c:pt idx="21">
                  <c:v>3.0454545454545454</c:v>
                </c:pt>
                <c:pt idx="22">
                  <c:v>3.2045454545454546</c:v>
                </c:pt>
                <c:pt idx="23">
                  <c:v>3.4090909090909092</c:v>
                </c:pt>
                <c:pt idx="24">
                  <c:v>3.1363636363636362</c:v>
                </c:pt>
                <c:pt idx="25">
                  <c:v>3.1590909090909092</c:v>
                </c:pt>
                <c:pt idx="26">
                  <c:v>3.2954545454545454</c:v>
                </c:pt>
                <c:pt idx="27">
                  <c:v>3.3636363636363638</c:v>
                </c:pt>
                <c:pt idx="28">
                  <c:v>3.25</c:v>
                </c:pt>
                <c:pt idx="29">
                  <c:v>3.4090909090909092</c:v>
                </c:pt>
                <c:pt idx="30">
                  <c:v>3.2272727272727271</c:v>
                </c:pt>
                <c:pt idx="31">
                  <c:v>3.25</c:v>
                </c:pt>
                <c:pt idx="32">
                  <c:v>2.9318181818181817</c:v>
                </c:pt>
                <c:pt idx="33">
                  <c:v>0</c:v>
                </c:pt>
                <c:pt idx="34">
                  <c:v>0</c:v>
                </c:pt>
                <c:pt idx="35">
                  <c:v>3.0454545454545454</c:v>
                </c:pt>
                <c:pt idx="36">
                  <c:v>3.2272727272727271</c:v>
                </c:pt>
                <c:pt idx="37">
                  <c:v>5.884615384615385</c:v>
                </c:pt>
                <c:pt idx="38">
                  <c:v>5.2091609990202885</c:v>
                </c:pt>
                <c:pt idx="39">
                  <c:v>4.2933225375686561</c:v>
                </c:pt>
                <c:pt idx="40">
                  <c:v>3.4090909090909092</c:v>
                </c:pt>
                <c:pt idx="41">
                  <c:v>3.1363636363636362</c:v>
                </c:pt>
                <c:pt idx="42">
                  <c:v>3.25</c:v>
                </c:pt>
                <c:pt idx="43">
                  <c:v>3.4318181818181817</c:v>
                </c:pt>
                <c:pt idx="44">
                  <c:v>#N/A</c:v>
                </c:pt>
              </c:numCache>
              <c:extLst xmlns:c16r2="http://schemas.microsoft.com/office/drawing/2015/06/chart" xmlns:c15="http://schemas.microsoft.com/office/drawing/2012/chart"/>
            </c:numRef>
          </c:val>
          <c:smooth val="0"/>
          <c:extLst xmlns:c16r2="http://schemas.microsoft.com/office/drawing/2015/06/chart">
            <c:ext xmlns:c16="http://schemas.microsoft.com/office/drawing/2014/chart" uri="{C3380CC4-5D6E-409C-BE32-E72D297353CC}">
              <c16:uniqueId val="{00000009-8C01-4623-B8D7-2543618A5E5C}"/>
            </c:ext>
          </c:extLst>
        </c:ser>
        <c:ser>
          <c:idx val="9"/>
          <c:order val="10"/>
          <c:tx>
            <c:v>SMFP 2.84 PPS</c:v>
          </c:tx>
          <c:spPr>
            <a:ln w="34925" cap="rnd">
              <a:solidFill>
                <a:schemeClr val="accent4">
                  <a:lumMod val="60000"/>
                </a:schemeClr>
              </a:solidFill>
              <a:round/>
            </a:ln>
            <a:effectLst>
              <a:outerShdw blurRad="57150" dist="19050" dir="5400000" algn="ctr" rotWithShape="0">
                <a:srgbClr val="000000">
                  <a:alpha val="63000"/>
                </a:srgbClr>
              </a:outerShdw>
            </a:effectLst>
          </c:spPr>
          <c:marker>
            <c:symbol val="none"/>
          </c:marker>
          <c:val>
            <c:numRef>
              <c:f>'Overall Comparison'!$D$15:$AV$15</c:f>
              <c:numCache>
                <c:formatCode>0.00</c:formatCode>
                <c:ptCount val="45"/>
                <c:pt idx="0">
                  <c:v>3.5</c:v>
                </c:pt>
                <c:pt idx="1">
                  <c:v>3.7307692307692308</c:v>
                </c:pt>
                <c:pt idx="2">
                  <c:v>3.2352941176470589</c:v>
                </c:pt>
                <c:pt idx="3">
                  <c:v>3.6470588235294117</c:v>
                </c:pt>
                <c:pt idx="4">
                  <c:v>4.0588235294117645</c:v>
                </c:pt>
                <c:pt idx="5">
                  <c:v>4.2941176470588234</c:v>
                </c:pt>
                <c:pt idx="6">
                  <c:v>3.4411764705882355</c:v>
                </c:pt>
                <c:pt idx="7">
                  <c:v>2.6818181818181817</c:v>
                </c:pt>
                <c:pt idx="8">
                  <c:v>2.7954545454545454</c:v>
                </c:pt>
                <c:pt idx="9">
                  <c:v>2.9318181818181817</c:v>
                </c:pt>
                <c:pt idx="10">
                  <c:v>3.7941176470588234</c:v>
                </c:pt>
                <c:pt idx="11">
                  <c:v>3.8529411764705883</c:v>
                </c:pt>
                <c:pt idx="12">
                  <c:v>3.4929044465468304</c:v>
                </c:pt>
                <c:pt idx="13">
                  <c:v>3.1136363636363638</c:v>
                </c:pt>
                <c:pt idx="14">
                  <c:v>3.2272727272727271</c:v>
                </c:pt>
                <c:pt idx="15">
                  <c:v>3.0454545454545454</c:v>
                </c:pt>
                <c:pt idx="16">
                  <c:v>2.8636363636363638</c:v>
                </c:pt>
                <c:pt idx="17">
                  <c:v>2.9772727272727271</c:v>
                </c:pt>
                <c:pt idx="18">
                  <c:v>3.1818181818181817</c:v>
                </c:pt>
                <c:pt idx="19">
                  <c:v>3.0227272727272729</c:v>
                </c:pt>
                <c:pt idx="20">
                  <c:v>3.1136363636363638</c:v>
                </c:pt>
                <c:pt idx="21">
                  <c:v>3.0454545454545454</c:v>
                </c:pt>
                <c:pt idx="22">
                  <c:v>3.2045454545454546</c:v>
                </c:pt>
                <c:pt idx="23">
                  <c:v>3.4090909090909092</c:v>
                </c:pt>
                <c:pt idx="24">
                  <c:v>3.1363636363636362</c:v>
                </c:pt>
                <c:pt idx="25">
                  <c:v>3.1590909090909092</c:v>
                </c:pt>
                <c:pt idx="26">
                  <c:v>3.2954545454545454</c:v>
                </c:pt>
                <c:pt idx="27">
                  <c:v>3.3636363636363638</c:v>
                </c:pt>
                <c:pt idx="28">
                  <c:v>3.25</c:v>
                </c:pt>
                <c:pt idx="29">
                  <c:v>3.4090909090909092</c:v>
                </c:pt>
                <c:pt idx="30">
                  <c:v>3.2272727272727271</c:v>
                </c:pt>
                <c:pt idx="31">
                  <c:v>3.25</c:v>
                </c:pt>
                <c:pt idx="32">
                  <c:v>2.9318181818181817</c:v>
                </c:pt>
                <c:pt idx="33">
                  <c:v>0</c:v>
                </c:pt>
                <c:pt idx="34">
                  <c:v>0</c:v>
                </c:pt>
                <c:pt idx="35">
                  <c:v>3.0454545454545454</c:v>
                </c:pt>
                <c:pt idx="36">
                  <c:v>3.2272727272727271</c:v>
                </c:pt>
                <c:pt idx="37">
                  <c:v>5.884615384615385</c:v>
                </c:pt>
                <c:pt idx="38">
                  <c:v>5.0948182989599973</c:v>
                </c:pt>
                <c:pt idx="39">
                  <c:v>4.1338055175343369</c:v>
                </c:pt>
                <c:pt idx="40">
                  <c:v>3.4090909090909092</c:v>
                </c:pt>
                <c:pt idx="41">
                  <c:v>3.1363636363636362</c:v>
                </c:pt>
                <c:pt idx="42">
                  <c:v>3.25</c:v>
                </c:pt>
                <c:pt idx="43">
                  <c:v>3.4318181818181817</c:v>
                </c:pt>
                <c:pt idx="44">
                  <c:v>#N/A</c:v>
                </c:pt>
              </c:numCache>
              <c:extLst xmlns:c16r2="http://schemas.microsoft.com/office/drawing/2015/06/chart" xmlns:c15="http://schemas.microsoft.com/office/drawing/2012/chart"/>
            </c:numRef>
          </c:val>
          <c:smooth val="0"/>
          <c:extLst xmlns:c16r2="http://schemas.microsoft.com/office/drawing/2015/06/chart">
            <c:ext xmlns:c16="http://schemas.microsoft.com/office/drawing/2014/chart" uri="{C3380CC4-5D6E-409C-BE32-E72D297353CC}">
              <c16:uniqueId val="{0000000A-8C01-4623-B8D7-2543618A5E5C}"/>
            </c:ext>
          </c:extLst>
        </c:ser>
        <c:ser>
          <c:idx val="10"/>
          <c:order val="11"/>
          <c:tx>
            <c:v>SMFP 2.80 PPS</c:v>
          </c:tx>
          <c:spPr>
            <a:ln w="34925" cap="rnd">
              <a:solidFill>
                <a:schemeClr val="accent5">
                  <a:lumMod val="60000"/>
                </a:schemeClr>
              </a:solidFill>
              <a:round/>
            </a:ln>
            <a:effectLst>
              <a:outerShdw blurRad="57150" dist="19050" dir="5400000" algn="ctr" rotWithShape="0">
                <a:srgbClr val="000000">
                  <a:alpha val="63000"/>
                </a:srgbClr>
              </a:outerShdw>
            </a:effectLst>
          </c:spPr>
          <c:marker>
            <c:symbol val="none"/>
          </c:marker>
          <c:val>
            <c:numRef>
              <c:f>'Overall Comparison'!$D$16:$AV$16</c:f>
              <c:numCache>
                <c:formatCode>0.00</c:formatCode>
                <c:ptCount val="45"/>
                <c:pt idx="0">
                  <c:v>3.5</c:v>
                </c:pt>
                <c:pt idx="1">
                  <c:v>3.7307692307692308</c:v>
                </c:pt>
                <c:pt idx="2">
                  <c:v>3.2352941176470589</c:v>
                </c:pt>
                <c:pt idx="3">
                  <c:v>3.6470588235294117</c:v>
                </c:pt>
                <c:pt idx="4">
                  <c:v>4.0588235294117645</c:v>
                </c:pt>
                <c:pt idx="5">
                  <c:v>4.2941176470588234</c:v>
                </c:pt>
                <c:pt idx="6">
                  <c:v>3.4411764705882355</c:v>
                </c:pt>
                <c:pt idx="7">
                  <c:v>2.6818181818181817</c:v>
                </c:pt>
                <c:pt idx="8">
                  <c:v>2.7954545454545454</c:v>
                </c:pt>
                <c:pt idx="9">
                  <c:v>2.9318181818181817</c:v>
                </c:pt>
                <c:pt idx="10">
                  <c:v>3.7941176470588234</c:v>
                </c:pt>
                <c:pt idx="11">
                  <c:v>3.8529411764705883</c:v>
                </c:pt>
                <c:pt idx="12">
                  <c:v>3.4316498316498314</c:v>
                </c:pt>
                <c:pt idx="13">
                  <c:v>3.1136363636363638</c:v>
                </c:pt>
                <c:pt idx="14">
                  <c:v>3.2272727272727271</c:v>
                </c:pt>
                <c:pt idx="15">
                  <c:v>3.0454545454545454</c:v>
                </c:pt>
                <c:pt idx="16">
                  <c:v>2.8636363636363638</c:v>
                </c:pt>
                <c:pt idx="17">
                  <c:v>2.9772727272727271</c:v>
                </c:pt>
                <c:pt idx="18">
                  <c:v>3.1818181818181817</c:v>
                </c:pt>
                <c:pt idx="19">
                  <c:v>3.0227272727272729</c:v>
                </c:pt>
                <c:pt idx="20">
                  <c:v>3.1136363636363638</c:v>
                </c:pt>
                <c:pt idx="21">
                  <c:v>3.0454545454545454</c:v>
                </c:pt>
                <c:pt idx="22">
                  <c:v>3.2045454545454546</c:v>
                </c:pt>
                <c:pt idx="23">
                  <c:v>3.4090909090909092</c:v>
                </c:pt>
                <c:pt idx="24">
                  <c:v>3.1363636363636362</c:v>
                </c:pt>
                <c:pt idx="25">
                  <c:v>3.1590909090909092</c:v>
                </c:pt>
                <c:pt idx="26">
                  <c:v>3.2954545454545454</c:v>
                </c:pt>
                <c:pt idx="27">
                  <c:v>3.3636363636363638</c:v>
                </c:pt>
                <c:pt idx="28">
                  <c:v>3.25</c:v>
                </c:pt>
                <c:pt idx="29">
                  <c:v>3.4090909090909092</c:v>
                </c:pt>
                <c:pt idx="30">
                  <c:v>3.2272727272727271</c:v>
                </c:pt>
                <c:pt idx="31">
                  <c:v>3.25</c:v>
                </c:pt>
                <c:pt idx="32">
                  <c:v>2.9318181818181817</c:v>
                </c:pt>
                <c:pt idx="33">
                  <c:v>0</c:v>
                </c:pt>
                <c:pt idx="34">
                  <c:v>0</c:v>
                </c:pt>
                <c:pt idx="35">
                  <c:v>3.0454545454545454</c:v>
                </c:pt>
                <c:pt idx="36">
                  <c:v>3.2272727272727271</c:v>
                </c:pt>
                <c:pt idx="37">
                  <c:v>5.884615384615385</c:v>
                </c:pt>
                <c:pt idx="38">
                  <c:v>4.9823299343483711</c:v>
                </c:pt>
                <c:pt idx="39">
                  <c:v>3.9816421222513605</c:v>
                </c:pt>
                <c:pt idx="40">
                  <c:v>3.4090909090909092</c:v>
                </c:pt>
                <c:pt idx="41">
                  <c:v>3.1363636363636362</c:v>
                </c:pt>
                <c:pt idx="42">
                  <c:v>3.25</c:v>
                </c:pt>
                <c:pt idx="43">
                  <c:v>3.4318181818181817</c:v>
                </c:pt>
                <c:pt idx="44">
                  <c:v>#N/A</c:v>
                </c:pt>
              </c:numCache>
            </c:numRef>
          </c:val>
          <c:smooth val="0"/>
          <c:extLst xmlns:c16r2="http://schemas.microsoft.com/office/drawing/2015/06/chart">
            <c:ext xmlns:c16="http://schemas.microsoft.com/office/drawing/2014/chart" uri="{C3380CC4-5D6E-409C-BE32-E72D297353CC}">
              <c16:uniqueId val="{00000004-8C01-4623-B8D7-2543618A5E5C}"/>
            </c:ext>
          </c:extLst>
        </c:ser>
        <c:dLbls>
          <c:showLegendKey val="0"/>
          <c:showVal val="0"/>
          <c:showCatName val="0"/>
          <c:showSerName val="0"/>
          <c:showPercent val="0"/>
          <c:showBubbleSize val="0"/>
        </c:dLbls>
        <c:smooth val="0"/>
        <c:axId val="226994448"/>
        <c:axId val="226994840"/>
        <c:extLst xmlns:c16r2="http://schemas.microsoft.com/office/drawing/2015/06/chart"/>
      </c:lineChart>
      <c:dateAx>
        <c:axId val="226994448"/>
        <c:scaling>
          <c:orientation val="minMax"/>
        </c:scaling>
        <c:delete val="0"/>
        <c:axPos val="b"/>
        <c:numFmt formatCode="m/d/yyyy" sourceLinked="1"/>
        <c:majorTickMark val="out"/>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26994840"/>
        <c:crosses val="autoZero"/>
        <c:auto val="0"/>
        <c:lblOffset val="100"/>
        <c:baseTimeUnit val="days"/>
        <c:majorUnit val="6"/>
        <c:majorTimeUnit val="months"/>
        <c:minorUnit val="31"/>
        <c:minorTimeUnit val="days"/>
      </c:dateAx>
      <c:valAx>
        <c:axId val="226994840"/>
        <c:scaling>
          <c:orientation val="minMax"/>
        </c:scaling>
        <c:delete val="0"/>
        <c:axPos val="l"/>
        <c:majorGridlines>
          <c:spPr>
            <a:ln w="9525" cap="flat" cmpd="sng" algn="ctr">
              <a:solidFill>
                <a:schemeClr val="tx1">
                  <a:lumMod val="15000"/>
                  <a:lumOff val="85000"/>
                </a:schemeClr>
              </a:solidFill>
              <a:round/>
            </a:ln>
            <a:effectLst/>
          </c:spPr>
        </c:majorGridlines>
        <c:numFmt formatCode="0.00_);[Red]\(0.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26994448"/>
        <c:crossesAt val="35400"/>
        <c:crossBetween val="midCat"/>
      </c:valAx>
      <c:spPr>
        <a:noFill/>
        <a:ln>
          <a:noFill/>
        </a:ln>
        <a:effectLst/>
      </c:spPr>
    </c:plotArea>
    <c:legend>
      <c:legendPos val="r"/>
      <c:layout>
        <c:manualLayout>
          <c:xMode val="edge"/>
          <c:yMode val="edge"/>
          <c:x val="0.85432620922384706"/>
          <c:y val="8.782035578885973E-2"/>
          <c:w val="0.11904593064354636"/>
          <c:h val="0.75000524934383206"/>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US"/>
              <a:t>SDR vs. SMFP 3.20 PPS</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v>SDR 3.2 PPS</c:v>
          </c:tx>
          <c:spPr>
            <a:ln w="34925" cap="rnd">
              <a:solidFill>
                <a:srgbClr val="FF0000"/>
              </a:solidFill>
              <a:round/>
            </a:ln>
            <a:effectLst>
              <a:outerShdw blurRad="57150" dist="19050" dir="5400000" algn="ctr" rotWithShape="0">
                <a:srgbClr val="000000">
                  <a:alpha val="63000"/>
                </a:srgbClr>
              </a:outerShdw>
            </a:effectLst>
          </c:spPr>
          <c:marker>
            <c:symbol val="none"/>
          </c:marker>
          <c:cat>
            <c:numRef>
              <c:f>'Overall Comparison'!$D$3:$AU$3</c:f>
              <c:numCache>
                <c:formatCode>m/d/yyyy</c:formatCode>
                <c:ptCount val="44"/>
                <c:pt idx="0">
                  <c:v>35430</c:v>
                </c:pt>
                <c:pt idx="1">
                  <c:v>35611</c:v>
                </c:pt>
                <c:pt idx="2">
                  <c:v>35795.25</c:v>
                </c:pt>
                <c:pt idx="3">
                  <c:v>35976.25</c:v>
                </c:pt>
                <c:pt idx="4">
                  <c:v>36160.5</c:v>
                </c:pt>
                <c:pt idx="5">
                  <c:v>36341.75</c:v>
                </c:pt>
                <c:pt idx="6">
                  <c:v>36525.75</c:v>
                </c:pt>
                <c:pt idx="7">
                  <c:v>36707</c:v>
                </c:pt>
                <c:pt idx="8">
                  <c:v>36891</c:v>
                </c:pt>
                <c:pt idx="9">
                  <c:v>37072.25</c:v>
                </c:pt>
                <c:pt idx="10">
                  <c:v>37256.25</c:v>
                </c:pt>
                <c:pt idx="11">
                  <c:v>37437.5</c:v>
                </c:pt>
                <c:pt idx="12">
                  <c:v>37621.5</c:v>
                </c:pt>
                <c:pt idx="13">
                  <c:v>37802.75</c:v>
                </c:pt>
                <c:pt idx="14">
                  <c:v>37986.75</c:v>
                </c:pt>
                <c:pt idx="15">
                  <c:v>38168</c:v>
                </c:pt>
                <c:pt idx="16">
                  <c:v>38352</c:v>
                </c:pt>
                <c:pt idx="17">
                  <c:v>38533.25</c:v>
                </c:pt>
                <c:pt idx="18">
                  <c:v>38717.25</c:v>
                </c:pt>
                <c:pt idx="19">
                  <c:v>38898.5</c:v>
                </c:pt>
                <c:pt idx="20">
                  <c:v>39082.5</c:v>
                </c:pt>
                <c:pt idx="21">
                  <c:v>39263.75</c:v>
                </c:pt>
                <c:pt idx="22">
                  <c:v>39447.75</c:v>
                </c:pt>
                <c:pt idx="23">
                  <c:v>39629</c:v>
                </c:pt>
                <c:pt idx="24">
                  <c:v>39813</c:v>
                </c:pt>
                <c:pt idx="25">
                  <c:v>39994.25</c:v>
                </c:pt>
                <c:pt idx="26">
                  <c:v>40178.25</c:v>
                </c:pt>
                <c:pt idx="27">
                  <c:v>40359.5</c:v>
                </c:pt>
                <c:pt idx="28">
                  <c:v>40543.5</c:v>
                </c:pt>
                <c:pt idx="29">
                  <c:v>40724.75</c:v>
                </c:pt>
                <c:pt idx="30">
                  <c:v>40908.75</c:v>
                </c:pt>
                <c:pt idx="31">
                  <c:v>41090</c:v>
                </c:pt>
                <c:pt idx="32">
                  <c:v>41274</c:v>
                </c:pt>
                <c:pt idx="33">
                  <c:v>41455.25</c:v>
                </c:pt>
                <c:pt idx="34">
                  <c:v>41639.25</c:v>
                </c:pt>
                <c:pt idx="35">
                  <c:v>41820.5</c:v>
                </c:pt>
                <c:pt idx="36">
                  <c:v>42004.5</c:v>
                </c:pt>
                <c:pt idx="37">
                  <c:v>42185.75</c:v>
                </c:pt>
                <c:pt idx="38">
                  <c:v>42369.75</c:v>
                </c:pt>
                <c:pt idx="39">
                  <c:v>42551</c:v>
                </c:pt>
                <c:pt idx="40">
                  <c:v>42735</c:v>
                </c:pt>
                <c:pt idx="41">
                  <c:v>42916.25</c:v>
                </c:pt>
                <c:pt idx="42">
                  <c:v>43100.25</c:v>
                </c:pt>
                <c:pt idx="43">
                  <c:v>43281.5</c:v>
                </c:pt>
              </c:numCache>
            </c:numRef>
          </c:cat>
          <c:val>
            <c:numRef>
              <c:f>'Overall Comparison'!$D$5:$AV$5</c:f>
              <c:numCache>
                <c:formatCode>0.00</c:formatCode>
                <c:ptCount val="45"/>
                <c:pt idx="0" formatCode="0">
                  <c:v>3.5</c:v>
                </c:pt>
                <c:pt idx="1">
                  <c:v>3.7307692307692308</c:v>
                </c:pt>
                <c:pt idx="2">
                  <c:v>3.2352941176470589</c:v>
                </c:pt>
                <c:pt idx="3">
                  <c:v>3.6470588235294117</c:v>
                </c:pt>
                <c:pt idx="4">
                  <c:v>3.1363636363636362</c:v>
                </c:pt>
                <c:pt idx="5">
                  <c:v>3.3181818181818183</c:v>
                </c:pt>
                <c:pt idx="6">
                  <c:v>3.4411764705882355</c:v>
                </c:pt>
                <c:pt idx="7">
                  <c:v>3.4705882352941178</c:v>
                </c:pt>
                <c:pt idx="8">
                  <c:v>3.6176470588235294</c:v>
                </c:pt>
                <c:pt idx="9">
                  <c:v>3.4864864864864864</c:v>
                </c:pt>
                <c:pt idx="10">
                  <c:v>3.4864864864864864</c:v>
                </c:pt>
                <c:pt idx="11">
                  <c:v>3.1190476190476191</c:v>
                </c:pt>
                <c:pt idx="12">
                  <c:v>3.3333333333333335</c:v>
                </c:pt>
                <c:pt idx="13">
                  <c:v>3.2619047619047619</c:v>
                </c:pt>
                <c:pt idx="14">
                  <c:v>3.3809523809523809</c:v>
                </c:pt>
                <c:pt idx="15">
                  <c:v>3.1904761904761907</c:v>
                </c:pt>
                <c:pt idx="16">
                  <c:v>3</c:v>
                </c:pt>
                <c:pt idx="17">
                  <c:v>3.1190476190476191</c:v>
                </c:pt>
                <c:pt idx="18">
                  <c:v>3.3333333333333335</c:v>
                </c:pt>
                <c:pt idx="19">
                  <c:v>3.1666666666666665</c:v>
                </c:pt>
                <c:pt idx="20">
                  <c:v>3.2619047619047619</c:v>
                </c:pt>
                <c:pt idx="21">
                  <c:v>3.1904761904761907</c:v>
                </c:pt>
                <c:pt idx="22">
                  <c:v>3.5249999999999999</c:v>
                </c:pt>
                <c:pt idx="23">
                  <c:v>3.75</c:v>
                </c:pt>
                <c:pt idx="24">
                  <c:v>3.45</c:v>
                </c:pt>
                <c:pt idx="25">
                  <c:v>3.4750000000000001</c:v>
                </c:pt>
                <c:pt idx="26">
                  <c:v>3.4523809523809526</c:v>
                </c:pt>
                <c:pt idx="27">
                  <c:v>3.5238095238095237</c:v>
                </c:pt>
                <c:pt idx="28">
                  <c:v>3.4047619047619047</c:v>
                </c:pt>
                <c:pt idx="29">
                  <c:v>3.5714285714285716</c:v>
                </c:pt>
                <c:pt idx="30">
                  <c:v>3.3809523809523809</c:v>
                </c:pt>
                <c:pt idx="31">
                  <c:v>3.4047619047619047</c:v>
                </c:pt>
                <c:pt idx="32">
                  <c:v>3.0714285714285716</c:v>
                </c:pt>
                <c:pt idx="33">
                  <c:v>0</c:v>
                </c:pt>
                <c:pt idx="34">
                  <c:v>0</c:v>
                </c:pt>
                <c:pt idx="35">
                  <c:v>3.1904761904761907</c:v>
                </c:pt>
                <c:pt idx="36">
                  <c:v>3.3809523809523809</c:v>
                </c:pt>
                <c:pt idx="37">
                  <c:v>3.6428571428571428</c:v>
                </c:pt>
                <c:pt idx="38">
                  <c:v>3.7619047619047619</c:v>
                </c:pt>
                <c:pt idx="39">
                  <c:v>3.6428571428571428</c:v>
                </c:pt>
                <c:pt idx="40">
                  <c:v>3.75</c:v>
                </c:pt>
                <c:pt idx="41">
                  <c:v>3.3658536585365852</c:v>
                </c:pt>
                <c:pt idx="42">
                  <c:v>3.4878048780487805</c:v>
                </c:pt>
                <c:pt idx="43">
                  <c:v>3.6829268292682928</c:v>
                </c:pt>
                <c:pt idx="44">
                  <c:v>0</c:v>
                </c:pt>
              </c:numCache>
            </c:numRef>
          </c:val>
          <c:smooth val="0"/>
          <c:extLst xmlns:c16r2="http://schemas.microsoft.com/office/drawing/2015/06/chart">
            <c:ext xmlns:c16="http://schemas.microsoft.com/office/drawing/2014/chart" uri="{C3380CC4-5D6E-409C-BE32-E72D297353CC}">
              <c16:uniqueId val="{00000000-DE54-4968-9571-3883B7D58989}"/>
            </c:ext>
          </c:extLst>
        </c:ser>
        <c:ser>
          <c:idx val="1"/>
          <c:order val="1"/>
          <c:tx>
            <c:v>SMFP 3.20 PPS</c:v>
          </c:tx>
          <c:spPr>
            <a:ln w="34925" cap="rnd">
              <a:solidFill>
                <a:schemeClr val="accent2"/>
              </a:solidFill>
              <a:round/>
            </a:ln>
            <a:effectLst>
              <a:outerShdw blurRad="57150" dist="19050" dir="5400000" algn="ctr" rotWithShape="0">
                <a:srgbClr val="000000">
                  <a:alpha val="63000"/>
                </a:srgbClr>
              </a:outerShdw>
            </a:effectLst>
          </c:spPr>
          <c:marker>
            <c:symbol val="none"/>
          </c:marker>
          <c:cat>
            <c:numRef>
              <c:f>'Overall Comparison'!$D$3:$AU$3</c:f>
              <c:numCache>
                <c:formatCode>m/d/yyyy</c:formatCode>
                <c:ptCount val="44"/>
                <c:pt idx="0">
                  <c:v>35430</c:v>
                </c:pt>
                <c:pt idx="1">
                  <c:v>35611</c:v>
                </c:pt>
                <c:pt idx="2">
                  <c:v>35795.25</c:v>
                </c:pt>
                <c:pt idx="3">
                  <c:v>35976.25</c:v>
                </c:pt>
                <c:pt idx="4">
                  <c:v>36160.5</c:v>
                </c:pt>
                <c:pt idx="5">
                  <c:v>36341.75</c:v>
                </c:pt>
                <c:pt idx="6">
                  <c:v>36525.75</c:v>
                </c:pt>
                <c:pt idx="7">
                  <c:v>36707</c:v>
                </c:pt>
                <c:pt idx="8">
                  <c:v>36891</c:v>
                </c:pt>
                <c:pt idx="9">
                  <c:v>37072.25</c:v>
                </c:pt>
                <c:pt idx="10">
                  <c:v>37256.25</c:v>
                </c:pt>
                <c:pt idx="11">
                  <c:v>37437.5</c:v>
                </c:pt>
                <c:pt idx="12">
                  <c:v>37621.5</c:v>
                </c:pt>
                <c:pt idx="13">
                  <c:v>37802.75</c:v>
                </c:pt>
                <c:pt idx="14">
                  <c:v>37986.75</c:v>
                </c:pt>
                <c:pt idx="15">
                  <c:v>38168</c:v>
                </c:pt>
                <c:pt idx="16">
                  <c:v>38352</c:v>
                </c:pt>
                <c:pt idx="17">
                  <c:v>38533.25</c:v>
                </c:pt>
                <c:pt idx="18">
                  <c:v>38717.25</c:v>
                </c:pt>
                <c:pt idx="19">
                  <c:v>38898.5</c:v>
                </c:pt>
                <c:pt idx="20">
                  <c:v>39082.5</c:v>
                </c:pt>
                <c:pt idx="21">
                  <c:v>39263.75</c:v>
                </c:pt>
                <c:pt idx="22">
                  <c:v>39447.75</c:v>
                </c:pt>
                <c:pt idx="23">
                  <c:v>39629</c:v>
                </c:pt>
                <c:pt idx="24">
                  <c:v>39813</c:v>
                </c:pt>
                <c:pt idx="25">
                  <c:v>39994.25</c:v>
                </c:pt>
                <c:pt idx="26">
                  <c:v>40178.25</c:v>
                </c:pt>
                <c:pt idx="27">
                  <c:v>40359.5</c:v>
                </c:pt>
                <c:pt idx="28">
                  <c:v>40543.5</c:v>
                </c:pt>
                <c:pt idx="29">
                  <c:v>40724.75</c:v>
                </c:pt>
                <c:pt idx="30">
                  <c:v>40908.75</c:v>
                </c:pt>
                <c:pt idx="31">
                  <c:v>41090</c:v>
                </c:pt>
                <c:pt idx="32">
                  <c:v>41274</c:v>
                </c:pt>
                <c:pt idx="33">
                  <c:v>41455.25</c:v>
                </c:pt>
                <c:pt idx="34">
                  <c:v>41639.25</c:v>
                </c:pt>
                <c:pt idx="35">
                  <c:v>41820.5</c:v>
                </c:pt>
                <c:pt idx="36">
                  <c:v>42004.5</c:v>
                </c:pt>
                <c:pt idx="37">
                  <c:v>42185.75</c:v>
                </c:pt>
                <c:pt idx="38">
                  <c:v>42369.75</c:v>
                </c:pt>
                <c:pt idx="39">
                  <c:v>42551</c:v>
                </c:pt>
                <c:pt idx="40">
                  <c:v>42735</c:v>
                </c:pt>
                <c:pt idx="41">
                  <c:v>42916.25</c:v>
                </c:pt>
                <c:pt idx="42">
                  <c:v>43100.25</c:v>
                </c:pt>
                <c:pt idx="43">
                  <c:v>43281.5</c:v>
                </c:pt>
              </c:numCache>
            </c:numRef>
          </c:cat>
          <c:val>
            <c:numRef>
              <c:f>'Overall Comparison'!$D$6:$AV$6</c:f>
              <c:numCache>
                <c:formatCode>0.00</c:formatCode>
                <c:ptCount val="45"/>
                <c:pt idx="0">
                  <c:v>3.5</c:v>
                </c:pt>
                <c:pt idx="1">
                  <c:v>3.7307692307692308</c:v>
                </c:pt>
                <c:pt idx="2">
                  <c:v>3.2352941176470589</c:v>
                </c:pt>
                <c:pt idx="3">
                  <c:v>3.6470588235294117</c:v>
                </c:pt>
                <c:pt idx="4">
                  <c:v>4.0588235294117645</c:v>
                </c:pt>
                <c:pt idx="5">
                  <c:v>4.2941176470588234</c:v>
                </c:pt>
                <c:pt idx="6">
                  <c:v>3.4411764705882355</c:v>
                </c:pt>
                <c:pt idx="7">
                  <c:v>2.6818181818181817</c:v>
                </c:pt>
                <c:pt idx="8">
                  <c:v>2.7954545454545454</c:v>
                </c:pt>
                <c:pt idx="9">
                  <c:v>2.9318181818181817</c:v>
                </c:pt>
                <c:pt idx="10">
                  <c:v>3.7941176470588234</c:v>
                </c:pt>
                <c:pt idx="11">
                  <c:v>3.8529411764705883</c:v>
                </c:pt>
                <c:pt idx="12">
                  <c:v>4.117647058823529</c:v>
                </c:pt>
                <c:pt idx="13">
                  <c:v>3.1136363636363638</c:v>
                </c:pt>
                <c:pt idx="14">
                  <c:v>3.2272727272727271</c:v>
                </c:pt>
                <c:pt idx="15">
                  <c:v>3.0454545454545454</c:v>
                </c:pt>
                <c:pt idx="16">
                  <c:v>2.8636363636363638</c:v>
                </c:pt>
                <c:pt idx="17">
                  <c:v>2.9772727272727271</c:v>
                </c:pt>
                <c:pt idx="18">
                  <c:v>3.1818181818181817</c:v>
                </c:pt>
                <c:pt idx="19">
                  <c:v>3.0227272727272729</c:v>
                </c:pt>
                <c:pt idx="20">
                  <c:v>3.1136363636363638</c:v>
                </c:pt>
                <c:pt idx="21">
                  <c:v>3.0454545454545454</c:v>
                </c:pt>
                <c:pt idx="22">
                  <c:v>3.2045454545454546</c:v>
                </c:pt>
                <c:pt idx="23">
                  <c:v>3.4090909090909092</c:v>
                </c:pt>
                <c:pt idx="24">
                  <c:v>3.1363636363636362</c:v>
                </c:pt>
                <c:pt idx="25">
                  <c:v>3.1590909090909092</c:v>
                </c:pt>
                <c:pt idx="26">
                  <c:v>3.2954545454545454</c:v>
                </c:pt>
                <c:pt idx="27">
                  <c:v>3.3636363636363638</c:v>
                </c:pt>
                <c:pt idx="28">
                  <c:v>3.25</c:v>
                </c:pt>
                <c:pt idx="29">
                  <c:v>3.4090909090909092</c:v>
                </c:pt>
                <c:pt idx="30">
                  <c:v>3.2272727272727271</c:v>
                </c:pt>
                <c:pt idx="31">
                  <c:v>3.25</c:v>
                </c:pt>
                <c:pt idx="32">
                  <c:v>2.9318181818181817</c:v>
                </c:pt>
                <c:pt idx="33">
                  <c:v>0</c:v>
                </c:pt>
                <c:pt idx="34">
                  <c:v>0</c:v>
                </c:pt>
                <c:pt idx="35">
                  <c:v>3.0454545454545454</c:v>
                </c:pt>
                <c:pt idx="36">
                  <c:v>3.2272727272727271</c:v>
                </c:pt>
                <c:pt idx="37">
                  <c:v>5.884615384615385</c:v>
                </c:pt>
                <c:pt idx="38">
                  <c:v>6.0769230769230766</c:v>
                </c:pt>
                <c:pt idx="39">
                  <c:v>5.8009478672985786</c:v>
                </c:pt>
                <c:pt idx="40">
                  <c:v>4.1237113402061851</c:v>
                </c:pt>
                <c:pt idx="41">
                  <c:v>3.1363636363636362</c:v>
                </c:pt>
                <c:pt idx="42">
                  <c:v>3.25</c:v>
                </c:pt>
                <c:pt idx="43">
                  <c:v>3.4318181818181817</c:v>
                </c:pt>
                <c:pt idx="44">
                  <c:v>#N/A</c:v>
                </c:pt>
              </c:numCache>
            </c:numRef>
          </c:val>
          <c:smooth val="0"/>
          <c:extLst xmlns:c16r2="http://schemas.microsoft.com/office/drawing/2015/06/chart">
            <c:ext xmlns:c16="http://schemas.microsoft.com/office/drawing/2014/chart" uri="{C3380CC4-5D6E-409C-BE32-E72D297353CC}">
              <c16:uniqueId val="{00000001-DE54-4968-9571-3883B7D58989}"/>
            </c:ext>
          </c:extLst>
        </c:ser>
        <c:dLbls>
          <c:showLegendKey val="0"/>
          <c:showVal val="0"/>
          <c:showCatName val="0"/>
          <c:showSerName val="0"/>
          <c:showPercent val="0"/>
          <c:showBubbleSize val="0"/>
        </c:dLbls>
        <c:smooth val="0"/>
        <c:axId val="226995624"/>
        <c:axId val="226996016"/>
      </c:lineChart>
      <c:dateAx>
        <c:axId val="226995624"/>
        <c:scaling>
          <c:orientation val="minMax"/>
        </c:scaling>
        <c:delete val="0"/>
        <c:axPos val="b"/>
        <c:numFmt formatCode="m/d/yyyy" sourceLinked="1"/>
        <c:majorTickMark val="out"/>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26996016"/>
        <c:crosses val="autoZero"/>
        <c:auto val="0"/>
        <c:lblOffset val="100"/>
        <c:baseTimeUnit val="days"/>
        <c:majorUnit val="6"/>
        <c:majorTimeUnit val="months"/>
        <c:minorUnit val="31"/>
        <c:minorTimeUnit val="days"/>
      </c:dateAx>
      <c:valAx>
        <c:axId val="226996016"/>
        <c:scaling>
          <c:orientation val="minMax"/>
        </c:scaling>
        <c:delete val="0"/>
        <c:axPos val="l"/>
        <c:majorGridlines>
          <c:spPr>
            <a:ln w="9525" cap="flat" cmpd="sng" algn="ctr">
              <a:solidFill>
                <a:schemeClr val="tx1">
                  <a:lumMod val="15000"/>
                  <a:lumOff val="85000"/>
                </a:schemeClr>
              </a:solidFill>
              <a:round/>
            </a:ln>
            <a:effectLst/>
          </c:spPr>
        </c:majorGridlines>
        <c:numFmt formatCode="0.00_);[Red]\(0.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26995624"/>
        <c:crossesAt val="35400"/>
        <c:crossBetween val="midCat"/>
      </c:valAx>
      <c:spPr>
        <a:noFill/>
        <a:ln>
          <a:noFill/>
        </a:ln>
        <a:effectLst/>
      </c:spPr>
    </c:plotArea>
    <c:legend>
      <c:legendPos val="b"/>
      <c:layout>
        <c:manualLayout>
          <c:xMode val="edge"/>
          <c:yMode val="edge"/>
          <c:x val="0.34882034119824312"/>
          <c:y val="0.91753984598079075"/>
          <c:w val="0.34839275598412173"/>
          <c:h val="7.6599348158403274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US"/>
              <a:t>SDR vs. SMFP 3.12 PPS</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v>SDR</c:v>
          </c:tx>
          <c:spPr>
            <a:ln w="34925" cap="rnd">
              <a:solidFill>
                <a:srgbClr val="FF0000"/>
              </a:solidFill>
              <a:round/>
            </a:ln>
            <a:effectLst>
              <a:outerShdw blurRad="57150" dist="19050" dir="5400000" algn="ctr" rotWithShape="0">
                <a:srgbClr val="000000">
                  <a:alpha val="63000"/>
                </a:srgbClr>
              </a:outerShdw>
            </a:effectLst>
          </c:spPr>
          <c:marker>
            <c:symbol val="none"/>
          </c:marker>
          <c:cat>
            <c:numRef>
              <c:f>'Overall Comparison'!$D$3:$AU$3</c:f>
              <c:numCache>
                <c:formatCode>m/d/yyyy</c:formatCode>
                <c:ptCount val="44"/>
                <c:pt idx="0">
                  <c:v>35430</c:v>
                </c:pt>
                <c:pt idx="1">
                  <c:v>35611</c:v>
                </c:pt>
                <c:pt idx="2">
                  <c:v>35795.25</c:v>
                </c:pt>
                <c:pt idx="3">
                  <c:v>35976.25</c:v>
                </c:pt>
                <c:pt idx="4">
                  <c:v>36160.5</c:v>
                </c:pt>
                <c:pt idx="5">
                  <c:v>36341.75</c:v>
                </c:pt>
                <c:pt idx="6">
                  <c:v>36525.75</c:v>
                </c:pt>
                <c:pt idx="7">
                  <c:v>36707</c:v>
                </c:pt>
                <c:pt idx="8">
                  <c:v>36891</c:v>
                </c:pt>
                <c:pt idx="9">
                  <c:v>37072.25</c:v>
                </c:pt>
                <c:pt idx="10">
                  <c:v>37256.25</c:v>
                </c:pt>
                <c:pt idx="11">
                  <c:v>37437.5</c:v>
                </c:pt>
                <c:pt idx="12">
                  <c:v>37621.5</c:v>
                </c:pt>
                <c:pt idx="13">
                  <c:v>37802.75</c:v>
                </c:pt>
                <c:pt idx="14">
                  <c:v>37986.75</c:v>
                </c:pt>
                <c:pt idx="15">
                  <c:v>38168</c:v>
                </c:pt>
                <c:pt idx="16">
                  <c:v>38352</c:v>
                </c:pt>
                <c:pt idx="17">
                  <c:v>38533.25</c:v>
                </c:pt>
                <c:pt idx="18">
                  <c:v>38717.25</c:v>
                </c:pt>
                <c:pt idx="19">
                  <c:v>38898.5</c:v>
                </c:pt>
                <c:pt idx="20">
                  <c:v>39082.5</c:v>
                </c:pt>
                <c:pt idx="21">
                  <c:v>39263.75</c:v>
                </c:pt>
                <c:pt idx="22">
                  <c:v>39447.75</c:v>
                </c:pt>
                <c:pt idx="23">
                  <c:v>39629</c:v>
                </c:pt>
                <c:pt idx="24">
                  <c:v>39813</c:v>
                </c:pt>
                <c:pt idx="25">
                  <c:v>39994.25</c:v>
                </c:pt>
                <c:pt idx="26">
                  <c:v>40178.25</c:v>
                </c:pt>
                <c:pt idx="27">
                  <c:v>40359.5</c:v>
                </c:pt>
                <c:pt idx="28">
                  <c:v>40543.5</c:v>
                </c:pt>
                <c:pt idx="29">
                  <c:v>40724.75</c:v>
                </c:pt>
                <c:pt idx="30">
                  <c:v>40908.75</c:v>
                </c:pt>
                <c:pt idx="31">
                  <c:v>41090</c:v>
                </c:pt>
                <c:pt idx="32">
                  <c:v>41274</c:v>
                </c:pt>
                <c:pt idx="33">
                  <c:v>41455.25</c:v>
                </c:pt>
                <c:pt idx="34">
                  <c:v>41639.25</c:v>
                </c:pt>
                <c:pt idx="35">
                  <c:v>41820.5</c:v>
                </c:pt>
                <c:pt idx="36">
                  <c:v>42004.5</c:v>
                </c:pt>
                <c:pt idx="37">
                  <c:v>42185.75</c:v>
                </c:pt>
                <c:pt idx="38">
                  <c:v>42369.75</c:v>
                </c:pt>
                <c:pt idx="39">
                  <c:v>42551</c:v>
                </c:pt>
                <c:pt idx="40">
                  <c:v>42735</c:v>
                </c:pt>
                <c:pt idx="41">
                  <c:v>42916.25</c:v>
                </c:pt>
                <c:pt idx="42">
                  <c:v>43100.25</c:v>
                </c:pt>
                <c:pt idx="43">
                  <c:v>43281.5</c:v>
                </c:pt>
              </c:numCache>
            </c:numRef>
          </c:cat>
          <c:val>
            <c:numRef>
              <c:f>'Overall Comparison'!$D$5:$AV$5</c:f>
              <c:numCache>
                <c:formatCode>0.00</c:formatCode>
                <c:ptCount val="45"/>
                <c:pt idx="0" formatCode="0">
                  <c:v>3.5</c:v>
                </c:pt>
                <c:pt idx="1">
                  <c:v>3.7307692307692308</c:v>
                </c:pt>
                <c:pt idx="2">
                  <c:v>3.2352941176470589</c:v>
                </c:pt>
                <c:pt idx="3">
                  <c:v>3.6470588235294117</c:v>
                </c:pt>
                <c:pt idx="4">
                  <c:v>3.1363636363636362</c:v>
                </c:pt>
                <c:pt idx="5">
                  <c:v>3.3181818181818183</c:v>
                </c:pt>
                <c:pt idx="6">
                  <c:v>3.4411764705882355</c:v>
                </c:pt>
                <c:pt idx="7">
                  <c:v>3.4705882352941178</c:v>
                </c:pt>
                <c:pt idx="8">
                  <c:v>3.6176470588235294</c:v>
                </c:pt>
                <c:pt idx="9">
                  <c:v>3.4864864864864864</c:v>
                </c:pt>
                <c:pt idx="10">
                  <c:v>3.4864864864864864</c:v>
                </c:pt>
                <c:pt idx="11">
                  <c:v>3.1190476190476191</c:v>
                </c:pt>
                <c:pt idx="12">
                  <c:v>3.3333333333333335</c:v>
                </c:pt>
                <c:pt idx="13">
                  <c:v>3.2619047619047619</c:v>
                </c:pt>
                <c:pt idx="14">
                  <c:v>3.3809523809523809</c:v>
                </c:pt>
                <c:pt idx="15">
                  <c:v>3.1904761904761907</c:v>
                </c:pt>
                <c:pt idx="16">
                  <c:v>3</c:v>
                </c:pt>
                <c:pt idx="17">
                  <c:v>3.1190476190476191</c:v>
                </c:pt>
                <c:pt idx="18">
                  <c:v>3.3333333333333335</c:v>
                </c:pt>
                <c:pt idx="19">
                  <c:v>3.1666666666666665</c:v>
                </c:pt>
                <c:pt idx="20">
                  <c:v>3.2619047619047619</c:v>
                </c:pt>
                <c:pt idx="21">
                  <c:v>3.1904761904761907</c:v>
                </c:pt>
                <c:pt idx="22">
                  <c:v>3.5249999999999999</c:v>
                </c:pt>
                <c:pt idx="23">
                  <c:v>3.75</c:v>
                </c:pt>
                <c:pt idx="24">
                  <c:v>3.45</c:v>
                </c:pt>
                <c:pt idx="25">
                  <c:v>3.4750000000000001</c:v>
                </c:pt>
                <c:pt idx="26">
                  <c:v>3.4523809523809526</c:v>
                </c:pt>
                <c:pt idx="27">
                  <c:v>3.5238095238095237</c:v>
                </c:pt>
                <c:pt idx="28">
                  <c:v>3.4047619047619047</c:v>
                </c:pt>
                <c:pt idx="29">
                  <c:v>3.5714285714285716</c:v>
                </c:pt>
                <c:pt idx="30">
                  <c:v>3.3809523809523809</c:v>
                </c:pt>
                <c:pt idx="31">
                  <c:v>3.4047619047619047</c:v>
                </c:pt>
                <c:pt idx="32">
                  <c:v>3.0714285714285716</c:v>
                </c:pt>
                <c:pt idx="33">
                  <c:v>0</c:v>
                </c:pt>
                <c:pt idx="34">
                  <c:v>0</c:v>
                </c:pt>
                <c:pt idx="35">
                  <c:v>3.1904761904761907</c:v>
                </c:pt>
                <c:pt idx="36">
                  <c:v>3.3809523809523809</c:v>
                </c:pt>
                <c:pt idx="37">
                  <c:v>3.6428571428571428</c:v>
                </c:pt>
                <c:pt idx="38">
                  <c:v>3.7619047619047619</c:v>
                </c:pt>
                <c:pt idx="39">
                  <c:v>3.6428571428571428</c:v>
                </c:pt>
                <c:pt idx="40">
                  <c:v>3.75</c:v>
                </c:pt>
                <c:pt idx="41">
                  <c:v>3.3658536585365852</c:v>
                </c:pt>
                <c:pt idx="42">
                  <c:v>3.4878048780487805</c:v>
                </c:pt>
                <c:pt idx="43">
                  <c:v>3.6829268292682928</c:v>
                </c:pt>
                <c:pt idx="44">
                  <c:v>0</c:v>
                </c:pt>
              </c:numCache>
            </c:numRef>
          </c:val>
          <c:smooth val="0"/>
          <c:extLst xmlns:c16r2="http://schemas.microsoft.com/office/drawing/2015/06/chart">
            <c:ext xmlns:c16="http://schemas.microsoft.com/office/drawing/2014/chart" uri="{C3380CC4-5D6E-409C-BE32-E72D297353CC}">
              <c16:uniqueId val="{00000000-C4DB-4F56-A031-EAE3A73497CD}"/>
            </c:ext>
          </c:extLst>
        </c:ser>
        <c:ser>
          <c:idx val="2"/>
          <c:order val="2"/>
          <c:tx>
            <c:v>SMFP 3.12 PPS</c:v>
          </c:tx>
          <c:spPr>
            <a:ln w="34925" cap="rnd">
              <a:solidFill>
                <a:schemeClr val="accent3"/>
              </a:solidFill>
              <a:round/>
            </a:ln>
            <a:effectLst>
              <a:outerShdw blurRad="57150" dist="19050" dir="5400000" algn="ctr" rotWithShape="0">
                <a:srgbClr val="000000">
                  <a:alpha val="63000"/>
                </a:srgbClr>
              </a:outerShdw>
            </a:effectLst>
          </c:spPr>
          <c:marker>
            <c:symbol val="none"/>
          </c:marker>
          <c:val>
            <c:numRef>
              <c:f>'Overall Comparison'!$D$8:$AV$8</c:f>
              <c:numCache>
                <c:formatCode>0.00</c:formatCode>
                <c:ptCount val="45"/>
                <c:pt idx="0">
                  <c:v>3.5</c:v>
                </c:pt>
                <c:pt idx="1">
                  <c:v>3.7307692307692308</c:v>
                </c:pt>
                <c:pt idx="2">
                  <c:v>3.2352941176470589</c:v>
                </c:pt>
                <c:pt idx="3">
                  <c:v>3.6470588235294117</c:v>
                </c:pt>
                <c:pt idx="4">
                  <c:v>4.0588235294117645</c:v>
                </c:pt>
                <c:pt idx="5">
                  <c:v>4.2941176470588234</c:v>
                </c:pt>
                <c:pt idx="6">
                  <c:v>3.4411764705882355</c:v>
                </c:pt>
                <c:pt idx="7">
                  <c:v>2.6818181818181817</c:v>
                </c:pt>
                <c:pt idx="8">
                  <c:v>2.7954545454545454</c:v>
                </c:pt>
                <c:pt idx="9">
                  <c:v>2.9318181818181817</c:v>
                </c:pt>
                <c:pt idx="10">
                  <c:v>3.7941176470588234</c:v>
                </c:pt>
                <c:pt idx="11">
                  <c:v>3.8529411764705883</c:v>
                </c:pt>
                <c:pt idx="12">
                  <c:v>4.117647058823529</c:v>
                </c:pt>
                <c:pt idx="13">
                  <c:v>3.1136363636363638</c:v>
                </c:pt>
                <c:pt idx="14">
                  <c:v>3.2272727272727271</c:v>
                </c:pt>
                <c:pt idx="15">
                  <c:v>3.0454545454545454</c:v>
                </c:pt>
                <c:pt idx="16">
                  <c:v>2.8636363636363638</c:v>
                </c:pt>
                <c:pt idx="17">
                  <c:v>2.9772727272727271</c:v>
                </c:pt>
                <c:pt idx="18">
                  <c:v>3.1818181818181817</c:v>
                </c:pt>
                <c:pt idx="19">
                  <c:v>3.0227272727272729</c:v>
                </c:pt>
                <c:pt idx="20">
                  <c:v>3.1136363636363638</c:v>
                </c:pt>
                <c:pt idx="21">
                  <c:v>3.0454545454545454</c:v>
                </c:pt>
                <c:pt idx="22">
                  <c:v>3.2045454545454546</c:v>
                </c:pt>
                <c:pt idx="23">
                  <c:v>3.4090909090909092</c:v>
                </c:pt>
                <c:pt idx="24">
                  <c:v>3.1363636363636362</c:v>
                </c:pt>
                <c:pt idx="25">
                  <c:v>3.1590909090909092</c:v>
                </c:pt>
                <c:pt idx="26">
                  <c:v>3.2954545454545454</c:v>
                </c:pt>
                <c:pt idx="27">
                  <c:v>3.3636363636363638</c:v>
                </c:pt>
                <c:pt idx="28">
                  <c:v>3.25</c:v>
                </c:pt>
                <c:pt idx="29">
                  <c:v>3.4090909090909092</c:v>
                </c:pt>
                <c:pt idx="30">
                  <c:v>3.2272727272727271</c:v>
                </c:pt>
                <c:pt idx="31">
                  <c:v>3.25</c:v>
                </c:pt>
                <c:pt idx="32">
                  <c:v>2.9318181818181817</c:v>
                </c:pt>
                <c:pt idx="33">
                  <c:v>0</c:v>
                </c:pt>
                <c:pt idx="34">
                  <c:v>0</c:v>
                </c:pt>
                <c:pt idx="35">
                  <c:v>3.0454545454545454</c:v>
                </c:pt>
                <c:pt idx="36">
                  <c:v>3.2272727272727271</c:v>
                </c:pt>
                <c:pt idx="37">
                  <c:v>5.884615384615385</c:v>
                </c:pt>
                <c:pt idx="38">
                  <c:v>6.0769230769230766</c:v>
                </c:pt>
                <c:pt idx="39">
                  <c:v>5.5610438024231135</c:v>
                </c:pt>
                <c:pt idx="40">
                  <c:v>3.9986329460013672</c:v>
                </c:pt>
                <c:pt idx="41">
                  <c:v>3.1363636363636362</c:v>
                </c:pt>
                <c:pt idx="42">
                  <c:v>3.25</c:v>
                </c:pt>
                <c:pt idx="43">
                  <c:v>3.4318181818181817</c:v>
                </c:pt>
                <c:pt idx="44">
                  <c:v>#N/A</c:v>
                </c:pt>
              </c:numCache>
            </c:numRef>
          </c:val>
          <c:smooth val="0"/>
          <c:extLst xmlns:c16r2="http://schemas.microsoft.com/office/drawing/2015/06/chart">
            <c:ext xmlns:c16="http://schemas.microsoft.com/office/drawing/2014/chart" uri="{C3380CC4-5D6E-409C-BE32-E72D297353CC}">
              <c16:uniqueId val="{00000001-C4DB-4F56-A031-EAE3A73497CD}"/>
            </c:ext>
          </c:extLst>
        </c:ser>
        <c:dLbls>
          <c:showLegendKey val="0"/>
          <c:showVal val="0"/>
          <c:showCatName val="0"/>
          <c:showSerName val="0"/>
          <c:showPercent val="0"/>
          <c:showBubbleSize val="0"/>
        </c:dLbls>
        <c:smooth val="0"/>
        <c:axId val="224943912"/>
        <c:axId val="224944304"/>
        <c:extLst xmlns:c16r2="http://schemas.microsoft.com/office/drawing/2015/06/chart">
          <c:ext xmlns:c15="http://schemas.microsoft.com/office/drawing/2012/chart" uri="{02D57815-91ED-43cb-92C2-25804820EDAC}">
            <c15:filteredLineSeries>
              <c15:ser>
                <c:idx val="1"/>
                <c:order val="1"/>
                <c:tx>
                  <c:v>SMFP 3.16 PPS</c:v>
                </c:tx>
                <c:spPr>
                  <a:ln w="34925" cap="rnd">
                    <a:solidFill>
                      <a:schemeClr val="accent2"/>
                    </a:solidFill>
                    <a:round/>
                  </a:ln>
                  <a:effectLst>
                    <a:outerShdw blurRad="57150" dist="19050" dir="5400000" algn="ctr" rotWithShape="0">
                      <a:srgbClr val="000000">
                        <a:alpha val="63000"/>
                      </a:srgbClr>
                    </a:outerShdw>
                  </a:effectLst>
                </c:spPr>
                <c:marker>
                  <c:symbol val="none"/>
                </c:marker>
                <c:cat>
                  <c:numRef>
                    <c:extLst xmlns:c16r2="http://schemas.microsoft.com/office/drawing/2015/06/chart">
                      <c:ext uri="{02D57815-91ED-43cb-92C2-25804820EDAC}">
                        <c15:formulaRef>
                          <c15:sqref>'Overall Comparison'!$D$3:$AU$3</c15:sqref>
                        </c15:formulaRef>
                      </c:ext>
                    </c:extLst>
                    <c:numCache>
                      <c:formatCode>m/d/yyyy</c:formatCode>
                      <c:ptCount val="44"/>
                      <c:pt idx="0">
                        <c:v>35430</c:v>
                      </c:pt>
                      <c:pt idx="1">
                        <c:v>35611</c:v>
                      </c:pt>
                      <c:pt idx="2">
                        <c:v>35795.25</c:v>
                      </c:pt>
                      <c:pt idx="3">
                        <c:v>35976.25</c:v>
                      </c:pt>
                      <c:pt idx="4">
                        <c:v>36160.5</c:v>
                      </c:pt>
                      <c:pt idx="5">
                        <c:v>36341.75</c:v>
                      </c:pt>
                      <c:pt idx="6">
                        <c:v>36525.75</c:v>
                      </c:pt>
                      <c:pt idx="7">
                        <c:v>36707</c:v>
                      </c:pt>
                      <c:pt idx="8">
                        <c:v>36891</c:v>
                      </c:pt>
                      <c:pt idx="9">
                        <c:v>37072.25</c:v>
                      </c:pt>
                      <c:pt idx="10">
                        <c:v>37256.25</c:v>
                      </c:pt>
                      <c:pt idx="11">
                        <c:v>37437.5</c:v>
                      </c:pt>
                      <c:pt idx="12">
                        <c:v>37621.5</c:v>
                      </c:pt>
                      <c:pt idx="13">
                        <c:v>37802.75</c:v>
                      </c:pt>
                      <c:pt idx="14">
                        <c:v>37986.75</c:v>
                      </c:pt>
                      <c:pt idx="15">
                        <c:v>38168</c:v>
                      </c:pt>
                      <c:pt idx="16">
                        <c:v>38352</c:v>
                      </c:pt>
                      <c:pt idx="17">
                        <c:v>38533.25</c:v>
                      </c:pt>
                      <c:pt idx="18">
                        <c:v>38717.25</c:v>
                      </c:pt>
                      <c:pt idx="19">
                        <c:v>38898.5</c:v>
                      </c:pt>
                      <c:pt idx="20">
                        <c:v>39082.5</c:v>
                      </c:pt>
                      <c:pt idx="21">
                        <c:v>39263.75</c:v>
                      </c:pt>
                      <c:pt idx="22">
                        <c:v>39447.75</c:v>
                      </c:pt>
                      <c:pt idx="23">
                        <c:v>39629</c:v>
                      </c:pt>
                      <c:pt idx="24">
                        <c:v>39813</c:v>
                      </c:pt>
                      <c:pt idx="25">
                        <c:v>39994.25</c:v>
                      </c:pt>
                      <c:pt idx="26">
                        <c:v>40178.25</c:v>
                      </c:pt>
                      <c:pt idx="27">
                        <c:v>40359.5</c:v>
                      </c:pt>
                      <c:pt idx="28">
                        <c:v>40543.5</c:v>
                      </c:pt>
                      <c:pt idx="29">
                        <c:v>40724.75</c:v>
                      </c:pt>
                      <c:pt idx="30">
                        <c:v>40908.75</c:v>
                      </c:pt>
                      <c:pt idx="31">
                        <c:v>41090</c:v>
                      </c:pt>
                      <c:pt idx="32">
                        <c:v>41274</c:v>
                      </c:pt>
                      <c:pt idx="33">
                        <c:v>41455.25</c:v>
                      </c:pt>
                      <c:pt idx="34">
                        <c:v>41639.25</c:v>
                      </c:pt>
                      <c:pt idx="35">
                        <c:v>41820.5</c:v>
                      </c:pt>
                      <c:pt idx="36">
                        <c:v>42004.5</c:v>
                      </c:pt>
                      <c:pt idx="37">
                        <c:v>42185.75</c:v>
                      </c:pt>
                      <c:pt idx="38">
                        <c:v>42369.75</c:v>
                      </c:pt>
                      <c:pt idx="39">
                        <c:v>42551</c:v>
                      </c:pt>
                      <c:pt idx="40">
                        <c:v>42735</c:v>
                      </c:pt>
                      <c:pt idx="41">
                        <c:v>42916.25</c:v>
                      </c:pt>
                      <c:pt idx="42">
                        <c:v>43100.25</c:v>
                      </c:pt>
                      <c:pt idx="43">
                        <c:v>43281.5</c:v>
                      </c:pt>
                    </c:numCache>
                  </c:numRef>
                </c:cat>
                <c:val>
                  <c:numRef>
                    <c:extLst xmlns:c16r2="http://schemas.microsoft.com/office/drawing/2015/06/chart">
                      <c:ext uri="{02D57815-91ED-43cb-92C2-25804820EDAC}">
                        <c15:formulaRef>
                          <c15:sqref>'Overall Comparison'!$D$7:$AV$7</c15:sqref>
                        </c15:formulaRef>
                      </c:ext>
                    </c:extLst>
                    <c:numCache>
                      <c:formatCode>0.00</c:formatCode>
                      <c:ptCount val="45"/>
                      <c:pt idx="0">
                        <c:v>3.5</c:v>
                      </c:pt>
                      <c:pt idx="1">
                        <c:v>3.7307692307692308</c:v>
                      </c:pt>
                      <c:pt idx="2">
                        <c:v>3.2352941176470589</c:v>
                      </c:pt>
                      <c:pt idx="3">
                        <c:v>3.6470588235294117</c:v>
                      </c:pt>
                      <c:pt idx="4">
                        <c:v>4.0588235294117645</c:v>
                      </c:pt>
                      <c:pt idx="5">
                        <c:v>4.2941176470588234</c:v>
                      </c:pt>
                      <c:pt idx="6">
                        <c:v>3.4411764705882355</c:v>
                      </c:pt>
                      <c:pt idx="7">
                        <c:v>2.6818181818181817</c:v>
                      </c:pt>
                      <c:pt idx="8">
                        <c:v>2.7954545454545454</c:v>
                      </c:pt>
                      <c:pt idx="9">
                        <c:v>2.9318181818181817</c:v>
                      </c:pt>
                      <c:pt idx="10">
                        <c:v>3.7941176470588234</c:v>
                      </c:pt>
                      <c:pt idx="11">
                        <c:v>3.8529411764705883</c:v>
                      </c:pt>
                      <c:pt idx="12">
                        <c:v>4.117647058823529</c:v>
                      </c:pt>
                      <c:pt idx="13">
                        <c:v>3.1136363636363638</c:v>
                      </c:pt>
                      <c:pt idx="14">
                        <c:v>3.2272727272727271</c:v>
                      </c:pt>
                      <c:pt idx="15">
                        <c:v>3.0454545454545454</c:v>
                      </c:pt>
                      <c:pt idx="16">
                        <c:v>2.8636363636363638</c:v>
                      </c:pt>
                      <c:pt idx="17">
                        <c:v>2.9772727272727271</c:v>
                      </c:pt>
                      <c:pt idx="18">
                        <c:v>3.1818181818181817</c:v>
                      </c:pt>
                      <c:pt idx="19">
                        <c:v>3.0227272727272729</c:v>
                      </c:pt>
                      <c:pt idx="20">
                        <c:v>3.1136363636363638</c:v>
                      </c:pt>
                      <c:pt idx="21">
                        <c:v>3.0454545454545454</c:v>
                      </c:pt>
                      <c:pt idx="22">
                        <c:v>3.2045454545454546</c:v>
                      </c:pt>
                      <c:pt idx="23">
                        <c:v>3.4090909090909092</c:v>
                      </c:pt>
                      <c:pt idx="24">
                        <c:v>3.1363636363636362</c:v>
                      </c:pt>
                      <c:pt idx="25">
                        <c:v>3.1590909090909092</c:v>
                      </c:pt>
                      <c:pt idx="26">
                        <c:v>3.2954545454545454</c:v>
                      </c:pt>
                      <c:pt idx="27">
                        <c:v>3.3636363636363638</c:v>
                      </c:pt>
                      <c:pt idx="28">
                        <c:v>3.25</c:v>
                      </c:pt>
                      <c:pt idx="29">
                        <c:v>3.4090909090909092</c:v>
                      </c:pt>
                      <c:pt idx="30">
                        <c:v>3.2272727272727271</c:v>
                      </c:pt>
                      <c:pt idx="31">
                        <c:v>3.25</c:v>
                      </c:pt>
                      <c:pt idx="32">
                        <c:v>2.9318181818181817</c:v>
                      </c:pt>
                      <c:pt idx="33">
                        <c:v>0</c:v>
                      </c:pt>
                      <c:pt idx="34">
                        <c:v>0</c:v>
                      </c:pt>
                      <c:pt idx="35">
                        <c:v>3.0454545454545454</c:v>
                      </c:pt>
                      <c:pt idx="36">
                        <c:v>3.2272727272727271</c:v>
                      </c:pt>
                      <c:pt idx="37">
                        <c:v>5.884615384615385</c:v>
                      </c:pt>
                      <c:pt idx="38">
                        <c:v>6.0769230769230766</c:v>
                      </c:pt>
                      <c:pt idx="39">
                        <c:v>5.6799812030075181</c:v>
                      </c:pt>
                      <c:pt idx="40">
                        <c:v>4.061000685400959</c:v>
                      </c:pt>
                      <c:pt idx="41">
                        <c:v>3.1363636363636362</c:v>
                      </c:pt>
                      <c:pt idx="42">
                        <c:v>3.25</c:v>
                      </c:pt>
                      <c:pt idx="43">
                        <c:v>3.4318181818181817</c:v>
                      </c:pt>
                      <c:pt idx="44">
                        <c:v>#N/A</c:v>
                      </c:pt>
                    </c:numCache>
                  </c:numRef>
                </c:val>
                <c:smooth val="0"/>
                <c:extLst xmlns:c16r2="http://schemas.microsoft.com/office/drawing/2015/06/chart">
                  <c:ext xmlns:c16="http://schemas.microsoft.com/office/drawing/2014/chart" uri="{C3380CC4-5D6E-409C-BE32-E72D297353CC}">
                    <c16:uniqueId val="{00000002-C4DB-4F56-A031-EAE3A73497CD}"/>
                  </c:ext>
                </c:extLst>
              </c15:ser>
            </c15:filteredLineSeries>
          </c:ext>
        </c:extLst>
      </c:lineChart>
      <c:dateAx>
        <c:axId val="224943912"/>
        <c:scaling>
          <c:orientation val="minMax"/>
        </c:scaling>
        <c:delete val="0"/>
        <c:axPos val="b"/>
        <c:numFmt formatCode="m/d/yyyy" sourceLinked="1"/>
        <c:majorTickMark val="out"/>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24944304"/>
        <c:crosses val="autoZero"/>
        <c:auto val="0"/>
        <c:lblOffset val="100"/>
        <c:baseTimeUnit val="days"/>
        <c:majorUnit val="6"/>
        <c:majorTimeUnit val="months"/>
        <c:minorUnit val="31"/>
        <c:minorTimeUnit val="days"/>
      </c:dateAx>
      <c:valAx>
        <c:axId val="224944304"/>
        <c:scaling>
          <c:orientation val="minMax"/>
        </c:scaling>
        <c:delete val="0"/>
        <c:axPos val="l"/>
        <c:majorGridlines>
          <c:spPr>
            <a:ln w="9525" cap="flat" cmpd="sng" algn="ctr">
              <a:solidFill>
                <a:schemeClr val="tx1">
                  <a:lumMod val="15000"/>
                  <a:lumOff val="85000"/>
                </a:schemeClr>
              </a:solidFill>
              <a:round/>
            </a:ln>
            <a:effectLst/>
          </c:spPr>
        </c:majorGridlines>
        <c:numFmt formatCode="0.00_);[Red]\(0.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24943912"/>
        <c:crossesAt val="35400"/>
        <c:crossBetween val="midCat"/>
      </c:valAx>
      <c:spPr>
        <a:noFill/>
        <a:ln>
          <a:noFill/>
        </a:ln>
        <a:effectLst/>
      </c:spPr>
    </c:plotArea>
    <c:legend>
      <c:legendPos val="b"/>
      <c:layout>
        <c:manualLayout>
          <c:xMode val="edge"/>
          <c:yMode val="edge"/>
          <c:x val="0.38334561416408708"/>
          <c:y val="0.93512226356320849"/>
          <c:w val="0.23008693067604807"/>
          <c:h val="4.9450895561131789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US"/>
              <a:t>SDR vs. SMFP 3.08 PPS</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v>SDR</c:v>
          </c:tx>
          <c:spPr>
            <a:ln w="34925" cap="rnd">
              <a:solidFill>
                <a:srgbClr val="FF0000"/>
              </a:solidFill>
              <a:round/>
            </a:ln>
            <a:effectLst>
              <a:outerShdw blurRad="57150" dist="19050" dir="5400000" algn="ctr" rotWithShape="0">
                <a:srgbClr val="000000">
                  <a:alpha val="63000"/>
                </a:srgbClr>
              </a:outerShdw>
            </a:effectLst>
          </c:spPr>
          <c:marker>
            <c:symbol val="none"/>
          </c:marker>
          <c:cat>
            <c:numRef>
              <c:f>'Overall Comparison'!$D$3:$AU$3</c:f>
              <c:numCache>
                <c:formatCode>m/d/yyyy</c:formatCode>
                <c:ptCount val="44"/>
                <c:pt idx="0">
                  <c:v>35430</c:v>
                </c:pt>
                <c:pt idx="1">
                  <c:v>35611</c:v>
                </c:pt>
                <c:pt idx="2">
                  <c:v>35795.25</c:v>
                </c:pt>
                <c:pt idx="3">
                  <c:v>35976.25</c:v>
                </c:pt>
                <c:pt idx="4">
                  <c:v>36160.5</c:v>
                </c:pt>
                <c:pt idx="5">
                  <c:v>36341.75</c:v>
                </c:pt>
                <c:pt idx="6">
                  <c:v>36525.75</c:v>
                </c:pt>
                <c:pt idx="7">
                  <c:v>36707</c:v>
                </c:pt>
                <c:pt idx="8">
                  <c:v>36891</c:v>
                </c:pt>
                <c:pt idx="9">
                  <c:v>37072.25</c:v>
                </c:pt>
                <c:pt idx="10">
                  <c:v>37256.25</c:v>
                </c:pt>
                <c:pt idx="11">
                  <c:v>37437.5</c:v>
                </c:pt>
                <c:pt idx="12">
                  <c:v>37621.5</c:v>
                </c:pt>
                <c:pt idx="13">
                  <c:v>37802.75</c:v>
                </c:pt>
                <c:pt idx="14">
                  <c:v>37986.75</c:v>
                </c:pt>
                <c:pt idx="15">
                  <c:v>38168</c:v>
                </c:pt>
                <c:pt idx="16">
                  <c:v>38352</c:v>
                </c:pt>
                <c:pt idx="17">
                  <c:v>38533.25</c:v>
                </c:pt>
                <c:pt idx="18">
                  <c:v>38717.25</c:v>
                </c:pt>
                <c:pt idx="19">
                  <c:v>38898.5</c:v>
                </c:pt>
                <c:pt idx="20">
                  <c:v>39082.5</c:v>
                </c:pt>
                <c:pt idx="21">
                  <c:v>39263.75</c:v>
                </c:pt>
                <c:pt idx="22">
                  <c:v>39447.75</c:v>
                </c:pt>
                <c:pt idx="23">
                  <c:v>39629</c:v>
                </c:pt>
                <c:pt idx="24">
                  <c:v>39813</c:v>
                </c:pt>
                <c:pt idx="25">
                  <c:v>39994.25</c:v>
                </c:pt>
                <c:pt idx="26">
                  <c:v>40178.25</c:v>
                </c:pt>
                <c:pt idx="27">
                  <c:v>40359.5</c:v>
                </c:pt>
                <c:pt idx="28">
                  <c:v>40543.5</c:v>
                </c:pt>
                <c:pt idx="29">
                  <c:v>40724.75</c:v>
                </c:pt>
                <c:pt idx="30">
                  <c:v>40908.75</c:v>
                </c:pt>
                <c:pt idx="31">
                  <c:v>41090</c:v>
                </c:pt>
                <c:pt idx="32">
                  <c:v>41274</c:v>
                </c:pt>
                <c:pt idx="33">
                  <c:v>41455.25</c:v>
                </c:pt>
                <c:pt idx="34">
                  <c:v>41639.25</c:v>
                </c:pt>
                <c:pt idx="35">
                  <c:v>41820.5</c:v>
                </c:pt>
                <c:pt idx="36">
                  <c:v>42004.5</c:v>
                </c:pt>
                <c:pt idx="37">
                  <c:v>42185.75</c:v>
                </c:pt>
                <c:pt idx="38">
                  <c:v>42369.75</c:v>
                </c:pt>
                <c:pt idx="39">
                  <c:v>42551</c:v>
                </c:pt>
                <c:pt idx="40">
                  <c:v>42735</c:v>
                </c:pt>
                <c:pt idx="41">
                  <c:v>42916.25</c:v>
                </c:pt>
                <c:pt idx="42">
                  <c:v>43100.25</c:v>
                </c:pt>
                <c:pt idx="43">
                  <c:v>43281.5</c:v>
                </c:pt>
              </c:numCache>
            </c:numRef>
          </c:cat>
          <c:val>
            <c:numRef>
              <c:f>'Overall Comparison'!$D$5:$AV$5</c:f>
              <c:numCache>
                <c:formatCode>0.00</c:formatCode>
                <c:ptCount val="45"/>
                <c:pt idx="0" formatCode="0">
                  <c:v>3.5</c:v>
                </c:pt>
                <c:pt idx="1">
                  <c:v>3.7307692307692308</c:v>
                </c:pt>
                <c:pt idx="2">
                  <c:v>3.2352941176470589</c:v>
                </c:pt>
                <c:pt idx="3">
                  <c:v>3.6470588235294117</c:v>
                </c:pt>
                <c:pt idx="4">
                  <c:v>3.1363636363636362</c:v>
                </c:pt>
                <c:pt idx="5">
                  <c:v>3.3181818181818183</c:v>
                </c:pt>
                <c:pt idx="6">
                  <c:v>3.4411764705882355</c:v>
                </c:pt>
                <c:pt idx="7">
                  <c:v>3.4705882352941178</c:v>
                </c:pt>
                <c:pt idx="8">
                  <c:v>3.6176470588235294</c:v>
                </c:pt>
                <c:pt idx="9">
                  <c:v>3.4864864864864864</c:v>
                </c:pt>
                <c:pt idx="10">
                  <c:v>3.4864864864864864</c:v>
                </c:pt>
                <c:pt idx="11">
                  <c:v>3.1190476190476191</c:v>
                </c:pt>
                <c:pt idx="12">
                  <c:v>3.3333333333333335</c:v>
                </c:pt>
                <c:pt idx="13">
                  <c:v>3.2619047619047619</c:v>
                </c:pt>
                <c:pt idx="14">
                  <c:v>3.3809523809523809</c:v>
                </c:pt>
                <c:pt idx="15">
                  <c:v>3.1904761904761907</c:v>
                </c:pt>
                <c:pt idx="16">
                  <c:v>3</c:v>
                </c:pt>
                <c:pt idx="17">
                  <c:v>3.1190476190476191</c:v>
                </c:pt>
                <c:pt idx="18">
                  <c:v>3.3333333333333335</c:v>
                </c:pt>
                <c:pt idx="19">
                  <c:v>3.1666666666666665</c:v>
                </c:pt>
                <c:pt idx="20">
                  <c:v>3.2619047619047619</c:v>
                </c:pt>
                <c:pt idx="21">
                  <c:v>3.1904761904761907</c:v>
                </c:pt>
                <c:pt idx="22">
                  <c:v>3.5249999999999999</c:v>
                </c:pt>
                <c:pt idx="23">
                  <c:v>3.75</c:v>
                </c:pt>
                <c:pt idx="24">
                  <c:v>3.45</c:v>
                </c:pt>
                <c:pt idx="25">
                  <c:v>3.4750000000000001</c:v>
                </c:pt>
                <c:pt idx="26">
                  <c:v>3.4523809523809526</c:v>
                </c:pt>
                <c:pt idx="27">
                  <c:v>3.5238095238095237</c:v>
                </c:pt>
                <c:pt idx="28">
                  <c:v>3.4047619047619047</c:v>
                </c:pt>
                <c:pt idx="29">
                  <c:v>3.5714285714285716</c:v>
                </c:pt>
                <c:pt idx="30">
                  <c:v>3.3809523809523809</c:v>
                </c:pt>
                <c:pt idx="31">
                  <c:v>3.4047619047619047</c:v>
                </c:pt>
                <c:pt idx="32">
                  <c:v>3.0714285714285716</c:v>
                </c:pt>
                <c:pt idx="33">
                  <c:v>0</c:v>
                </c:pt>
                <c:pt idx="34">
                  <c:v>0</c:v>
                </c:pt>
                <c:pt idx="35">
                  <c:v>3.1904761904761907</c:v>
                </c:pt>
                <c:pt idx="36">
                  <c:v>3.3809523809523809</c:v>
                </c:pt>
                <c:pt idx="37">
                  <c:v>3.6428571428571428</c:v>
                </c:pt>
                <c:pt idx="38">
                  <c:v>3.7619047619047619</c:v>
                </c:pt>
                <c:pt idx="39">
                  <c:v>3.6428571428571428</c:v>
                </c:pt>
                <c:pt idx="40">
                  <c:v>3.75</c:v>
                </c:pt>
                <c:pt idx="41">
                  <c:v>3.3658536585365852</c:v>
                </c:pt>
                <c:pt idx="42">
                  <c:v>3.4878048780487805</c:v>
                </c:pt>
                <c:pt idx="43">
                  <c:v>3.6829268292682928</c:v>
                </c:pt>
                <c:pt idx="44">
                  <c:v>0</c:v>
                </c:pt>
              </c:numCache>
            </c:numRef>
          </c:val>
          <c:smooth val="0"/>
          <c:extLst xmlns:c16r2="http://schemas.microsoft.com/office/drawing/2015/06/chart">
            <c:ext xmlns:c16="http://schemas.microsoft.com/office/drawing/2014/chart" uri="{C3380CC4-5D6E-409C-BE32-E72D297353CC}">
              <c16:uniqueId val="{00000000-289F-415E-89BF-599E547A472B}"/>
            </c:ext>
          </c:extLst>
        </c:ser>
        <c:ser>
          <c:idx val="3"/>
          <c:order val="3"/>
          <c:tx>
            <c:v>SMFP 3.08 PPS</c:v>
          </c:tx>
          <c:spPr>
            <a:ln w="34925" cap="rnd">
              <a:solidFill>
                <a:schemeClr val="accent4"/>
              </a:solidFill>
              <a:round/>
            </a:ln>
            <a:effectLst>
              <a:outerShdw blurRad="57150" dist="19050" dir="5400000" algn="ctr" rotWithShape="0">
                <a:srgbClr val="000000">
                  <a:alpha val="63000"/>
                </a:srgbClr>
              </a:outerShdw>
            </a:effectLst>
          </c:spPr>
          <c:marker>
            <c:symbol val="none"/>
          </c:marker>
          <c:val>
            <c:numRef>
              <c:f>'Overall Comparison'!$D$9:$AV$9</c:f>
              <c:numCache>
                <c:formatCode>0.00</c:formatCode>
                <c:ptCount val="45"/>
                <c:pt idx="0">
                  <c:v>3.5</c:v>
                </c:pt>
                <c:pt idx="1">
                  <c:v>3.7307692307692308</c:v>
                </c:pt>
                <c:pt idx="2">
                  <c:v>3.2352941176470589</c:v>
                </c:pt>
                <c:pt idx="3">
                  <c:v>3.6470588235294117</c:v>
                </c:pt>
                <c:pt idx="4">
                  <c:v>4.0588235294117645</c:v>
                </c:pt>
                <c:pt idx="5">
                  <c:v>4.2941176470588234</c:v>
                </c:pt>
                <c:pt idx="6">
                  <c:v>3.4411764705882355</c:v>
                </c:pt>
                <c:pt idx="7">
                  <c:v>2.6818181818181817</c:v>
                </c:pt>
                <c:pt idx="8">
                  <c:v>2.7954545454545454</c:v>
                </c:pt>
                <c:pt idx="9">
                  <c:v>2.9318181818181817</c:v>
                </c:pt>
                <c:pt idx="10">
                  <c:v>3.7941176470588234</c:v>
                </c:pt>
                <c:pt idx="11">
                  <c:v>3.8529411764705883</c:v>
                </c:pt>
                <c:pt idx="12">
                  <c:v>4.117647058823529</c:v>
                </c:pt>
                <c:pt idx="13">
                  <c:v>3.1136363636363638</c:v>
                </c:pt>
                <c:pt idx="14">
                  <c:v>3.2272727272727271</c:v>
                </c:pt>
                <c:pt idx="15">
                  <c:v>3.0454545454545454</c:v>
                </c:pt>
                <c:pt idx="16">
                  <c:v>2.8636363636363638</c:v>
                </c:pt>
                <c:pt idx="17">
                  <c:v>2.9772727272727271</c:v>
                </c:pt>
                <c:pt idx="18">
                  <c:v>3.1818181818181817</c:v>
                </c:pt>
                <c:pt idx="19">
                  <c:v>3.0227272727272729</c:v>
                </c:pt>
                <c:pt idx="20">
                  <c:v>3.1136363636363638</c:v>
                </c:pt>
                <c:pt idx="21">
                  <c:v>3.0454545454545454</c:v>
                </c:pt>
                <c:pt idx="22">
                  <c:v>3.2045454545454546</c:v>
                </c:pt>
                <c:pt idx="23">
                  <c:v>3.4090909090909092</c:v>
                </c:pt>
                <c:pt idx="24">
                  <c:v>3.1363636363636362</c:v>
                </c:pt>
                <c:pt idx="25">
                  <c:v>3.1590909090909092</c:v>
                </c:pt>
                <c:pt idx="26">
                  <c:v>3.2954545454545454</c:v>
                </c:pt>
                <c:pt idx="27">
                  <c:v>3.3636363636363638</c:v>
                </c:pt>
                <c:pt idx="28">
                  <c:v>3.25</c:v>
                </c:pt>
                <c:pt idx="29">
                  <c:v>3.4090909090909092</c:v>
                </c:pt>
                <c:pt idx="30">
                  <c:v>3.2272727272727271</c:v>
                </c:pt>
                <c:pt idx="31">
                  <c:v>3.25</c:v>
                </c:pt>
                <c:pt idx="32">
                  <c:v>2.9318181818181817</c:v>
                </c:pt>
                <c:pt idx="33">
                  <c:v>0</c:v>
                </c:pt>
                <c:pt idx="34">
                  <c:v>0</c:v>
                </c:pt>
                <c:pt idx="35">
                  <c:v>3.0454545454545454</c:v>
                </c:pt>
                <c:pt idx="36">
                  <c:v>3.2272727272727271</c:v>
                </c:pt>
                <c:pt idx="37">
                  <c:v>5.884615384615385</c:v>
                </c:pt>
                <c:pt idx="38">
                  <c:v>6.0769230769230766</c:v>
                </c:pt>
                <c:pt idx="39">
                  <c:v>5.4440850277264321</c:v>
                </c:pt>
                <c:pt idx="40">
                  <c:v>3.9366053169734152</c:v>
                </c:pt>
                <c:pt idx="41">
                  <c:v>3.1363636363636362</c:v>
                </c:pt>
                <c:pt idx="42">
                  <c:v>3.25</c:v>
                </c:pt>
                <c:pt idx="43">
                  <c:v>3.4318181818181817</c:v>
                </c:pt>
                <c:pt idx="44">
                  <c:v>#N/A</c:v>
                </c:pt>
              </c:numCache>
            </c:numRef>
          </c:val>
          <c:smooth val="0"/>
          <c:extLst xmlns:c16r2="http://schemas.microsoft.com/office/drawing/2015/06/chart">
            <c:ext xmlns:c16="http://schemas.microsoft.com/office/drawing/2014/chart" uri="{C3380CC4-5D6E-409C-BE32-E72D297353CC}">
              <c16:uniqueId val="{00000001-289F-415E-89BF-599E547A472B}"/>
            </c:ext>
          </c:extLst>
        </c:ser>
        <c:dLbls>
          <c:showLegendKey val="0"/>
          <c:showVal val="0"/>
          <c:showCatName val="0"/>
          <c:showSerName val="0"/>
          <c:showPercent val="0"/>
          <c:showBubbleSize val="0"/>
        </c:dLbls>
        <c:smooth val="0"/>
        <c:axId val="224945088"/>
        <c:axId val="224945480"/>
        <c:extLst xmlns:c16r2="http://schemas.microsoft.com/office/drawing/2015/06/chart">
          <c:ext xmlns:c15="http://schemas.microsoft.com/office/drawing/2012/chart" uri="{02D57815-91ED-43cb-92C2-25804820EDAC}">
            <c15:filteredLineSeries>
              <c15:ser>
                <c:idx val="1"/>
                <c:order val="1"/>
                <c:tx>
                  <c:v>SMFP 3.16 PPS</c:v>
                </c:tx>
                <c:spPr>
                  <a:ln w="34925" cap="rnd">
                    <a:solidFill>
                      <a:schemeClr val="accent2"/>
                    </a:solidFill>
                    <a:round/>
                  </a:ln>
                  <a:effectLst>
                    <a:outerShdw blurRad="57150" dist="19050" dir="5400000" algn="ctr" rotWithShape="0">
                      <a:srgbClr val="000000">
                        <a:alpha val="63000"/>
                      </a:srgbClr>
                    </a:outerShdw>
                  </a:effectLst>
                </c:spPr>
                <c:marker>
                  <c:symbol val="none"/>
                </c:marker>
                <c:cat>
                  <c:numRef>
                    <c:extLst xmlns:c16r2="http://schemas.microsoft.com/office/drawing/2015/06/chart">
                      <c:ext uri="{02D57815-91ED-43cb-92C2-25804820EDAC}">
                        <c15:formulaRef>
                          <c15:sqref>'Overall Comparison'!$D$3:$AU$3</c15:sqref>
                        </c15:formulaRef>
                      </c:ext>
                    </c:extLst>
                    <c:numCache>
                      <c:formatCode>m/d/yyyy</c:formatCode>
                      <c:ptCount val="44"/>
                      <c:pt idx="0">
                        <c:v>35430</c:v>
                      </c:pt>
                      <c:pt idx="1">
                        <c:v>35611</c:v>
                      </c:pt>
                      <c:pt idx="2">
                        <c:v>35795.25</c:v>
                      </c:pt>
                      <c:pt idx="3">
                        <c:v>35976.25</c:v>
                      </c:pt>
                      <c:pt idx="4">
                        <c:v>36160.5</c:v>
                      </c:pt>
                      <c:pt idx="5">
                        <c:v>36341.75</c:v>
                      </c:pt>
                      <c:pt idx="6">
                        <c:v>36525.75</c:v>
                      </c:pt>
                      <c:pt idx="7">
                        <c:v>36707</c:v>
                      </c:pt>
                      <c:pt idx="8">
                        <c:v>36891</c:v>
                      </c:pt>
                      <c:pt idx="9">
                        <c:v>37072.25</c:v>
                      </c:pt>
                      <c:pt idx="10">
                        <c:v>37256.25</c:v>
                      </c:pt>
                      <c:pt idx="11">
                        <c:v>37437.5</c:v>
                      </c:pt>
                      <c:pt idx="12">
                        <c:v>37621.5</c:v>
                      </c:pt>
                      <c:pt idx="13">
                        <c:v>37802.75</c:v>
                      </c:pt>
                      <c:pt idx="14">
                        <c:v>37986.75</c:v>
                      </c:pt>
                      <c:pt idx="15">
                        <c:v>38168</c:v>
                      </c:pt>
                      <c:pt idx="16">
                        <c:v>38352</c:v>
                      </c:pt>
                      <c:pt idx="17">
                        <c:v>38533.25</c:v>
                      </c:pt>
                      <c:pt idx="18">
                        <c:v>38717.25</c:v>
                      </c:pt>
                      <c:pt idx="19">
                        <c:v>38898.5</c:v>
                      </c:pt>
                      <c:pt idx="20">
                        <c:v>39082.5</c:v>
                      </c:pt>
                      <c:pt idx="21">
                        <c:v>39263.75</c:v>
                      </c:pt>
                      <c:pt idx="22">
                        <c:v>39447.75</c:v>
                      </c:pt>
                      <c:pt idx="23">
                        <c:v>39629</c:v>
                      </c:pt>
                      <c:pt idx="24">
                        <c:v>39813</c:v>
                      </c:pt>
                      <c:pt idx="25">
                        <c:v>39994.25</c:v>
                      </c:pt>
                      <c:pt idx="26">
                        <c:v>40178.25</c:v>
                      </c:pt>
                      <c:pt idx="27">
                        <c:v>40359.5</c:v>
                      </c:pt>
                      <c:pt idx="28">
                        <c:v>40543.5</c:v>
                      </c:pt>
                      <c:pt idx="29">
                        <c:v>40724.75</c:v>
                      </c:pt>
                      <c:pt idx="30">
                        <c:v>40908.75</c:v>
                      </c:pt>
                      <c:pt idx="31">
                        <c:v>41090</c:v>
                      </c:pt>
                      <c:pt idx="32">
                        <c:v>41274</c:v>
                      </c:pt>
                      <c:pt idx="33">
                        <c:v>41455.25</c:v>
                      </c:pt>
                      <c:pt idx="34">
                        <c:v>41639.25</c:v>
                      </c:pt>
                      <c:pt idx="35">
                        <c:v>41820.5</c:v>
                      </c:pt>
                      <c:pt idx="36">
                        <c:v>42004.5</c:v>
                      </c:pt>
                      <c:pt idx="37">
                        <c:v>42185.75</c:v>
                      </c:pt>
                      <c:pt idx="38">
                        <c:v>42369.75</c:v>
                      </c:pt>
                      <c:pt idx="39">
                        <c:v>42551</c:v>
                      </c:pt>
                      <c:pt idx="40">
                        <c:v>42735</c:v>
                      </c:pt>
                      <c:pt idx="41">
                        <c:v>42916.25</c:v>
                      </c:pt>
                      <c:pt idx="42">
                        <c:v>43100.25</c:v>
                      </c:pt>
                      <c:pt idx="43">
                        <c:v>43281.5</c:v>
                      </c:pt>
                    </c:numCache>
                  </c:numRef>
                </c:cat>
                <c:val>
                  <c:numRef>
                    <c:extLst xmlns:c16r2="http://schemas.microsoft.com/office/drawing/2015/06/chart">
                      <c:ext uri="{02D57815-91ED-43cb-92C2-25804820EDAC}">
                        <c15:formulaRef>
                          <c15:sqref>'Overall Comparison'!$D$7:$AV$7</c15:sqref>
                        </c15:formulaRef>
                      </c:ext>
                    </c:extLst>
                    <c:numCache>
                      <c:formatCode>0.00</c:formatCode>
                      <c:ptCount val="45"/>
                      <c:pt idx="0">
                        <c:v>3.5</c:v>
                      </c:pt>
                      <c:pt idx="1">
                        <c:v>3.7307692307692308</c:v>
                      </c:pt>
                      <c:pt idx="2">
                        <c:v>3.2352941176470589</c:v>
                      </c:pt>
                      <c:pt idx="3">
                        <c:v>3.6470588235294117</c:v>
                      </c:pt>
                      <c:pt idx="4">
                        <c:v>4.0588235294117645</c:v>
                      </c:pt>
                      <c:pt idx="5">
                        <c:v>4.2941176470588234</c:v>
                      </c:pt>
                      <c:pt idx="6">
                        <c:v>3.4411764705882355</c:v>
                      </c:pt>
                      <c:pt idx="7">
                        <c:v>2.6818181818181817</c:v>
                      </c:pt>
                      <c:pt idx="8">
                        <c:v>2.7954545454545454</c:v>
                      </c:pt>
                      <c:pt idx="9">
                        <c:v>2.9318181818181817</c:v>
                      </c:pt>
                      <c:pt idx="10">
                        <c:v>3.7941176470588234</c:v>
                      </c:pt>
                      <c:pt idx="11">
                        <c:v>3.8529411764705883</c:v>
                      </c:pt>
                      <c:pt idx="12">
                        <c:v>4.117647058823529</c:v>
                      </c:pt>
                      <c:pt idx="13">
                        <c:v>3.1136363636363638</c:v>
                      </c:pt>
                      <c:pt idx="14">
                        <c:v>3.2272727272727271</c:v>
                      </c:pt>
                      <c:pt idx="15">
                        <c:v>3.0454545454545454</c:v>
                      </c:pt>
                      <c:pt idx="16">
                        <c:v>2.8636363636363638</c:v>
                      </c:pt>
                      <c:pt idx="17">
                        <c:v>2.9772727272727271</c:v>
                      </c:pt>
                      <c:pt idx="18">
                        <c:v>3.1818181818181817</c:v>
                      </c:pt>
                      <c:pt idx="19">
                        <c:v>3.0227272727272729</c:v>
                      </c:pt>
                      <c:pt idx="20">
                        <c:v>3.1136363636363638</c:v>
                      </c:pt>
                      <c:pt idx="21">
                        <c:v>3.0454545454545454</c:v>
                      </c:pt>
                      <c:pt idx="22">
                        <c:v>3.2045454545454546</c:v>
                      </c:pt>
                      <c:pt idx="23">
                        <c:v>3.4090909090909092</c:v>
                      </c:pt>
                      <c:pt idx="24">
                        <c:v>3.1363636363636362</c:v>
                      </c:pt>
                      <c:pt idx="25">
                        <c:v>3.1590909090909092</c:v>
                      </c:pt>
                      <c:pt idx="26">
                        <c:v>3.2954545454545454</c:v>
                      </c:pt>
                      <c:pt idx="27">
                        <c:v>3.3636363636363638</c:v>
                      </c:pt>
                      <c:pt idx="28">
                        <c:v>3.25</c:v>
                      </c:pt>
                      <c:pt idx="29">
                        <c:v>3.4090909090909092</c:v>
                      </c:pt>
                      <c:pt idx="30">
                        <c:v>3.2272727272727271</c:v>
                      </c:pt>
                      <c:pt idx="31">
                        <c:v>3.25</c:v>
                      </c:pt>
                      <c:pt idx="32">
                        <c:v>2.9318181818181817</c:v>
                      </c:pt>
                      <c:pt idx="33">
                        <c:v>0</c:v>
                      </c:pt>
                      <c:pt idx="34">
                        <c:v>0</c:v>
                      </c:pt>
                      <c:pt idx="35">
                        <c:v>3.0454545454545454</c:v>
                      </c:pt>
                      <c:pt idx="36">
                        <c:v>3.2272727272727271</c:v>
                      </c:pt>
                      <c:pt idx="37">
                        <c:v>5.884615384615385</c:v>
                      </c:pt>
                      <c:pt idx="38">
                        <c:v>6.0769230769230766</c:v>
                      </c:pt>
                      <c:pt idx="39">
                        <c:v>5.6799812030075181</c:v>
                      </c:pt>
                      <c:pt idx="40">
                        <c:v>4.061000685400959</c:v>
                      </c:pt>
                      <c:pt idx="41">
                        <c:v>3.1363636363636362</c:v>
                      </c:pt>
                      <c:pt idx="42">
                        <c:v>3.25</c:v>
                      </c:pt>
                      <c:pt idx="43">
                        <c:v>3.4318181818181817</c:v>
                      </c:pt>
                      <c:pt idx="44">
                        <c:v>#N/A</c:v>
                      </c:pt>
                    </c:numCache>
                  </c:numRef>
                </c:val>
                <c:smooth val="0"/>
                <c:extLst xmlns:c16r2="http://schemas.microsoft.com/office/drawing/2015/06/chart">
                  <c:ext xmlns:c16="http://schemas.microsoft.com/office/drawing/2014/chart" uri="{C3380CC4-5D6E-409C-BE32-E72D297353CC}">
                    <c16:uniqueId val="{00000002-289F-415E-89BF-599E547A472B}"/>
                  </c:ext>
                </c:extLst>
              </c15:ser>
            </c15:filteredLineSeries>
            <c15:filteredLineSeries>
              <c15:ser>
                <c:idx val="2"/>
                <c:order val="2"/>
                <c:tx>
                  <c:v>SMFP 3.12 PPS</c:v>
                </c:tx>
                <c:spPr>
                  <a:ln w="34925" cap="rnd">
                    <a:solidFill>
                      <a:schemeClr val="accent3"/>
                    </a:solidFill>
                    <a:round/>
                  </a:ln>
                  <a:effectLst>
                    <a:outerShdw blurRad="57150" dist="19050" dir="5400000" algn="ctr" rotWithShape="0">
                      <a:srgbClr val="000000">
                        <a:alpha val="63000"/>
                      </a:srgbClr>
                    </a:outerShdw>
                  </a:effectLst>
                </c:spPr>
                <c:marker>
                  <c:symbol val="none"/>
                </c:marker>
                <c:val>
                  <c:numRef>
                    <c:extLst xmlns:c16r2="http://schemas.microsoft.com/office/drawing/2015/06/chart" xmlns:c15="http://schemas.microsoft.com/office/drawing/2012/chart">
                      <c:ext xmlns:c15="http://schemas.microsoft.com/office/drawing/2012/chart" uri="{02D57815-91ED-43cb-92C2-25804820EDAC}">
                        <c15:formulaRef>
                          <c15:sqref>'Overall Comparison'!$D$8:$AV$8</c15:sqref>
                        </c15:formulaRef>
                      </c:ext>
                    </c:extLst>
                    <c:numCache>
                      <c:formatCode>0.00</c:formatCode>
                      <c:ptCount val="45"/>
                      <c:pt idx="0">
                        <c:v>3.5</c:v>
                      </c:pt>
                      <c:pt idx="1">
                        <c:v>3.7307692307692308</c:v>
                      </c:pt>
                      <c:pt idx="2">
                        <c:v>3.2352941176470589</c:v>
                      </c:pt>
                      <c:pt idx="3">
                        <c:v>3.6470588235294117</c:v>
                      </c:pt>
                      <c:pt idx="4">
                        <c:v>4.0588235294117645</c:v>
                      </c:pt>
                      <c:pt idx="5">
                        <c:v>4.2941176470588234</c:v>
                      </c:pt>
                      <c:pt idx="6">
                        <c:v>3.4411764705882355</c:v>
                      </c:pt>
                      <c:pt idx="7">
                        <c:v>2.6818181818181817</c:v>
                      </c:pt>
                      <c:pt idx="8">
                        <c:v>2.7954545454545454</c:v>
                      </c:pt>
                      <c:pt idx="9">
                        <c:v>2.9318181818181817</c:v>
                      </c:pt>
                      <c:pt idx="10">
                        <c:v>3.7941176470588234</c:v>
                      </c:pt>
                      <c:pt idx="11">
                        <c:v>3.8529411764705883</c:v>
                      </c:pt>
                      <c:pt idx="12">
                        <c:v>4.117647058823529</c:v>
                      </c:pt>
                      <c:pt idx="13">
                        <c:v>3.1136363636363638</c:v>
                      </c:pt>
                      <c:pt idx="14">
                        <c:v>3.2272727272727271</c:v>
                      </c:pt>
                      <c:pt idx="15">
                        <c:v>3.0454545454545454</c:v>
                      </c:pt>
                      <c:pt idx="16">
                        <c:v>2.8636363636363638</c:v>
                      </c:pt>
                      <c:pt idx="17">
                        <c:v>2.9772727272727271</c:v>
                      </c:pt>
                      <c:pt idx="18">
                        <c:v>3.1818181818181817</c:v>
                      </c:pt>
                      <c:pt idx="19">
                        <c:v>3.0227272727272729</c:v>
                      </c:pt>
                      <c:pt idx="20">
                        <c:v>3.1136363636363638</c:v>
                      </c:pt>
                      <c:pt idx="21">
                        <c:v>3.0454545454545454</c:v>
                      </c:pt>
                      <c:pt idx="22">
                        <c:v>3.2045454545454546</c:v>
                      </c:pt>
                      <c:pt idx="23">
                        <c:v>3.4090909090909092</c:v>
                      </c:pt>
                      <c:pt idx="24">
                        <c:v>3.1363636363636362</c:v>
                      </c:pt>
                      <c:pt idx="25">
                        <c:v>3.1590909090909092</c:v>
                      </c:pt>
                      <c:pt idx="26">
                        <c:v>3.2954545454545454</c:v>
                      </c:pt>
                      <c:pt idx="27">
                        <c:v>3.3636363636363638</c:v>
                      </c:pt>
                      <c:pt idx="28">
                        <c:v>3.25</c:v>
                      </c:pt>
                      <c:pt idx="29">
                        <c:v>3.4090909090909092</c:v>
                      </c:pt>
                      <c:pt idx="30">
                        <c:v>3.2272727272727271</c:v>
                      </c:pt>
                      <c:pt idx="31">
                        <c:v>3.25</c:v>
                      </c:pt>
                      <c:pt idx="32">
                        <c:v>2.9318181818181817</c:v>
                      </c:pt>
                      <c:pt idx="33">
                        <c:v>0</c:v>
                      </c:pt>
                      <c:pt idx="34">
                        <c:v>0</c:v>
                      </c:pt>
                      <c:pt idx="35">
                        <c:v>3.0454545454545454</c:v>
                      </c:pt>
                      <c:pt idx="36">
                        <c:v>3.2272727272727271</c:v>
                      </c:pt>
                      <c:pt idx="37">
                        <c:v>5.884615384615385</c:v>
                      </c:pt>
                      <c:pt idx="38">
                        <c:v>6.0769230769230766</c:v>
                      </c:pt>
                      <c:pt idx="39">
                        <c:v>5.5610438024231135</c:v>
                      </c:pt>
                      <c:pt idx="40">
                        <c:v>3.9986329460013672</c:v>
                      </c:pt>
                      <c:pt idx="41">
                        <c:v>3.1363636363636362</c:v>
                      </c:pt>
                      <c:pt idx="42">
                        <c:v>3.25</c:v>
                      </c:pt>
                      <c:pt idx="43">
                        <c:v>3.4318181818181817</c:v>
                      </c:pt>
                      <c:pt idx="44">
                        <c:v>#N/A</c:v>
                      </c:pt>
                    </c:numCache>
                  </c:numRef>
                </c:val>
                <c:smooth val="0"/>
                <c:extLst xmlns:c16r2="http://schemas.microsoft.com/office/drawing/2015/06/chart" xmlns:c15="http://schemas.microsoft.com/office/drawing/2012/chart">
                  <c:ext xmlns:c16="http://schemas.microsoft.com/office/drawing/2014/chart" uri="{C3380CC4-5D6E-409C-BE32-E72D297353CC}">
                    <c16:uniqueId val="{00000003-289F-415E-89BF-599E547A472B}"/>
                  </c:ext>
                </c:extLst>
              </c15:ser>
            </c15:filteredLineSeries>
          </c:ext>
        </c:extLst>
      </c:lineChart>
      <c:dateAx>
        <c:axId val="224945088"/>
        <c:scaling>
          <c:orientation val="minMax"/>
        </c:scaling>
        <c:delete val="0"/>
        <c:axPos val="b"/>
        <c:numFmt formatCode="m/d/yyyy" sourceLinked="1"/>
        <c:majorTickMark val="out"/>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24945480"/>
        <c:crosses val="autoZero"/>
        <c:auto val="0"/>
        <c:lblOffset val="100"/>
        <c:baseTimeUnit val="days"/>
        <c:majorUnit val="6"/>
        <c:majorTimeUnit val="months"/>
        <c:minorUnit val="31"/>
        <c:minorTimeUnit val="days"/>
      </c:dateAx>
      <c:valAx>
        <c:axId val="224945480"/>
        <c:scaling>
          <c:orientation val="minMax"/>
        </c:scaling>
        <c:delete val="0"/>
        <c:axPos val="l"/>
        <c:majorGridlines>
          <c:spPr>
            <a:ln w="9525" cap="flat" cmpd="sng" algn="ctr">
              <a:solidFill>
                <a:schemeClr val="tx1">
                  <a:lumMod val="15000"/>
                  <a:lumOff val="85000"/>
                </a:schemeClr>
              </a:solidFill>
              <a:round/>
            </a:ln>
            <a:effectLst/>
          </c:spPr>
        </c:majorGridlines>
        <c:numFmt formatCode="0.00_);[Red]\(0.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24945088"/>
        <c:crossesAt val="35400"/>
        <c:crossBetween val="midCat"/>
      </c:valAx>
      <c:spPr>
        <a:noFill/>
        <a:ln>
          <a:noFill/>
        </a:ln>
        <a:effectLst/>
      </c:spPr>
    </c:plotArea>
    <c:legend>
      <c:legendPos val="b"/>
      <c:layout>
        <c:manualLayout>
          <c:xMode val="edge"/>
          <c:yMode val="edge"/>
          <c:x val="0.38334561416408708"/>
          <c:y val="0.93512226356320849"/>
          <c:w val="0.23008693067604807"/>
          <c:h val="4.9450895561131789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US"/>
              <a:t>SDR vs. SMFP 3.04 PPS</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v>SDR</c:v>
          </c:tx>
          <c:spPr>
            <a:ln w="34925" cap="rnd">
              <a:solidFill>
                <a:srgbClr val="FF0000"/>
              </a:solidFill>
              <a:round/>
            </a:ln>
            <a:effectLst>
              <a:outerShdw blurRad="57150" dist="19050" dir="5400000" algn="ctr" rotWithShape="0">
                <a:srgbClr val="000000">
                  <a:alpha val="63000"/>
                </a:srgbClr>
              </a:outerShdw>
            </a:effectLst>
          </c:spPr>
          <c:marker>
            <c:symbol val="none"/>
          </c:marker>
          <c:cat>
            <c:numRef>
              <c:f>'Overall Comparison'!$D$3:$AU$3</c:f>
              <c:numCache>
                <c:formatCode>m/d/yyyy</c:formatCode>
                <c:ptCount val="44"/>
                <c:pt idx="0">
                  <c:v>35430</c:v>
                </c:pt>
                <c:pt idx="1">
                  <c:v>35611</c:v>
                </c:pt>
                <c:pt idx="2">
                  <c:v>35795.25</c:v>
                </c:pt>
                <c:pt idx="3">
                  <c:v>35976.25</c:v>
                </c:pt>
                <c:pt idx="4">
                  <c:v>36160.5</c:v>
                </c:pt>
                <c:pt idx="5">
                  <c:v>36341.75</c:v>
                </c:pt>
                <c:pt idx="6">
                  <c:v>36525.75</c:v>
                </c:pt>
                <c:pt idx="7">
                  <c:v>36707</c:v>
                </c:pt>
                <c:pt idx="8">
                  <c:v>36891</c:v>
                </c:pt>
                <c:pt idx="9">
                  <c:v>37072.25</c:v>
                </c:pt>
                <c:pt idx="10">
                  <c:v>37256.25</c:v>
                </c:pt>
                <c:pt idx="11">
                  <c:v>37437.5</c:v>
                </c:pt>
                <c:pt idx="12">
                  <c:v>37621.5</c:v>
                </c:pt>
                <c:pt idx="13">
                  <c:v>37802.75</c:v>
                </c:pt>
                <c:pt idx="14">
                  <c:v>37986.75</c:v>
                </c:pt>
                <c:pt idx="15">
                  <c:v>38168</c:v>
                </c:pt>
                <c:pt idx="16">
                  <c:v>38352</c:v>
                </c:pt>
                <c:pt idx="17">
                  <c:v>38533.25</c:v>
                </c:pt>
                <c:pt idx="18">
                  <c:v>38717.25</c:v>
                </c:pt>
                <c:pt idx="19">
                  <c:v>38898.5</c:v>
                </c:pt>
                <c:pt idx="20">
                  <c:v>39082.5</c:v>
                </c:pt>
                <c:pt idx="21">
                  <c:v>39263.75</c:v>
                </c:pt>
                <c:pt idx="22">
                  <c:v>39447.75</c:v>
                </c:pt>
                <c:pt idx="23">
                  <c:v>39629</c:v>
                </c:pt>
                <c:pt idx="24">
                  <c:v>39813</c:v>
                </c:pt>
                <c:pt idx="25">
                  <c:v>39994.25</c:v>
                </c:pt>
                <c:pt idx="26">
                  <c:v>40178.25</c:v>
                </c:pt>
                <c:pt idx="27">
                  <c:v>40359.5</c:v>
                </c:pt>
                <c:pt idx="28">
                  <c:v>40543.5</c:v>
                </c:pt>
                <c:pt idx="29">
                  <c:v>40724.75</c:v>
                </c:pt>
                <c:pt idx="30">
                  <c:v>40908.75</c:v>
                </c:pt>
                <c:pt idx="31">
                  <c:v>41090</c:v>
                </c:pt>
                <c:pt idx="32">
                  <c:v>41274</c:v>
                </c:pt>
                <c:pt idx="33">
                  <c:v>41455.25</c:v>
                </c:pt>
                <c:pt idx="34">
                  <c:v>41639.25</c:v>
                </c:pt>
                <c:pt idx="35">
                  <c:v>41820.5</c:v>
                </c:pt>
                <c:pt idx="36">
                  <c:v>42004.5</c:v>
                </c:pt>
                <c:pt idx="37">
                  <c:v>42185.75</c:v>
                </c:pt>
                <c:pt idx="38">
                  <c:v>42369.75</c:v>
                </c:pt>
                <c:pt idx="39">
                  <c:v>42551</c:v>
                </c:pt>
                <c:pt idx="40">
                  <c:v>42735</c:v>
                </c:pt>
                <c:pt idx="41">
                  <c:v>42916.25</c:v>
                </c:pt>
                <c:pt idx="42">
                  <c:v>43100.25</c:v>
                </c:pt>
                <c:pt idx="43">
                  <c:v>43281.5</c:v>
                </c:pt>
              </c:numCache>
            </c:numRef>
          </c:cat>
          <c:val>
            <c:numRef>
              <c:f>'Overall Comparison'!$D$5:$AV$5</c:f>
              <c:numCache>
                <c:formatCode>0.00</c:formatCode>
                <c:ptCount val="45"/>
                <c:pt idx="0" formatCode="0">
                  <c:v>3.5</c:v>
                </c:pt>
                <c:pt idx="1">
                  <c:v>3.7307692307692308</c:v>
                </c:pt>
                <c:pt idx="2">
                  <c:v>3.2352941176470589</c:v>
                </c:pt>
                <c:pt idx="3">
                  <c:v>3.6470588235294117</c:v>
                </c:pt>
                <c:pt idx="4">
                  <c:v>3.1363636363636362</c:v>
                </c:pt>
                <c:pt idx="5">
                  <c:v>3.3181818181818183</c:v>
                </c:pt>
                <c:pt idx="6">
                  <c:v>3.4411764705882355</c:v>
                </c:pt>
                <c:pt idx="7">
                  <c:v>3.4705882352941178</c:v>
                </c:pt>
                <c:pt idx="8">
                  <c:v>3.6176470588235294</c:v>
                </c:pt>
                <c:pt idx="9">
                  <c:v>3.4864864864864864</c:v>
                </c:pt>
                <c:pt idx="10">
                  <c:v>3.4864864864864864</c:v>
                </c:pt>
                <c:pt idx="11">
                  <c:v>3.1190476190476191</c:v>
                </c:pt>
                <c:pt idx="12">
                  <c:v>3.3333333333333335</c:v>
                </c:pt>
                <c:pt idx="13">
                  <c:v>3.2619047619047619</c:v>
                </c:pt>
                <c:pt idx="14">
                  <c:v>3.3809523809523809</c:v>
                </c:pt>
                <c:pt idx="15">
                  <c:v>3.1904761904761907</c:v>
                </c:pt>
                <c:pt idx="16">
                  <c:v>3</c:v>
                </c:pt>
                <c:pt idx="17">
                  <c:v>3.1190476190476191</c:v>
                </c:pt>
                <c:pt idx="18">
                  <c:v>3.3333333333333335</c:v>
                </c:pt>
                <c:pt idx="19">
                  <c:v>3.1666666666666665</c:v>
                </c:pt>
                <c:pt idx="20">
                  <c:v>3.2619047619047619</c:v>
                </c:pt>
                <c:pt idx="21">
                  <c:v>3.1904761904761907</c:v>
                </c:pt>
                <c:pt idx="22">
                  <c:v>3.5249999999999999</c:v>
                </c:pt>
                <c:pt idx="23">
                  <c:v>3.75</c:v>
                </c:pt>
                <c:pt idx="24">
                  <c:v>3.45</c:v>
                </c:pt>
                <c:pt idx="25">
                  <c:v>3.4750000000000001</c:v>
                </c:pt>
                <c:pt idx="26">
                  <c:v>3.4523809523809526</c:v>
                </c:pt>
                <c:pt idx="27">
                  <c:v>3.5238095238095237</c:v>
                </c:pt>
                <c:pt idx="28">
                  <c:v>3.4047619047619047</c:v>
                </c:pt>
                <c:pt idx="29">
                  <c:v>3.5714285714285716</c:v>
                </c:pt>
                <c:pt idx="30">
                  <c:v>3.3809523809523809</c:v>
                </c:pt>
                <c:pt idx="31">
                  <c:v>3.4047619047619047</c:v>
                </c:pt>
                <c:pt idx="32">
                  <c:v>3.0714285714285716</c:v>
                </c:pt>
                <c:pt idx="33">
                  <c:v>0</c:v>
                </c:pt>
                <c:pt idx="34">
                  <c:v>0</c:v>
                </c:pt>
                <c:pt idx="35">
                  <c:v>3.1904761904761907</c:v>
                </c:pt>
                <c:pt idx="36">
                  <c:v>3.3809523809523809</c:v>
                </c:pt>
                <c:pt idx="37">
                  <c:v>3.6428571428571428</c:v>
                </c:pt>
                <c:pt idx="38">
                  <c:v>3.7619047619047619</c:v>
                </c:pt>
                <c:pt idx="39">
                  <c:v>3.6428571428571428</c:v>
                </c:pt>
                <c:pt idx="40">
                  <c:v>3.75</c:v>
                </c:pt>
                <c:pt idx="41">
                  <c:v>3.3658536585365852</c:v>
                </c:pt>
                <c:pt idx="42">
                  <c:v>3.4878048780487805</c:v>
                </c:pt>
                <c:pt idx="43">
                  <c:v>3.6829268292682928</c:v>
                </c:pt>
                <c:pt idx="44">
                  <c:v>0</c:v>
                </c:pt>
              </c:numCache>
            </c:numRef>
          </c:val>
          <c:smooth val="0"/>
          <c:extLst xmlns:c16r2="http://schemas.microsoft.com/office/drawing/2015/06/chart">
            <c:ext xmlns:c16="http://schemas.microsoft.com/office/drawing/2014/chart" uri="{C3380CC4-5D6E-409C-BE32-E72D297353CC}">
              <c16:uniqueId val="{00000000-9938-42A9-8DD0-FD07AF9F7B3E}"/>
            </c:ext>
          </c:extLst>
        </c:ser>
        <c:ser>
          <c:idx val="4"/>
          <c:order val="4"/>
          <c:tx>
            <c:v>SMFP 3.04 PPS</c:v>
          </c:tx>
          <c:spPr>
            <a:ln w="34925" cap="rnd">
              <a:solidFill>
                <a:schemeClr val="accent5"/>
              </a:solidFill>
              <a:round/>
            </a:ln>
            <a:effectLst>
              <a:outerShdw blurRad="57150" dist="19050" dir="5400000" algn="ctr" rotWithShape="0">
                <a:srgbClr val="000000">
                  <a:alpha val="63000"/>
                </a:srgbClr>
              </a:outerShdw>
            </a:effectLst>
          </c:spPr>
          <c:marker>
            <c:symbol val="none"/>
          </c:marker>
          <c:val>
            <c:numRef>
              <c:f>'Overall Comparison'!$D$10:$AV$10</c:f>
              <c:numCache>
                <c:formatCode>0.00</c:formatCode>
                <c:ptCount val="45"/>
                <c:pt idx="0">
                  <c:v>3.5</c:v>
                </c:pt>
                <c:pt idx="1">
                  <c:v>3.7307692307692308</c:v>
                </c:pt>
                <c:pt idx="2">
                  <c:v>3.2352941176470589</c:v>
                </c:pt>
                <c:pt idx="3">
                  <c:v>3.6470588235294117</c:v>
                </c:pt>
                <c:pt idx="4">
                  <c:v>4.0588235294117645</c:v>
                </c:pt>
                <c:pt idx="5">
                  <c:v>4.2941176470588234</c:v>
                </c:pt>
                <c:pt idx="6">
                  <c:v>3.4411764705882355</c:v>
                </c:pt>
                <c:pt idx="7">
                  <c:v>2.6818181818181817</c:v>
                </c:pt>
                <c:pt idx="8">
                  <c:v>2.7954545454545454</c:v>
                </c:pt>
                <c:pt idx="9">
                  <c:v>2.9318181818181817</c:v>
                </c:pt>
                <c:pt idx="10">
                  <c:v>3.7941176470588234</c:v>
                </c:pt>
                <c:pt idx="11">
                  <c:v>3.8529411764705883</c:v>
                </c:pt>
                <c:pt idx="12">
                  <c:v>4.117647058823529</c:v>
                </c:pt>
                <c:pt idx="13">
                  <c:v>3.1136363636363638</c:v>
                </c:pt>
                <c:pt idx="14">
                  <c:v>3.2272727272727271</c:v>
                </c:pt>
                <c:pt idx="15">
                  <c:v>3.0454545454545454</c:v>
                </c:pt>
                <c:pt idx="16">
                  <c:v>2.8636363636363638</c:v>
                </c:pt>
                <c:pt idx="17">
                  <c:v>2.9772727272727271</c:v>
                </c:pt>
                <c:pt idx="18">
                  <c:v>3.1818181818181817</c:v>
                </c:pt>
                <c:pt idx="19">
                  <c:v>3.0227272727272729</c:v>
                </c:pt>
                <c:pt idx="20">
                  <c:v>3.1136363636363638</c:v>
                </c:pt>
                <c:pt idx="21">
                  <c:v>3.0454545454545454</c:v>
                </c:pt>
                <c:pt idx="22">
                  <c:v>3.2045454545454546</c:v>
                </c:pt>
                <c:pt idx="23">
                  <c:v>3.4090909090909092</c:v>
                </c:pt>
                <c:pt idx="24">
                  <c:v>3.1363636363636362</c:v>
                </c:pt>
                <c:pt idx="25">
                  <c:v>3.1590909090909092</c:v>
                </c:pt>
                <c:pt idx="26">
                  <c:v>3.2954545454545454</c:v>
                </c:pt>
                <c:pt idx="27">
                  <c:v>3.3636363636363638</c:v>
                </c:pt>
                <c:pt idx="28">
                  <c:v>3.25</c:v>
                </c:pt>
                <c:pt idx="29">
                  <c:v>3.4090909090909092</c:v>
                </c:pt>
                <c:pt idx="30">
                  <c:v>3.2272727272727271</c:v>
                </c:pt>
                <c:pt idx="31">
                  <c:v>3.25</c:v>
                </c:pt>
                <c:pt idx="32">
                  <c:v>2.9318181818181817</c:v>
                </c:pt>
                <c:pt idx="33">
                  <c:v>0</c:v>
                </c:pt>
                <c:pt idx="34">
                  <c:v>0</c:v>
                </c:pt>
                <c:pt idx="35">
                  <c:v>3.0454545454545454</c:v>
                </c:pt>
                <c:pt idx="36">
                  <c:v>3.2272727272727271</c:v>
                </c:pt>
                <c:pt idx="37">
                  <c:v>5.884615384615385</c:v>
                </c:pt>
                <c:pt idx="38">
                  <c:v>5.6860234630801525</c:v>
                </c:pt>
                <c:pt idx="39">
                  <c:v>5.0167289850904</c:v>
                </c:pt>
                <c:pt idx="40">
                  <c:v>3.7038902685358219</c:v>
                </c:pt>
                <c:pt idx="41">
                  <c:v>3.1363636363636362</c:v>
                </c:pt>
                <c:pt idx="42">
                  <c:v>3.25</c:v>
                </c:pt>
                <c:pt idx="43">
                  <c:v>3.4318181818181817</c:v>
                </c:pt>
                <c:pt idx="44">
                  <c:v>#N/A</c:v>
                </c:pt>
              </c:numCache>
            </c:numRef>
          </c:val>
          <c:smooth val="0"/>
          <c:extLst xmlns:c16r2="http://schemas.microsoft.com/office/drawing/2015/06/chart">
            <c:ext xmlns:c16="http://schemas.microsoft.com/office/drawing/2014/chart" uri="{C3380CC4-5D6E-409C-BE32-E72D297353CC}">
              <c16:uniqueId val="{00000001-9938-42A9-8DD0-FD07AF9F7B3E}"/>
            </c:ext>
          </c:extLst>
        </c:ser>
        <c:dLbls>
          <c:showLegendKey val="0"/>
          <c:showVal val="0"/>
          <c:showCatName val="0"/>
          <c:showSerName val="0"/>
          <c:showPercent val="0"/>
          <c:showBubbleSize val="0"/>
        </c:dLbls>
        <c:smooth val="0"/>
        <c:axId val="224946264"/>
        <c:axId val="224946656"/>
        <c:extLst xmlns:c16r2="http://schemas.microsoft.com/office/drawing/2015/06/chart">
          <c:ext xmlns:c15="http://schemas.microsoft.com/office/drawing/2012/chart" uri="{02D57815-91ED-43cb-92C2-25804820EDAC}">
            <c15:filteredLineSeries>
              <c15:ser>
                <c:idx val="1"/>
                <c:order val="1"/>
                <c:tx>
                  <c:v>SMFP 3.16 PPS</c:v>
                </c:tx>
                <c:spPr>
                  <a:ln w="34925" cap="rnd">
                    <a:solidFill>
                      <a:schemeClr val="accent2"/>
                    </a:solidFill>
                    <a:round/>
                  </a:ln>
                  <a:effectLst>
                    <a:outerShdw blurRad="57150" dist="19050" dir="5400000" algn="ctr" rotWithShape="0">
                      <a:srgbClr val="000000">
                        <a:alpha val="63000"/>
                      </a:srgbClr>
                    </a:outerShdw>
                  </a:effectLst>
                </c:spPr>
                <c:marker>
                  <c:symbol val="none"/>
                </c:marker>
                <c:cat>
                  <c:numRef>
                    <c:extLst xmlns:c16r2="http://schemas.microsoft.com/office/drawing/2015/06/chart">
                      <c:ext uri="{02D57815-91ED-43cb-92C2-25804820EDAC}">
                        <c15:formulaRef>
                          <c15:sqref>'Overall Comparison'!$D$3:$AU$3</c15:sqref>
                        </c15:formulaRef>
                      </c:ext>
                    </c:extLst>
                    <c:numCache>
                      <c:formatCode>m/d/yyyy</c:formatCode>
                      <c:ptCount val="44"/>
                      <c:pt idx="0">
                        <c:v>35430</c:v>
                      </c:pt>
                      <c:pt idx="1">
                        <c:v>35611</c:v>
                      </c:pt>
                      <c:pt idx="2">
                        <c:v>35795.25</c:v>
                      </c:pt>
                      <c:pt idx="3">
                        <c:v>35976.25</c:v>
                      </c:pt>
                      <c:pt idx="4">
                        <c:v>36160.5</c:v>
                      </c:pt>
                      <c:pt idx="5">
                        <c:v>36341.75</c:v>
                      </c:pt>
                      <c:pt idx="6">
                        <c:v>36525.75</c:v>
                      </c:pt>
                      <c:pt idx="7">
                        <c:v>36707</c:v>
                      </c:pt>
                      <c:pt idx="8">
                        <c:v>36891</c:v>
                      </c:pt>
                      <c:pt idx="9">
                        <c:v>37072.25</c:v>
                      </c:pt>
                      <c:pt idx="10">
                        <c:v>37256.25</c:v>
                      </c:pt>
                      <c:pt idx="11">
                        <c:v>37437.5</c:v>
                      </c:pt>
                      <c:pt idx="12">
                        <c:v>37621.5</c:v>
                      </c:pt>
                      <c:pt idx="13">
                        <c:v>37802.75</c:v>
                      </c:pt>
                      <c:pt idx="14">
                        <c:v>37986.75</c:v>
                      </c:pt>
                      <c:pt idx="15">
                        <c:v>38168</c:v>
                      </c:pt>
                      <c:pt idx="16">
                        <c:v>38352</c:v>
                      </c:pt>
                      <c:pt idx="17">
                        <c:v>38533.25</c:v>
                      </c:pt>
                      <c:pt idx="18">
                        <c:v>38717.25</c:v>
                      </c:pt>
                      <c:pt idx="19">
                        <c:v>38898.5</c:v>
                      </c:pt>
                      <c:pt idx="20">
                        <c:v>39082.5</c:v>
                      </c:pt>
                      <c:pt idx="21">
                        <c:v>39263.75</c:v>
                      </c:pt>
                      <c:pt idx="22">
                        <c:v>39447.75</c:v>
                      </c:pt>
                      <c:pt idx="23">
                        <c:v>39629</c:v>
                      </c:pt>
                      <c:pt idx="24">
                        <c:v>39813</c:v>
                      </c:pt>
                      <c:pt idx="25">
                        <c:v>39994.25</c:v>
                      </c:pt>
                      <c:pt idx="26">
                        <c:v>40178.25</c:v>
                      </c:pt>
                      <c:pt idx="27">
                        <c:v>40359.5</c:v>
                      </c:pt>
                      <c:pt idx="28">
                        <c:v>40543.5</c:v>
                      </c:pt>
                      <c:pt idx="29">
                        <c:v>40724.75</c:v>
                      </c:pt>
                      <c:pt idx="30">
                        <c:v>40908.75</c:v>
                      </c:pt>
                      <c:pt idx="31">
                        <c:v>41090</c:v>
                      </c:pt>
                      <c:pt idx="32">
                        <c:v>41274</c:v>
                      </c:pt>
                      <c:pt idx="33">
                        <c:v>41455.25</c:v>
                      </c:pt>
                      <c:pt idx="34">
                        <c:v>41639.25</c:v>
                      </c:pt>
                      <c:pt idx="35">
                        <c:v>41820.5</c:v>
                      </c:pt>
                      <c:pt idx="36">
                        <c:v>42004.5</c:v>
                      </c:pt>
                      <c:pt idx="37">
                        <c:v>42185.75</c:v>
                      </c:pt>
                      <c:pt idx="38">
                        <c:v>42369.75</c:v>
                      </c:pt>
                      <c:pt idx="39">
                        <c:v>42551</c:v>
                      </c:pt>
                      <c:pt idx="40">
                        <c:v>42735</c:v>
                      </c:pt>
                      <c:pt idx="41">
                        <c:v>42916.25</c:v>
                      </c:pt>
                      <c:pt idx="42">
                        <c:v>43100.25</c:v>
                      </c:pt>
                      <c:pt idx="43">
                        <c:v>43281.5</c:v>
                      </c:pt>
                    </c:numCache>
                  </c:numRef>
                </c:cat>
                <c:val>
                  <c:numRef>
                    <c:extLst xmlns:c16r2="http://schemas.microsoft.com/office/drawing/2015/06/chart">
                      <c:ext uri="{02D57815-91ED-43cb-92C2-25804820EDAC}">
                        <c15:formulaRef>
                          <c15:sqref>'Overall Comparison'!$D$7:$AV$7</c15:sqref>
                        </c15:formulaRef>
                      </c:ext>
                    </c:extLst>
                    <c:numCache>
                      <c:formatCode>0.00</c:formatCode>
                      <c:ptCount val="45"/>
                      <c:pt idx="0">
                        <c:v>3.5</c:v>
                      </c:pt>
                      <c:pt idx="1">
                        <c:v>3.7307692307692308</c:v>
                      </c:pt>
                      <c:pt idx="2">
                        <c:v>3.2352941176470589</c:v>
                      </c:pt>
                      <c:pt idx="3">
                        <c:v>3.6470588235294117</c:v>
                      </c:pt>
                      <c:pt idx="4">
                        <c:v>4.0588235294117645</c:v>
                      </c:pt>
                      <c:pt idx="5">
                        <c:v>4.2941176470588234</c:v>
                      </c:pt>
                      <c:pt idx="6">
                        <c:v>3.4411764705882355</c:v>
                      </c:pt>
                      <c:pt idx="7">
                        <c:v>2.6818181818181817</c:v>
                      </c:pt>
                      <c:pt idx="8">
                        <c:v>2.7954545454545454</c:v>
                      </c:pt>
                      <c:pt idx="9">
                        <c:v>2.9318181818181817</c:v>
                      </c:pt>
                      <c:pt idx="10">
                        <c:v>3.7941176470588234</c:v>
                      </c:pt>
                      <c:pt idx="11">
                        <c:v>3.8529411764705883</c:v>
                      </c:pt>
                      <c:pt idx="12">
                        <c:v>4.117647058823529</c:v>
                      </c:pt>
                      <c:pt idx="13">
                        <c:v>3.1136363636363638</c:v>
                      </c:pt>
                      <c:pt idx="14">
                        <c:v>3.2272727272727271</c:v>
                      </c:pt>
                      <c:pt idx="15">
                        <c:v>3.0454545454545454</c:v>
                      </c:pt>
                      <c:pt idx="16">
                        <c:v>2.8636363636363638</c:v>
                      </c:pt>
                      <c:pt idx="17">
                        <c:v>2.9772727272727271</c:v>
                      </c:pt>
                      <c:pt idx="18">
                        <c:v>3.1818181818181817</c:v>
                      </c:pt>
                      <c:pt idx="19">
                        <c:v>3.0227272727272729</c:v>
                      </c:pt>
                      <c:pt idx="20">
                        <c:v>3.1136363636363638</c:v>
                      </c:pt>
                      <c:pt idx="21">
                        <c:v>3.0454545454545454</c:v>
                      </c:pt>
                      <c:pt idx="22">
                        <c:v>3.2045454545454546</c:v>
                      </c:pt>
                      <c:pt idx="23">
                        <c:v>3.4090909090909092</c:v>
                      </c:pt>
                      <c:pt idx="24">
                        <c:v>3.1363636363636362</c:v>
                      </c:pt>
                      <c:pt idx="25">
                        <c:v>3.1590909090909092</c:v>
                      </c:pt>
                      <c:pt idx="26">
                        <c:v>3.2954545454545454</c:v>
                      </c:pt>
                      <c:pt idx="27">
                        <c:v>3.3636363636363638</c:v>
                      </c:pt>
                      <c:pt idx="28">
                        <c:v>3.25</c:v>
                      </c:pt>
                      <c:pt idx="29">
                        <c:v>3.4090909090909092</c:v>
                      </c:pt>
                      <c:pt idx="30">
                        <c:v>3.2272727272727271</c:v>
                      </c:pt>
                      <c:pt idx="31">
                        <c:v>3.25</c:v>
                      </c:pt>
                      <c:pt idx="32">
                        <c:v>2.9318181818181817</c:v>
                      </c:pt>
                      <c:pt idx="33">
                        <c:v>0</c:v>
                      </c:pt>
                      <c:pt idx="34">
                        <c:v>0</c:v>
                      </c:pt>
                      <c:pt idx="35">
                        <c:v>3.0454545454545454</c:v>
                      </c:pt>
                      <c:pt idx="36">
                        <c:v>3.2272727272727271</c:v>
                      </c:pt>
                      <c:pt idx="37">
                        <c:v>5.884615384615385</c:v>
                      </c:pt>
                      <c:pt idx="38">
                        <c:v>6.0769230769230766</c:v>
                      </c:pt>
                      <c:pt idx="39">
                        <c:v>5.6799812030075181</c:v>
                      </c:pt>
                      <c:pt idx="40">
                        <c:v>4.061000685400959</c:v>
                      </c:pt>
                      <c:pt idx="41">
                        <c:v>3.1363636363636362</c:v>
                      </c:pt>
                      <c:pt idx="42">
                        <c:v>3.25</c:v>
                      </c:pt>
                      <c:pt idx="43">
                        <c:v>3.4318181818181817</c:v>
                      </c:pt>
                      <c:pt idx="44">
                        <c:v>#N/A</c:v>
                      </c:pt>
                    </c:numCache>
                  </c:numRef>
                </c:val>
                <c:smooth val="0"/>
                <c:extLst xmlns:c16r2="http://schemas.microsoft.com/office/drawing/2015/06/chart">
                  <c:ext xmlns:c16="http://schemas.microsoft.com/office/drawing/2014/chart" uri="{C3380CC4-5D6E-409C-BE32-E72D297353CC}">
                    <c16:uniqueId val="{00000002-9938-42A9-8DD0-FD07AF9F7B3E}"/>
                  </c:ext>
                </c:extLst>
              </c15:ser>
            </c15:filteredLineSeries>
            <c15:filteredLineSeries>
              <c15:ser>
                <c:idx val="2"/>
                <c:order val="2"/>
                <c:tx>
                  <c:v>SMFP 3.12 PPS</c:v>
                </c:tx>
                <c:spPr>
                  <a:ln w="34925" cap="rnd">
                    <a:solidFill>
                      <a:schemeClr val="accent3"/>
                    </a:solidFill>
                    <a:round/>
                  </a:ln>
                  <a:effectLst>
                    <a:outerShdw blurRad="57150" dist="19050" dir="5400000" algn="ctr" rotWithShape="0">
                      <a:srgbClr val="000000">
                        <a:alpha val="63000"/>
                      </a:srgbClr>
                    </a:outerShdw>
                  </a:effectLst>
                </c:spPr>
                <c:marker>
                  <c:symbol val="none"/>
                </c:marker>
                <c:val>
                  <c:numRef>
                    <c:extLst xmlns:c16r2="http://schemas.microsoft.com/office/drawing/2015/06/chart" xmlns:c15="http://schemas.microsoft.com/office/drawing/2012/chart">
                      <c:ext xmlns:c15="http://schemas.microsoft.com/office/drawing/2012/chart" uri="{02D57815-91ED-43cb-92C2-25804820EDAC}">
                        <c15:formulaRef>
                          <c15:sqref>'Overall Comparison'!$D$8:$AV$8</c15:sqref>
                        </c15:formulaRef>
                      </c:ext>
                    </c:extLst>
                    <c:numCache>
                      <c:formatCode>0.00</c:formatCode>
                      <c:ptCount val="45"/>
                      <c:pt idx="0">
                        <c:v>3.5</c:v>
                      </c:pt>
                      <c:pt idx="1">
                        <c:v>3.7307692307692308</c:v>
                      </c:pt>
                      <c:pt idx="2">
                        <c:v>3.2352941176470589</c:v>
                      </c:pt>
                      <c:pt idx="3">
                        <c:v>3.6470588235294117</c:v>
                      </c:pt>
                      <c:pt idx="4">
                        <c:v>4.0588235294117645</c:v>
                      </c:pt>
                      <c:pt idx="5">
                        <c:v>4.2941176470588234</c:v>
                      </c:pt>
                      <c:pt idx="6">
                        <c:v>3.4411764705882355</c:v>
                      </c:pt>
                      <c:pt idx="7">
                        <c:v>2.6818181818181817</c:v>
                      </c:pt>
                      <c:pt idx="8">
                        <c:v>2.7954545454545454</c:v>
                      </c:pt>
                      <c:pt idx="9">
                        <c:v>2.9318181818181817</c:v>
                      </c:pt>
                      <c:pt idx="10">
                        <c:v>3.7941176470588234</c:v>
                      </c:pt>
                      <c:pt idx="11">
                        <c:v>3.8529411764705883</c:v>
                      </c:pt>
                      <c:pt idx="12">
                        <c:v>4.117647058823529</c:v>
                      </c:pt>
                      <c:pt idx="13">
                        <c:v>3.1136363636363638</c:v>
                      </c:pt>
                      <c:pt idx="14">
                        <c:v>3.2272727272727271</c:v>
                      </c:pt>
                      <c:pt idx="15">
                        <c:v>3.0454545454545454</c:v>
                      </c:pt>
                      <c:pt idx="16">
                        <c:v>2.8636363636363638</c:v>
                      </c:pt>
                      <c:pt idx="17">
                        <c:v>2.9772727272727271</c:v>
                      </c:pt>
                      <c:pt idx="18">
                        <c:v>3.1818181818181817</c:v>
                      </c:pt>
                      <c:pt idx="19">
                        <c:v>3.0227272727272729</c:v>
                      </c:pt>
                      <c:pt idx="20">
                        <c:v>3.1136363636363638</c:v>
                      </c:pt>
                      <c:pt idx="21">
                        <c:v>3.0454545454545454</c:v>
                      </c:pt>
                      <c:pt idx="22">
                        <c:v>3.2045454545454546</c:v>
                      </c:pt>
                      <c:pt idx="23">
                        <c:v>3.4090909090909092</c:v>
                      </c:pt>
                      <c:pt idx="24">
                        <c:v>3.1363636363636362</c:v>
                      </c:pt>
                      <c:pt idx="25">
                        <c:v>3.1590909090909092</c:v>
                      </c:pt>
                      <c:pt idx="26">
                        <c:v>3.2954545454545454</c:v>
                      </c:pt>
                      <c:pt idx="27">
                        <c:v>3.3636363636363638</c:v>
                      </c:pt>
                      <c:pt idx="28">
                        <c:v>3.25</c:v>
                      </c:pt>
                      <c:pt idx="29">
                        <c:v>3.4090909090909092</c:v>
                      </c:pt>
                      <c:pt idx="30">
                        <c:v>3.2272727272727271</c:v>
                      </c:pt>
                      <c:pt idx="31">
                        <c:v>3.25</c:v>
                      </c:pt>
                      <c:pt idx="32">
                        <c:v>2.9318181818181817</c:v>
                      </c:pt>
                      <c:pt idx="33">
                        <c:v>0</c:v>
                      </c:pt>
                      <c:pt idx="34">
                        <c:v>0</c:v>
                      </c:pt>
                      <c:pt idx="35">
                        <c:v>3.0454545454545454</c:v>
                      </c:pt>
                      <c:pt idx="36">
                        <c:v>3.2272727272727271</c:v>
                      </c:pt>
                      <c:pt idx="37">
                        <c:v>5.884615384615385</c:v>
                      </c:pt>
                      <c:pt idx="38">
                        <c:v>6.0769230769230766</c:v>
                      </c:pt>
                      <c:pt idx="39">
                        <c:v>5.5610438024231135</c:v>
                      </c:pt>
                      <c:pt idx="40">
                        <c:v>3.9986329460013672</c:v>
                      </c:pt>
                      <c:pt idx="41">
                        <c:v>3.1363636363636362</c:v>
                      </c:pt>
                      <c:pt idx="42">
                        <c:v>3.25</c:v>
                      </c:pt>
                      <c:pt idx="43">
                        <c:v>3.4318181818181817</c:v>
                      </c:pt>
                      <c:pt idx="44">
                        <c:v>#N/A</c:v>
                      </c:pt>
                    </c:numCache>
                  </c:numRef>
                </c:val>
                <c:smooth val="0"/>
                <c:extLst xmlns:c16r2="http://schemas.microsoft.com/office/drawing/2015/06/chart" xmlns:c15="http://schemas.microsoft.com/office/drawing/2012/chart">
                  <c:ext xmlns:c16="http://schemas.microsoft.com/office/drawing/2014/chart" uri="{C3380CC4-5D6E-409C-BE32-E72D297353CC}">
                    <c16:uniqueId val="{00000003-9938-42A9-8DD0-FD07AF9F7B3E}"/>
                  </c:ext>
                </c:extLst>
              </c15:ser>
            </c15:filteredLineSeries>
            <c15:filteredLineSeries>
              <c15:ser>
                <c:idx val="3"/>
                <c:order val="3"/>
                <c:tx>
                  <c:v>SMFP 3.08 PPS</c:v>
                </c:tx>
                <c:spPr>
                  <a:ln w="34925" cap="rnd">
                    <a:solidFill>
                      <a:schemeClr val="accent4"/>
                    </a:solidFill>
                    <a:round/>
                  </a:ln>
                  <a:effectLst>
                    <a:outerShdw blurRad="57150" dist="19050" dir="5400000" algn="ctr" rotWithShape="0">
                      <a:srgbClr val="000000">
                        <a:alpha val="63000"/>
                      </a:srgbClr>
                    </a:outerShdw>
                  </a:effectLst>
                </c:spPr>
                <c:marker>
                  <c:symbol val="none"/>
                </c:marker>
                <c:val>
                  <c:numRef>
                    <c:extLst xmlns:c16r2="http://schemas.microsoft.com/office/drawing/2015/06/chart" xmlns:c15="http://schemas.microsoft.com/office/drawing/2012/chart">
                      <c:ext xmlns:c15="http://schemas.microsoft.com/office/drawing/2012/chart" uri="{02D57815-91ED-43cb-92C2-25804820EDAC}">
                        <c15:formulaRef>
                          <c15:sqref>'Overall Comparison'!$D$9:$AV$9</c15:sqref>
                        </c15:formulaRef>
                      </c:ext>
                    </c:extLst>
                    <c:numCache>
                      <c:formatCode>0.00</c:formatCode>
                      <c:ptCount val="45"/>
                      <c:pt idx="0">
                        <c:v>3.5</c:v>
                      </c:pt>
                      <c:pt idx="1">
                        <c:v>3.7307692307692308</c:v>
                      </c:pt>
                      <c:pt idx="2">
                        <c:v>3.2352941176470589</c:v>
                      </c:pt>
                      <c:pt idx="3">
                        <c:v>3.6470588235294117</c:v>
                      </c:pt>
                      <c:pt idx="4">
                        <c:v>4.0588235294117645</c:v>
                      </c:pt>
                      <c:pt idx="5">
                        <c:v>4.2941176470588234</c:v>
                      </c:pt>
                      <c:pt idx="6">
                        <c:v>3.4411764705882355</c:v>
                      </c:pt>
                      <c:pt idx="7">
                        <c:v>2.6818181818181817</c:v>
                      </c:pt>
                      <c:pt idx="8">
                        <c:v>2.7954545454545454</c:v>
                      </c:pt>
                      <c:pt idx="9">
                        <c:v>2.9318181818181817</c:v>
                      </c:pt>
                      <c:pt idx="10">
                        <c:v>3.7941176470588234</c:v>
                      </c:pt>
                      <c:pt idx="11">
                        <c:v>3.8529411764705883</c:v>
                      </c:pt>
                      <c:pt idx="12">
                        <c:v>4.117647058823529</c:v>
                      </c:pt>
                      <c:pt idx="13">
                        <c:v>3.1136363636363638</c:v>
                      </c:pt>
                      <c:pt idx="14">
                        <c:v>3.2272727272727271</c:v>
                      </c:pt>
                      <c:pt idx="15">
                        <c:v>3.0454545454545454</c:v>
                      </c:pt>
                      <c:pt idx="16">
                        <c:v>2.8636363636363638</c:v>
                      </c:pt>
                      <c:pt idx="17">
                        <c:v>2.9772727272727271</c:v>
                      </c:pt>
                      <c:pt idx="18">
                        <c:v>3.1818181818181817</c:v>
                      </c:pt>
                      <c:pt idx="19">
                        <c:v>3.0227272727272729</c:v>
                      </c:pt>
                      <c:pt idx="20">
                        <c:v>3.1136363636363638</c:v>
                      </c:pt>
                      <c:pt idx="21">
                        <c:v>3.0454545454545454</c:v>
                      </c:pt>
                      <c:pt idx="22">
                        <c:v>3.2045454545454546</c:v>
                      </c:pt>
                      <c:pt idx="23">
                        <c:v>3.4090909090909092</c:v>
                      </c:pt>
                      <c:pt idx="24">
                        <c:v>3.1363636363636362</c:v>
                      </c:pt>
                      <c:pt idx="25">
                        <c:v>3.1590909090909092</c:v>
                      </c:pt>
                      <c:pt idx="26">
                        <c:v>3.2954545454545454</c:v>
                      </c:pt>
                      <c:pt idx="27">
                        <c:v>3.3636363636363638</c:v>
                      </c:pt>
                      <c:pt idx="28">
                        <c:v>3.25</c:v>
                      </c:pt>
                      <c:pt idx="29">
                        <c:v>3.4090909090909092</c:v>
                      </c:pt>
                      <c:pt idx="30">
                        <c:v>3.2272727272727271</c:v>
                      </c:pt>
                      <c:pt idx="31">
                        <c:v>3.25</c:v>
                      </c:pt>
                      <c:pt idx="32">
                        <c:v>2.9318181818181817</c:v>
                      </c:pt>
                      <c:pt idx="33">
                        <c:v>0</c:v>
                      </c:pt>
                      <c:pt idx="34">
                        <c:v>0</c:v>
                      </c:pt>
                      <c:pt idx="35">
                        <c:v>3.0454545454545454</c:v>
                      </c:pt>
                      <c:pt idx="36">
                        <c:v>3.2272727272727271</c:v>
                      </c:pt>
                      <c:pt idx="37">
                        <c:v>5.884615384615385</c:v>
                      </c:pt>
                      <c:pt idx="38">
                        <c:v>6.0769230769230766</c:v>
                      </c:pt>
                      <c:pt idx="39">
                        <c:v>5.4440850277264321</c:v>
                      </c:pt>
                      <c:pt idx="40">
                        <c:v>3.9366053169734152</c:v>
                      </c:pt>
                      <c:pt idx="41">
                        <c:v>3.1363636363636362</c:v>
                      </c:pt>
                      <c:pt idx="42">
                        <c:v>3.25</c:v>
                      </c:pt>
                      <c:pt idx="43">
                        <c:v>3.4318181818181817</c:v>
                      </c:pt>
                      <c:pt idx="44">
                        <c:v>#N/A</c:v>
                      </c:pt>
                    </c:numCache>
                  </c:numRef>
                </c:val>
                <c:smooth val="0"/>
                <c:extLst xmlns:c16r2="http://schemas.microsoft.com/office/drawing/2015/06/chart" xmlns:c15="http://schemas.microsoft.com/office/drawing/2012/chart">
                  <c:ext xmlns:c16="http://schemas.microsoft.com/office/drawing/2014/chart" uri="{C3380CC4-5D6E-409C-BE32-E72D297353CC}">
                    <c16:uniqueId val="{00000004-9938-42A9-8DD0-FD07AF9F7B3E}"/>
                  </c:ext>
                </c:extLst>
              </c15:ser>
            </c15:filteredLineSeries>
          </c:ext>
        </c:extLst>
      </c:lineChart>
      <c:dateAx>
        <c:axId val="224946264"/>
        <c:scaling>
          <c:orientation val="minMax"/>
        </c:scaling>
        <c:delete val="0"/>
        <c:axPos val="b"/>
        <c:numFmt formatCode="m/d/yyyy" sourceLinked="1"/>
        <c:majorTickMark val="out"/>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24946656"/>
        <c:crosses val="autoZero"/>
        <c:auto val="0"/>
        <c:lblOffset val="100"/>
        <c:baseTimeUnit val="days"/>
        <c:majorUnit val="6"/>
        <c:majorTimeUnit val="months"/>
        <c:minorUnit val="31"/>
        <c:minorTimeUnit val="days"/>
      </c:dateAx>
      <c:valAx>
        <c:axId val="224946656"/>
        <c:scaling>
          <c:orientation val="minMax"/>
        </c:scaling>
        <c:delete val="0"/>
        <c:axPos val="l"/>
        <c:majorGridlines>
          <c:spPr>
            <a:ln w="9525" cap="flat" cmpd="sng" algn="ctr">
              <a:solidFill>
                <a:schemeClr val="tx1">
                  <a:lumMod val="15000"/>
                  <a:lumOff val="85000"/>
                </a:schemeClr>
              </a:solidFill>
              <a:round/>
            </a:ln>
            <a:effectLst/>
          </c:spPr>
        </c:majorGridlines>
        <c:numFmt formatCode="0.00_);[Red]\(0.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24946264"/>
        <c:crossesAt val="35400"/>
        <c:crossBetween val="midCat"/>
      </c:valAx>
      <c:spPr>
        <a:noFill/>
        <a:ln>
          <a:noFill/>
        </a:ln>
        <a:effectLst/>
      </c:spPr>
    </c:plotArea>
    <c:legend>
      <c:legendPos val="b"/>
      <c:layout>
        <c:manualLayout>
          <c:xMode val="edge"/>
          <c:yMode val="edge"/>
          <c:x val="0.38334561416408708"/>
          <c:y val="0.93512226356320849"/>
          <c:w val="0.23008693067604807"/>
          <c:h val="4.9450895561131789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US"/>
              <a:t>SDR vs. SMFP 3.00 PPS</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v>SDR</c:v>
          </c:tx>
          <c:spPr>
            <a:ln w="34925" cap="rnd">
              <a:solidFill>
                <a:srgbClr val="FF0000"/>
              </a:solidFill>
              <a:round/>
            </a:ln>
            <a:effectLst>
              <a:outerShdw blurRad="57150" dist="19050" dir="5400000" algn="ctr" rotWithShape="0">
                <a:srgbClr val="000000">
                  <a:alpha val="63000"/>
                </a:srgbClr>
              </a:outerShdw>
            </a:effectLst>
          </c:spPr>
          <c:marker>
            <c:symbol val="none"/>
          </c:marker>
          <c:cat>
            <c:numRef>
              <c:f>'Overall Comparison'!$D$3:$AU$3</c:f>
              <c:numCache>
                <c:formatCode>m/d/yyyy</c:formatCode>
                <c:ptCount val="44"/>
                <c:pt idx="0">
                  <c:v>35430</c:v>
                </c:pt>
                <c:pt idx="1">
                  <c:v>35611</c:v>
                </c:pt>
                <c:pt idx="2">
                  <c:v>35795.25</c:v>
                </c:pt>
                <c:pt idx="3">
                  <c:v>35976.25</c:v>
                </c:pt>
                <c:pt idx="4">
                  <c:v>36160.5</c:v>
                </c:pt>
                <c:pt idx="5">
                  <c:v>36341.75</c:v>
                </c:pt>
                <c:pt idx="6">
                  <c:v>36525.75</c:v>
                </c:pt>
                <c:pt idx="7">
                  <c:v>36707</c:v>
                </c:pt>
                <c:pt idx="8">
                  <c:v>36891</c:v>
                </c:pt>
                <c:pt idx="9">
                  <c:v>37072.25</c:v>
                </c:pt>
                <c:pt idx="10">
                  <c:v>37256.25</c:v>
                </c:pt>
                <c:pt idx="11">
                  <c:v>37437.5</c:v>
                </c:pt>
                <c:pt idx="12">
                  <c:v>37621.5</c:v>
                </c:pt>
                <c:pt idx="13">
                  <c:v>37802.75</c:v>
                </c:pt>
                <c:pt idx="14">
                  <c:v>37986.75</c:v>
                </c:pt>
                <c:pt idx="15">
                  <c:v>38168</c:v>
                </c:pt>
                <c:pt idx="16">
                  <c:v>38352</c:v>
                </c:pt>
                <c:pt idx="17">
                  <c:v>38533.25</c:v>
                </c:pt>
                <c:pt idx="18">
                  <c:v>38717.25</c:v>
                </c:pt>
                <c:pt idx="19">
                  <c:v>38898.5</c:v>
                </c:pt>
                <c:pt idx="20">
                  <c:v>39082.5</c:v>
                </c:pt>
                <c:pt idx="21">
                  <c:v>39263.75</c:v>
                </c:pt>
                <c:pt idx="22">
                  <c:v>39447.75</c:v>
                </c:pt>
                <c:pt idx="23">
                  <c:v>39629</c:v>
                </c:pt>
                <c:pt idx="24">
                  <c:v>39813</c:v>
                </c:pt>
                <c:pt idx="25">
                  <c:v>39994.25</c:v>
                </c:pt>
                <c:pt idx="26">
                  <c:v>40178.25</c:v>
                </c:pt>
                <c:pt idx="27">
                  <c:v>40359.5</c:v>
                </c:pt>
                <c:pt idx="28">
                  <c:v>40543.5</c:v>
                </c:pt>
                <c:pt idx="29">
                  <c:v>40724.75</c:v>
                </c:pt>
                <c:pt idx="30">
                  <c:v>40908.75</c:v>
                </c:pt>
                <c:pt idx="31">
                  <c:v>41090</c:v>
                </c:pt>
                <c:pt idx="32">
                  <c:v>41274</c:v>
                </c:pt>
                <c:pt idx="33">
                  <c:v>41455.25</c:v>
                </c:pt>
                <c:pt idx="34">
                  <c:v>41639.25</c:v>
                </c:pt>
                <c:pt idx="35">
                  <c:v>41820.5</c:v>
                </c:pt>
                <c:pt idx="36">
                  <c:v>42004.5</c:v>
                </c:pt>
                <c:pt idx="37">
                  <c:v>42185.75</c:v>
                </c:pt>
                <c:pt idx="38">
                  <c:v>42369.75</c:v>
                </c:pt>
                <c:pt idx="39">
                  <c:v>42551</c:v>
                </c:pt>
                <c:pt idx="40">
                  <c:v>42735</c:v>
                </c:pt>
                <c:pt idx="41">
                  <c:v>42916.25</c:v>
                </c:pt>
                <c:pt idx="42">
                  <c:v>43100.25</c:v>
                </c:pt>
                <c:pt idx="43">
                  <c:v>43281.5</c:v>
                </c:pt>
              </c:numCache>
            </c:numRef>
          </c:cat>
          <c:val>
            <c:numRef>
              <c:f>'Overall Comparison'!$D$5:$AV$5</c:f>
              <c:numCache>
                <c:formatCode>0.00</c:formatCode>
                <c:ptCount val="45"/>
                <c:pt idx="0" formatCode="0">
                  <c:v>3.5</c:v>
                </c:pt>
                <c:pt idx="1">
                  <c:v>3.7307692307692308</c:v>
                </c:pt>
                <c:pt idx="2">
                  <c:v>3.2352941176470589</c:v>
                </c:pt>
                <c:pt idx="3">
                  <c:v>3.6470588235294117</c:v>
                </c:pt>
                <c:pt idx="4">
                  <c:v>3.1363636363636362</c:v>
                </c:pt>
                <c:pt idx="5">
                  <c:v>3.3181818181818183</c:v>
                </c:pt>
                <c:pt idx="6">
                  <c:v>3.4411764705882355</c:v>
                </c:pt>
                <c:pt idx="7">
                  <c:v>3.4705882352941178</c:v>
                </c:pt>
                <c:pt idx="8">
                  <c:v>3.6176470588235294</c:v>
                </c:pt>
                <c:pt idx="9">
                  <c:v>3.4864864864864864</c:v>
                </c:pt>
                <c:pt idx="10">
                  <c:v>3.4864864864864864</c:v>
                </c:pt>
                <c:pt idx="11">
                  <c:v>3.1190476190476191</c:v>
                </c:pt>
                <c:pt idx="12">
                  <c:v>3.3333333333333335</c:v>
                </c:pt>
                <c:pt idx="13">
                  <c:v>3.2619047619047619</c:v>
                </c:pt>
                <c:pt idx="14">
                  <c:v>3.3809523809523809</c:v>
                </c:pt>
                <c:pt idx="15">
                  <c:v>3.1904761904761907</c:v>
                </c:pt>
                <c:pt idx="16">
                  <c:v>3</c:v>
                </c:pt>
                <c:pt idx="17">
                  <c:v>3.1190476190476191</c:v>
                </c:pt>
                <c:pt idx="18">
                  <c:v>3.3333333333333335</c:v>
                </c:pt>
                <c:pt idx="19">
                  <c:v>3.1666666666666665</c:v>
                </c:pt>
                <c:pt idx="20">
                  <c:v>3.2619047619047619</c:v>
                </c:pt>
                <c:pt idx="21">
                  <c:v>3.1904761904761907</c:v>
                </c:pt>
                <c:pt idx="22">
                  <c:v>3.5249999999999999</c:v>
                </c:pt>
                <c:pt idx="23">
                  <c:v>3.75</c:v>
                </c:pt>
                <c:pt idx="24">
                  <c:v>3.45</c:v>
                </c:pt>
                <c:pt idx="25">
                  <c:v>3.4750000000000001</c:v>
                </c:pt>
                <c:pt idx="26">
                  <c:v>3.4523809523809526</c:v>
                </c:pt>
                <c:pt idx="27">
                  <c:v>3.5238095238095237</c:v>
                </c:pt>
                <c:pt idx="28">
                  <c:v>3.4047619047619047</c:v>
                </c:pt>
                <c:pt idx="29">
                  <c:v>3.5714285714285716</c:v>
                </c:pt>
                <c:pt idx="30">
                  <c:v>3.3809523809523809</c:v>
                </c:pt>
                <c:pt idx="31">
                  <c:v>3.4047619047619047</c:v>
                </c:pt>
                <c:pt idx="32">
                  <c:v>3.0714285714285716</c:v>
                </c:pt>
                <c:pt idx="33">
                  <c:v>0</c:v>
                </c:pt>
                <c:pt idx="34">
                  <c:v>0</c:v>
                </c:pt>
                <c:pt idx="35">
                  <c:v>3.1904761904761907</c:v>
                </c:pt>
                <c:pt idx="36">
                  <c:v>3.3809523809523809</c:v>
                </c:pt>
                <c:pt idx="37">
                  <c:v>3.6428571428571428</c:v>
                </c:pt>
                <c:pt idx="38">
                  <c:v>3.7619047619047619</c:v>
                </c:pt>
                <c:pt idx="39">
                  <c:v>3.6428571428571428</c:v>
                </c:pt>
                <c:pt idx="40">
                  <c:v>3.75</c:v>
                </c:pt>
                <c:pt idx="41">
                  <c:v>3.3658536585365852</c:v>
                </c:pt>
                <c:pt idx="42">
                  <c:v>3.4878048780487805</c:v>
                </c:pt>
                <c:pt idx="43">
                  <c:v>3.6829268292682928</c:v>
                </c:pt>
                <c:pt idx="44">
                  <c:v>0</c:v>
                </c:pt>
              </c:numCache>
            </c:numRef>
          </c:val>
          <c:smooth val="0"/>
          <c:extLst xmlns:c16r2="http://schemas.microsoft.com/office/drawing/2015/06/chart">
            <c:ext xmlns:c16="http://schemas.microsoft.com/office/drawing/2014/chart" uri="{C3380CC4-5D6E-409C-BE32-E72D297353CC}">
              <c16:uniqueId val="{00000000-6EA0-4D51-BBE3-7CC3871C6D2F}"/>
            </c:ext>
          </c:extLst>
        </c:ser>
        <c:ser>
          <c:idx val="5"/>
          <c:order val="5"/>
          <c:tx>
            <c:v>SMFP 3.00 PPS</c:v>
          </c:tx>
          <c:spPr>
            <a:ln w="34925" cap="rnd">
              <a:solidFill>
                <a:schemeClr val="accent6"/>
              </a:solidFill>
              <a:round/>
            </a:ln>
            <a:effectLst>
              <a:outerShdw blurRad="57150" dist="19050" dir="5400000" algn="ctr" rotWithShape="0">
                <a:srgbClr val="000000">
                  <a:alpha val="63000"/>
                </a:srgbClr>
              </a:outerShdw>
            </a:effectLst>
          </c:spPr>
          <c:marker>
            <c:symbol val="none"/>
          </c:marker>
          <c:val>
            <c:numRef>
              <c:f>'Overall Comparison'!$D$11:$AV$11</c:f>
              <c:numCache>
                <c:formatCode>0.00</c:formatCode>
                <c:ptCount val="45"/>
                <c:pt idx="0">
                  <c:v>3.5</c:v>
                </c:pt>
                <c:pt idx="1">
                  <c:v>3.7307692307692308</c:v>
                </c:pt>
                <c:pt idx="2">
                  <c:v>3.2352941176470589</c:v>
                </c:pt>
                <c:pt idx="3">
                  <c:v>3.6470588235294117</c:v>
                </c:pt>
                <c:pt idx="4">
                  <c:v>4.0588235294117645</c:v>
                </c:pt>
                <c:pt idx="5">
                  <c:v>4.2941176470588234</c:v>
                </c:pt>
                <c:pt idx="6">
                  <c:v>3.4411764705882355</c:v>
                </c:pt>
                <c:pt idx="7">
                  <c:v>2.6818181818181817</c:v>
                </c:pt>
                <c:pt idx="8">
                  <c:v>2.7954545454545454</c:v>
                </c:pt>
                <c:pt idx="9">
                  <c:v>2.9318181818181817</c:v>
                </c:pt>
                <c:pt idx="10">
                  <c:v>3.7941176470588234</c:v>
                </c:pt>
                <c:pt idx="11">
                  <c:v>3.8529411764705883</c:v>
                </c:pt>
                <c:pt idx="12">
                  <c:v>4.117647058823529</c:v>
                </c:pt>
                <c:pt idx="13">
                  <c:v>3.1136363636363638</c:v>
                </c:pt>
                <c:pt idx="14">
                  <c:v>3.2272727272727271</c:v>
                </c:pt>
                <c:pt idx="15">
                  <c:v>3.0454545454545454</c:v>
                </c:pt>
                <c:pt idx="16">
                  <c:v>2.8636363636363638</c:v>
                </c:pt>
                <c:pt idx="17">
                  <c:v>2.9772727272727271</c:v>
                </c:pt>
                <c:pt idx="18">
                  <c:v>3.1818181818181817</c:v>
                </c:pt>
                <c:pt idx="19">
                  <c:v>3.0227272727272729</c:v>
                </c:pt>
                <c:pt idx="20">
                  <c:v>3.1136363636363638</c:v>
                </c:pt>
                <c:pt idx="21">
                  <c:v>3.0454545454545454</c:v>
                </c:pt>
                <c:pt idx="22">
                  <c:v>3.2045454545454546</c:v>
                </c:pt>
                <c:pt idx="23">
                  <c:v>3.4090909090909092</c:v>
                </c:pt>
                <c:pt idx="24">
                  <c:v>3.1363636363636362</c:v>
                </c:pt>
                <c:pt idx="25">
                  <c:v>3.1590909090909092</c:v>
                </c:pt>
                <c:pt idx="26">
                  <c:v>3.2954545454545454</c:v>
                </c:pt>
                <c:pt idx="27">
                  <c:v>3.3636363636363638</c:v>
                </c:pt>
                <c:pt idx="28">
                  <c:v>3.25</c:v>
                </c:pt>
                <c:pt idx="29">
                  <c:v>3.4090909090909092</c:v>
                </c:pt>
                <c:pt idx="30">
                  <c:v>3.2272727272727271</c:v>
                </c:pt>
                <c:pt idx="31">
                  <c:v>3.25</c:v>
                </c:pt>
                <c:pt idx="32">
                  <c:v>2.9318181818181817</c:v>
                </c:pt>
                <c:pt idx="33">
                  <c:v>0</c:v>
                </c:pt>
                <c:pt idx="34">
                  <c:v>0</c:v>
                </c:pt>
                <c:pt idx="35">
                  <c:v>3.0454545454545454</c:v>
                </c:pt>
                <c:pt idx="36">
                  <c:v>3.2272727272727271</c:v>
                </c:pt>
                <c:pt idx="37">
                  <c:v>5.884615384615385</c:v>
                </c:pt>
                <c:pt idx="38">
                  <c:v>5.5637852593266599</c:v>
                </c:pt>
                <c:pt idx="39">
                  <c:v>4.8217426710097717</c:v>
                </c:pt>
                <c:pt idx="40">
                  <c:v>3.5944272445820431</c:v>
                </c:pt>
                <c:pt idx="41">
                  <c:v>3.1363636363636362</c:v>
                </c:pt>
                <c:pt idx="42">
                  <c:v>3.25</c:v>
                </c:pt>
                <c:pt idx="43">
                  <c:v>3.4318181818181817</c:v>
                </c:pt>
                <c:pt idx="44">
                  <c:v>#N/A</c:v>
                </c:pt>
              </c:numCache>
            </c:numRef>
          </c:val>
          <c:smooth val="0"/>
          <c:extLst xmlns:c16r2="http://schemas.microsoft.com/office/drawing/2015/06/chart">
            <c:ext xmlns:c16="http://schemas.microsoft.com/office/drawing/2014/chart" uri="{C3380CC4-5D6E-409C-BE32-E72D297353CC}">
              <c16:uniqueId val="{00000001-6EA0-4D51-BBE3-7CC3871C6D2F}"/>
            </c:ext>
          </c:extLst>
        </c:ser>
        <c:dLbls>
          <c:showLegendKey val="0"/>
          <c:showVal val="0"/>
          <c:showCatName val="0"/>
          <c:showSerName val="0"/>
          <c:showPercent val="0"/>
          <c:showBubbleSize val="0"/>
        </c:dLbls>
        <c:smooth val="0"/>
        <c:axId val="226597992"/>
        <c:axId val="226598384"/>
        <c:extLst xmlns:c16r2="http://schemas.microsoft.com/office/drawing/2015/06/chart">
          <c:ext xmlns:c15="http://schemas.microsoft.com/office/drawing/2012/chart" uri="{02D57815-91ED-43cb-92C2-25804820EDAC}">
            <c15:filteredLineSeries>
              <c15:ser>
                <c:idx val="1"/>
                <c:order val="1"/>
                <c:tx>
                  <c:v>SMFP 3.16 PPS</c:v>
                </c:tx>
                <c:spPr>
                  <a:ln w="34925" cap="rnd">
                    <a:solidFill>
                      <a:schemeClr val="accent2"/>
                    </a:solidFill>
                    <a:round/>
                  </a:ln>
                  <a:effectLst>
                    <a:outerShdw blurRad="57150" dist="19050" dir="5400000" algn="ctr" rotWithShape="0">
                      <a:srgbClr val="000000">
                        <a:alpha val="63000"/>
                      </a:srgbClr>
                    </a:outerShdw>
                  </a:effectLst>
                </c:spPr>
                <c:marker>
                  <c:symbol val="none"/>
                </c:marker>
                <c:cat>
                  <c:numRef>
                    <c:extLst xmlns:c16r2="http://schemas.microsoft.com/office/drawing/2015/06/chart">
                      <c:ext uri="{02D57815-91ED-43cb-92C2-25804820EDAC}">
                        <c15:formulaRef>
                          <c15:sqref>'Overall Comparison'!$D$3:$AU$3</c15:sqref>
                        </c15:formulaRef>
                      </c:ext>
                    </c:extLst>
                    <c:numCache>
                      <c:formatCode>m/d/yyyy</c:formatCode>
                      <c:ptCount val="44"/>
                      <c:pt idx="0">
                        <c:v>35430</c:v>
                      </c:pt>
                      <c:pt idx="1">
                        <c:v>35611</c:v>
                      </c:pt>
                      <c:pt idx="2">
                        <c:v>35795.25</c:v>
                      </c:pt>
                      <c:pt idx="3">
                        <c:v>35976.25</c:v>
                      </c:pt>
                      <c:pt idx="4">
                        <c:v>36160.5</c:v>
                      </c:pt>
                      <c:pt idx="5">
                        <c:v>36341.75</c:v>
                      </c:pt>
                      <c:pt idx="6">
                        <c:v>36525.75</c:v>
                      </c:pt>
                      <c:pt idx="7">
                        <c:v>36707</c:v>
                      </c:pt>
                      <c:pt idx="8">
                        <c:v>36891</c:v>
                      </c:pt>
                      <c:pt idx="9">
                        <c:v>37072.25</c:v>
                      </c:pt>
                      <c:pt idx="10">
                        <c:v>37256.25</c:v>
                      </c:pt>
                      <c:pt idx="11">
                        <c:v>37437.5</c:v>
                      </c:pt>
                      <c:pt idx="12">
                        <c:v>37621.5</c:v>
                      </c:pt>
                      <c:pt idx="13">
                        <c:v>37802.75</c:v>
                      </c:pt>
                      <c:pt idx="14">
                        <c:v>37986.75</c:v>
                      </c:pt>
                      <c:pt idx="15">
                        <c:v>38168</c:v>
                      </c:pt>
                      <c:pt idx="16">
                        <c:v>38352</c:v>
                      </c:pt>
                      <c:pt idx="17">
                        <c:v>38533.25</c:v>
                      </c:pt>
                      <c:pt idx="18">
                        <c:v>38717.25</c:v>
                      </c:pt>
                      <c:pt idx="19">
                        <c:v>38898.5</c:v>
                      </c:pt>
                      <c:pt idx="20">
                        <c:v>39082.5</c:v>
                      </c:pt>
                      <c:pt idx="21">
                        <c:v>39263.75</c:v>
                      </c:pt>
                      <c:pt idx="22">
                        <c:v>39447.75</c:v>
                      </c:pt>
                      <c:pt idx="23">
                        <c:v>39629</c:v>
                      </c:pt>
                      <c:pt idx="24">
                        <c:v>39813</c:v>
                      </c:pt>
                      <c:pt idx="25">
                        <c:v>39994.25</c:v>
                      </c:pt>
                      <c:pt idx="26">
                        <c:v>40178.25</c:v>
                      </c:pt>
                      <c:pt idx="27">
                        <c:v>40359.5</c:v>
                      </c:pt>
                      <c:pt idx="28">
                        <c:v>40543.5</c:v>
                      </c:pt>
                      <c:pt idx="29">
                        <c:v>40724.75</c:v>
                      </c:pt>
                      <c:pt idx="30">
                        <c:v>40908.75</c:v>
                      </c:pt>
                      <c:pt idx="31">
                        <c:v>41090</c:v>
                      </c:pt>
                      <c:pt idx="32">
                        <c:v>41274</c:v>
                      </c:pt>
                      <c:pt idx="33">
                        <c:v>41455.25</c:v>
                      </c:pt>
                      <c:pt idx="34">
                        <c:v>41639.25</c:v>
                      </c:pt>
                      <c:pt idx="35">
                        <c:v>41820.5</c:v>
                      </c:pt>
                      <c:pt idx="36">
                        <c:v>42004.5</c:v>
                      </c:pt>
                      <c:pt idx="37">
                        <c:v>42185.75</c:v>
                      </c:pt>
                      <c:pt idx="38">
                        <c:v>42369.75</c:v>
                      </c:pt>
                      <c:pt idx="39">
                        <c:v>42551</c:v>
                      </c:pt>
                      <c:pt idx="40">
                        <c:v>42735</c:v>
                      </c:pt>
                      <c:pt idx="41">
                        <c:v>42916.25</c:v>
                      </c:pt>
                      <c:pt idx="42">
                        <c:v>43100.25</c:v>
                      </c:pt>
                      <c:pt idx="43">
                        <c:v>43281.5</c:v>
                      </c:pt>
                    </c:numCache>
                  </c:numRef>
                </c:cat>
                <c:val>
                  <c:numRef>
                    <c:extLst xmlns:c16r2="http://schemas.microsoft.com/office/drawing/2015/06/chart">
                      <c:ext uri="{02D57815-91ED-43cb-92C2-25804820EDAC}">
                        <c15:formulaRef>
                          <c15:sqref>'Overall Comparison'!$D$7:$AV$7</c15:sqref>
                        </c15:formulaRef>
                      </c:ext>
                    </c:extLst>
                    <c:numCache>
                      <c:formatCode>0.00</c:formatCode>
                      <c:ptCount val="45"/>
                      <c:pt idx="0">
                        <c:v>3.5</c:v>
                      </c:pt>
                      <c:pt idx="1">
                        <c:v>3.7307692307692308</c:v>
                      </c:pt>
                      <c:pt idx="2">
                        <c:v>3.2352941176470589</c:v>
                      </c:pt>
                      <c:pt idx="3">
                        <c:v>3.6470588235294117</c:v>
                      </c:pt>
                      <c:pt idx="4">
                        <c:v>4.0588235294117645</c:v>
                      </c:pt>
                      <c:pt idx="5">
                        <c:v>4.2941176470588234</c:v>
                      </c:pt>
                      <c:pt idx="6">
                        <c:v>3.4411764705882355</c:v>
                      </c:pt>
                      <c:pt idx="7">
                        <c:v>2.6818181818181817</c:v>
                      </c:pt>
                      <c:pt idx="8">
                        <c:v>2.7954545454545454</c:v>
                      </c:pt>
                      <c:pt idx="9">
                        <c:v>2.9318181818181817</c:v>
                      </c:pt>
                      <c:pt idx="10">
                        <c:v>3.7941176470588234</c:v>
                      </c:pt>
                      <c:pt idx="11">
                        <c:v>3.8529411764705883</c:v>
                      </c:pt>
                      <c:pt idx="12">
                        <c:v>4.117647058823529</c:v>
                      </c:pt>
                      <c:pt idx="13">
                        <c:v>3.1136363636363638</c:v>
                      </c:pt>
                      <c:pt idx="14">
                        <c:v>3.2272727272727271</c:v>
                      </c:pt>
                      <c:pt idx="15">
                        <c:v>3.0454545454545454</c:v>
                      </c:pt>
                      <c:pt idx="16">
                        <c:v>2.8636363636363638</c:v>
                      </c:pt>
                      <c:pt idx="17">
                        <c:v>2.9772727272727271</c:v>
                      </c:pt>
                      <c:pt idx="18">
                        <c:v>3.1818181818181817</c:v>
                      </c:pt>
                      <c:pt idx="19">
                        <c:v>3.0227272727272729</c:v>
                      </c:pt>
                      <c:pt idx="20">
                        <c:v>3.1136363636363638</c:v>
                      </c:pt>
                      <c:pt idx="21">
                        <c:v>3.0454545454545454</c:v>
                      </c:pt>
                      <c:pt idx="22">
                        <c:v>3.2045454545454546</c:v>
                      </c:pt>
                      <c:pt idx="23">
                        <c:v>3.4090909090909092</c:v>
                      </c:pt>
                      <c:pt idx="24">
                        <c:v>3.1363636363636362</c:v>
                      </c:pt>
                      <c:pt idx="25">
                        <c:v>3.1590909090909092</c:v>
                      </c:pt>
                      <c:pt idx="26">
                        <c:v>3.2954545454545454</c:v>
                      </c:pt>
                      <c:pt idx="27">
                        <c:v>3.3636363636363638</c:v>
                      </c:pt>
                      <c:pt idx="28">
                        <c:v>3.25</c:v>
                      </c:pt>
                      <c:pt idx="29">
                        <c:v>3.4090909090909092</c:v>
                      </c:pt>
                      <c:pt idx="30">
                        <c:v>3.2272727272727271</c:v>
                      </c:pt>
                      <c:pt idx="31">
                        <c:v>3.25</c:v>
                      </c:pt>
                      <c:pt idx="32">
                        <c:v>2.9318181818181817</c:v>
                      </c:pt>
                      <c:pt idx="33">
                        <c:v>0</c:v>
                      </c:pt>
                      <c:pt idx="34">
                        <c:v>0</c:v>
                      </c:pt>
                      <c:pt idx="35">
                        <c:v>3.0454545454545454</c:v>
                      </c:pt>
                      <c:pt idx="36">
                        <c:v>3.2272727272727271</c:v>
                      </c:pt>
                      <c:pt idx="37">
                        <c:v>5.884615384615385</c:v>
                      </c:pt>
                      <c:pt idx="38">
                        <c:v>6.0769230769230766</c:v>
                      </c:pt>
                      <c:pt idx="39">
                        <c:v>5.6799812030075181</c:v>
                      </c:pt>
                      <c:pt idx="40">
                        <c:v>4.061000685400959</c:v>
                      </c:pt>
                      <c:pt idx="41">
                        <c:v>3.1363636363636362</c:v>
                      </c:pt>
                      <c:pt idx="42">
                        <c:v>3.25</c:v>
                      </c:pt>
                      <c:pt idx="43">
                        <c:v>3.4318181818181817</c:v>
                      </c:pt>
                      <c:pt idx="44">
                        <c:v>#N/A</c:v>
                      </c:pt>
                    </c:numCache>
                  </c:numRef>
                </c:val>
                <c:smooth val="0"/>
                <c:extLst xmlns:c16r2="http://schemas.microsoft.com/office/drawing/2015/06/chart">
                  <c:ext xmlns:c16="http://schemas.microsoft.com/office/drawing/2014/chart" uri="{C3380CC4-5D6E-409C-BE32-E72D297353CC}">
                    <c16:uniqueId val="{00000002-6EA0-4D51-BBE3-7CC3871C6D2F}"/>
                  </c:ext>
                </c:extLst>
              </c15:ser>
            </c15:filteredLineSeries>
            <c15:filteredLineSeries>
              <c15:ser>
                <c:idx val="2"/>
                <c:order val="2"/>
                <c:tx>
                  <c:v>SMFP 3.12 PPS</c:v>
                </c:tx>
                <c:spPr>
                  <a:ln w="34925" cap="rnd">
                    <a:solidFill>
                      <a:schemeClr val="accent3"/>
                    </a:solidFill>
                    <a:round/>
                  </a:ln>
                  <a:effectLst>
                    <a:outerShdw blurRad="57150" dist="19050" dir="5400000" algn="ctr" rotWithShape="0">
                      <a:srgbClr val="000000">
                        <a:alpha val="63000"/>
                      </a:srgbClr>
                    </a:outerShdw>
                  </a:effectLst>
                </c:spPr>
                <c:marker>
                  <c:symbol val="none"/>
                </c:marker>
                <c:val>
                  <c:numRef>
                    <c:extLst xmlns:c16r2="http://schemas.microsoft.com/office/drawing/2015/06/chart" xmlns:c15="http://schemas.microsoft.com/office/drawing/2012/chart">
                      <c:ext xmlns:c15="http://schemas.microsoft.com/office/drawing/2012/chart" uri="{02D57815-91ED-43cb-92C2-25804820EDAC}">
                        <c15:formulaRef>
                          <c15:sqref>'Overall Comparison'!$D$8:$AV$8</c15:sqref>
                        </c15:formulaRef>
                      </c:ext>
                    </c:extLst>
                    <c:numCache>
                      <c:formatCode>0.00</c:formatCode>
                      <c:ptCount val="45"/>
                      <c:pt idx="0">
                        <c:v>3.5</c:v>
                      </c:pt>
                      <c:pt idx="1">
                        <c:v>3.7307692307692308</c:v>
                      </c:pt>
                      <c:pt idx="2">
                        <c:v>3.2352941176470589</c:v>
                      </c:pt>
                      <c:pt idx="3">
                        <c:v>3.6470588235294117</c:v>
                      </c:pt>
                      <c:pt idx="4">
                        <c:v>4.0588235294117645</c:v>
                      </c:pt>
                      <c:pt idx="5">
                        <c:v>4.2941176470588234</c:v>
                      </c:pt>
                      <c:pt idx="6">
                        <c:v>3.4411764705882355</c:v>
                      </c:pt>
                      <c:pt idx="7">
                        <c:v>2.6818181818181817</c:v>
                      </c:pt>
                      <c:pt idx="8">
                        <c:v>2.7954545454545454</c:v>
                      </c:pt>
                      <c:pt idx="9">
                        <c:v>2.9318181818181817</c:v>
                      </c:pt>
                      <c:pt idx="10">
                        <c:v>3.7941176470588234</c:v>
                      </c:pt>
                      <c:pt idx="11">
                        <c:v>3.8529411764705883</c:v>
                      </c:pt>
                      <c:pt idx="12">
                        <c:v>4.117647058823529</c:v>
                      </c:pt>
                      <c:pt idx="13">
                        <c:v>3.1136363636363638</c:v>
                      </c:pt>
                      <c:pt idx="14">
                        <c:v>3.2272727272727271</c:v>
                      </c:pt>
                      <c:pt idx="15">
                        <c:v>3.0454545454545454</c:v>
                      </c:pt>
                      <c:pt idx="16">
                        <c:v>2.8636363636363638</c:v>
                      </c:pt>
                      <c:pt idx="17">
                        <c:v>2.9772727272727271</c:v>
                      </c:pt>
                      <c:pt idx="18">
                        <c:v>3.1818181818181817</c:v>
                      </c:pt>
                      <c:pt idx="19">
                        <c:v>3.0227272727272729</c:v>
                      </c:pt>
                      <c:pt idx="20">
                        <c:v>3.1136363636363638</c:v>
                      </c:pt>
                      <c:pt idx="21">
                        <c:v>3.0454545454545454</c:v>
                      </c:pt>
                      <c:pt idx="22">
                        <c:v>3.2045454545454546</c:v>
                      </c:pt>
                      <c:pt idx="23">
                        <c:v>3.4090909090909092</c:v>
                      </c:pt>
                      <c:pt idx="24">
                        <c:v>3.1363636363636362</c:v>
                      </c:pt>
                      <c:pt idx="25">
                        <c:v>3.1590909090909092</c:v>
                      </c:pt>
                      <c:pt idx="26">
                        <c:v>3.2954545454545454</c:v>
                      </c:pt>
                      <c:pt idx="27">
                        <c:v>3.3636363636363638</c:v>
                      </c:pt>
                      <c:pt idx="28">
                        <c:v>3.25</c:v>
                      </c:pt>
                      <c:pt idx="29">
                        <c:v>3.4090909090909092</c:v>
                      </c:pt>
                      <c:pt idx="30">
                        <c:v>3.2272727272727271</c:v>
                      </c:pt>
                      <c:pt idx="31">
                        <c:v>3.25</c:v>
                      </c:pt>
                      <c:pt idx="32">
                        <c:v>2.9318181818181817</c:v>
                      </c:pt>
                      <c:pt idx="33">
                        <c:v>0</c:v>
                      </c:pt>
                      <c:pt idx="34">
                        <c:v>0</c:v>
                      </c:pt>
                      <c:pt idx="35">
                        <c:v>3.0454545454545454</c:v>
                      </c:pt>
                      <c:pt idx="36">
                        <c:v>3.2272727272727271</c:v>
                      </c:pt>
                      <c:pt idx="37">
                        <c:v>5.884615384615385</c:v>
                      </c:pt>
                      <c:pt idx="38">
                        <c:v>6.0769230769230766</c:v>
                      </c:pt>
                      <c:pt idx="39">
                        <c:v>5.5610438024231135</c:v>
                      </c:pt>
                      <c:pt idx="40">
                        <c:v>3.9986329460013672</c:v>
                      </c:pt>
                      <c:pt idx="41">
                        <c:v>3.1363636363636362</c:v>
                      </c:pt>
                      <c:pt idx="42">
                        <c:v>3.25</c:v>
                      </c:pt>
                      <c:pt idx="43">
                        <c:v>3.4318181818181817</c:v>
                      </c:pt>
                      <c:pt idx="44">
                        <c:v>#N/A</c:v>
                      </c:pt>
                    </c:numCache>
                  </c:numRef>
                </c:val>
                <c:smooth val="0"/>
                <c:extLst xmlns:c16r2="http://schemas.microsoft.com/office/drawing/2015/06/chart" xmlns:c15="http://schemas.microsoft.com/office/drawing/2012/chart">
                  <c:ext xmlns:c16="http://schemas.microsoft.com/office/drawing/2014/chart" uri="{C3380CC4-5D6E-409C-BE32-E72D297353CC}">
                    <c16:uniqueId val="{00000003-6EA0-4D51-BBE3-7CC3871C6D2F}"/>
                  </c:ext>
                </c:extLst>
              </c15:ser>
            </c15:filteredLineSeries>
            <c15:filteredLineSeries>
              <c15:ser>
                <c:idx val="3"/>
                <c:order val="3"/>
                <c:tx>
                  <c:v>SMFP 3.08 PPS</c:v>
                </c:tx>
                <c:spPr>
                  <a:ln w="34925" cap="rnd">
                    <a:solidFill>
                      <a:schemeClr val="accent4"/>
                    </a:solidFill>
                    <a:round/>
                  </a:ln>
                  <a:effectLst>
                    <a:outerShdw blurRad="57150" dist="19050" dir="5400000" algn="ctr" rotWithShape="0">
                      <a:srgbClr val="000000">
                        <a:alpha val="63000"/>
                      </a:srgbClr>
                    </a:outerShdw>
                  </a:effectLst>
                </c:spPr>
                <c:marker>
                  <c:symbol val="none"/>
                </c:marker>
                <c:val>
                  <c:numRef>
                    <c:extLst xmlns:c16r2="http://schemas.microsoft.com/office/drawing/2015/06/chart" xmlns:c15="http://schemas.microsoft.com/office/drawing/2012/chart">
                      <c:ext xmlns:c15="http://schemas.microsoft.com/office/drawing/2012/chart" uri="{02D57815-91ED-43cb-92C2-25804820EDAC}">
                        <c15:formulaRef>
                          <c15:sqref>'Overall Comparison'!$D$9:$AV$9</c15:sqref>
                        </c15:formulaRef>
                      </c:ext>
                    </c:extLst>
                    <c:numCache>
                      <c:formatCode>0.00</c:formatCode>
                      <c:ptCount val="45"/>
                      <c:pt idx="0">
                        <c:v>3.5</c:v>
                      </c:pt>
                      <c:pt idx="1">
                        <c:v>3.7307692307692308</c:v>
                      </c:pt>
                      <c:pt idx="2">
                        <c:v>3.2352941176470589</c:v>
                      </c:pt>
                      <c:pt idx="3">
                        <c:v>3.6470588235294117</c:v>
                      </c:pt>
                      <c:pt idx="4">
                        <c:v>4.0588235294117645</c:v>
                      </c:pt>
                      <c:pt idx="5">
                        <c:v>4.2941176470588234</c:v>
                      </c:pt>
                      <c:pt idx="6">
                        <c:v>3.4411764705882355</c:v>
                      </c:pt>
                      <c:pt idx="7">
                        <c:v>2.6818181818181817</c:v>
                      </c:pt>
                      <c:pt idx="8">
                        <c:v>2.7954545454545454</c:v>
                      </c:pt>
                      <c:pt idx="9">
                        <c:v>2.9318181818181817</c:v>
                      </c:pt>
                      <c:pt idx="10">
                        <c:v>3.7941176470588234</c:v>
                      </c:pt>
                      <c:pt idx="11">
                        <c:v>3.8529411764705883</c:v>
                      </c:pt>
                      <c:pt idx="12">
                        <c:v>4.117647058823529</c:v>
                      </c:pt>
                      <c:pt idx="13">
                        <c:v>3.1136363636363638</c:v>
                      </c:pt>
                      <c:pt idx="14">
                        <c:v>3.2272727272727271</c:v>
                      </c:pt>
                      <c:pt idx="15">
                        <c:v>3.0454545454545454</c:v>
                      </c:pt>
                      <c:pt idx="16">
                        <c:v>2.8636363636363638</c:v>
                      </c:pt>
                      <c:pt idx="17">
                        <c:v>2.9772727272727271</c:v>
                      </c:pt>
                      <c:pt idx="18">
                        <c:v>3.1818181818181817</c:v>
                      </c:pt>
                      <c:pt idx="19">
                        <c:v>3.0227272727272729</c:v>
                      </c:pt>
                      <c:pt idx="20">
                        <c:v>3.1136363636363638</c:v>
                      </c:pt>
                      <c:pt idx="21">
                        <c:v>3.0454545454545454</c:v>
                      </c:pt>
                      <c:pt idx="22">
                        <c:v>3.2045454545454546</c:v>
                      </c:pt>
                      <c:pt idx="23">
                        <c:v>3.4090909090909092</c:v>
                      </c:pt>
                      <c:pt idx="24">
                        <c:v>3.1363636363636362</c:v>
                      </c:pt>
                      <c:pt idx="25">
                        <c:v>3.1590909090909092</c:v>
                      </c:pt>
                      <c:pt idx="26">
                        <c:v>3.2954545454545454</c:v>
                      </c:pt>
                      <c:pt idx="27">
                        <c:v>3.3636363636363638</c:v>
                      </c:pt>
                      <c:pt idx="28">
                        <c:v>3.25</c:v>
                      </c:pt>
                      <c:pt idx="29">
                        <c:v>3.4090909090909092</c:v>
                      </c:pt>
                      <c:pt idx="30">
                        <c:v>3.2272727272727271</c:v>
                      </c:pt>
                      <c:pt idx="31">
                        <c:v>3.25</c:v>
                      </c:pt>
                      <c:pt idx="32">
                        <c:v>2.9318181818181817</c:v>
                      </c:pt>
                      <c:pt idx="33">
                        <c:v>0</c:v>
                      </c:pt>
                      <c:pt idx="34">
                        <c:v>0</c:v>
                      </c:pt>
                      <c:pt idx="35">
                        <c:v>3.0454545454545454</c:v>
                      </c:pt>
                      <c:pt idx="36">
                        <c:v>3.2272727272727271</c:v>
                      </c:pt>
                      <c:pt idx="37">
                        <c:v>5.884615384615385</c:v>
                      </c:pt>
                      <c:pt idx="38">
                        <c:v>6.0769230769230766</c:v>
                      </c:pt>
                      <c:pt idx="39">
                        <c:v>5.4440850277264321</c:v>
                      </c:pt>
                      <c:pt idx="40">
                        <c:v>3.9366053169734152</c:v>
                      </c:pt>
                      <c:pt idx="41">
                        <c:v>3.1363636363636362</c:v>
                      </c:pt>
                      <c:pt idx="42">
                        <c:v>3.25</c:v>
                      </c:pt>
                      <c:pt idx="43">
                        <c:v>3.4318181818181817</c:v>
                      </c:pt>
                      <c:pt idx="44">
                        <c:v>#N/A</c:v>
                      </c:pt>
                    </c:numCache>
                  </c:numRef>
                </c:val>
                <c:smooth val="0"/>
                <c:extLst xmlns:c16r2="http://schemas.microsoft.com/office/drawing/2015/06/chart" xmlns:c15="http://schemas.microsoft.com/office/drawing/2012/chart">
                  <c:ext xmlns:c16="http://schemas.microsoft.com/office/drawing/2014/chart" uri="{C3380CC4-5D6E-409C-BE32-E72D297353CC}">
                    <c16:uniqueId val="{00000004-6EA0-4D51-BBE3-7CC3871C6D2F}"/>
                  </c:ext>
                </c:extLst>
              </c15:ser>
            </c15:filteredLineSeries>
            <c15:filteredLineSeries>
              <c15:ser>
                <c:idx val="4"/>
                <c:order val="4"/>
                <c:tx>
                  <c:v>SMFP 3.04 PPS</c:v>
                </c:tx>
                <c:spPr>
                  <a:ln w="34925" cap="rnd">
                    <a:solidFill>
                      <a:schemeClr val="accent5"/>
                    </a:solidFill>
                    <a:round/>
                  </a:ln>
                  <a:effectLst>
                    <a:outerShdw blurRad="57150" dist="19050" dir="5400000" algn="ctr" rotWithShape="0">
                      <a:srgbClr val="000000">
                        <a:alpha val="63000"/>
                      </a:srgbClr>
                    </a:outerShdw>
                  </a:effectLst>
                </c:spPr>
                <c:marker>
                  <c:symbol val="none"/>
                </c:marker>
                <c:val>
                  <c:numRef>
                    <c:extLst xmlns:c16r2="http://schemas.microsoft.com/office/drawing/2015/06/chart" xmlns:c15="http://schemas.microsoft.com/office/drawing/2012/chart">
                      <c:ext xmlns:c15="http://schemas.microsoft.com/office/drawing/2012/chart" uri="{02D57815-91ED-43cb-92C2-25804820EDAC}">
                        <c15:formulaRef>
                          <c15:sqref>'Overall Comparison'!$D$10:$AV$10</c15:sqref>
                        </c15:formulaRef>
                      </c:ext>
                    </c:extLst>
                    <c:numCache>
                      <c:formatCode>0.00</c:formatCode>
                      <c:ptCount val="45"/>
                      <c:pt idx="0">
                        <c:v>3.5</c:v>
                      </c:pt>
                      <c:pt idx="1">
                        <c:v>3.7307692307692308</c:v>
                      </c:pt>
                      <c:pt idx="2">
                        <c:v>3.2352941176470589</c:v>
                      </c:pt>
                      <c:pt idx="3">
                        <c:v>3.6470588235294117</c:v>
                      </c:pt>
                      <c:pt idx="4">
                        <c:v>4.0588235294117645</c:v>
                      </c:pt>
                      <c:pt idx="5">
                        <c:v>4.2941176470588234</c:v>
                      </c:pt>
                      <c:pt idx="6">
                        <c:v>3.4411764705882355</c:v>
                      </c:pt>
                      <c:pt idx="7">
                        <c:v>2.6818181818181817</c:v>
                      </c:pt>
                      <c:pt idx="8">
                        <c:v>2.7954545454545454</c:v>
                      </c:pt>
                      <c:pt idx="9">
                        <c:v>2.9318181818181817</c:v>
                      </c:pt>
                      <c:pt idx="10">
                        <c:v>3.7941176470588234</c:v>
                      </c:pt>
                      <c:pt idx="11">
                        <c:v>3.8529411764705883</c:v>
                      </c:pt>
                      <c:pt idx="12">
                        <c:v>4.117647058823529</c:v>
                      </c:pt>
                      <c:pt idx="13">
                        <c:v>3.1136363636363638</c:v>
                      </c:pt>
                      <c:pt idx="14">
                        <c:v>3.2272727272727271</c:v>
                      </c:pt>
                      <c:pt idx="15">
                        <c:v>3.0454545454545454</c:v>
                      </c:pt>
                      <c:pt idx="16">
                        <c:v>2.8636363636363638</c:v>
                      </c:pt>
                      <c:pt idx="17">
                        <c:v>2.9772727272727271</c:v>
                      </c:pt>
                      <c:pt idx="18">
                        <c:v>3.1818181818181817</c:v>
                      </c:pt>
                      <c:pt idx="19">
                        <c:v>3.0227272727272729</c:v>
                      </c:pt>
                      <c:pt idx="20">
                        <c:v>3.1136363636363638</c:v>
                      </c:pt>
                      <c:pt idx="21">
                        <c:v>3.0454545454545454</c:v>
                      </c:pt>
                      <c:pt idx="22">
                        <c:v>3.2045454545454546</c:v>
                      </c:pt>
                      <c:pt idx="23">
                        <c:v>3.4090909090909092</c:v>
                      </c:pt>
                      <c:pt idx="24">
                        <c:v>3.1363636363636362</c:v>
                      </c:pt>
                      <c:pt idx="25">
                        <c:v>3.1590909090909092</c:v>
                      </c:pt>
                      <c:pt idx="26">
                        <c:v>3.2954545454545454</c:v>
                      </c:pt>
                      <c:pt idx="27">
                        <c:v>3.3636363636363638</c:v>
                      </c:pt>
                      <c:pt idx="28">
                        <c:v>3.25</c:v>
                      </c:pt>
                      <c:pt idx="29">
                        <c:v>3.4090909090909092</c:v>
                      </c:pt>
                      <c:pt idx="30">
                        <c:v>3.2272727272727271</c:v>
                      </c:pt>
                      <c:pt idx="31">
                        <c:v>3.25</c:v>
                      </c:pt>
                      <c:pt idx="32">
                        <c:v>2.9318181818181817</c:v>
                      </c:pt>
                      <c:pt idx="33">
                        <c:v>0</c:v>
                      </c:pt>
                      <c:pt idx="34">
                        <c:v>0</c:v>
                      </c:pt>
                      <c:pt idx="35">
                        <c:v>3.0454545454545454</c:v>
                      </c:pt>
                      <c:pt idx="36">
                        <c:v>3.2272727272727271</c:v>
                      </c:pt>
                      <c:pt idx="37">
                        <c:v>5.884615384615385</c:v>
                      </c:pt>
                      <c:pt idx="38">
                        <c:v>5.6860234630801525</c:v>
                      </c:pt>
                      <c:pt idx="39">
                        <c:v>5.0167289850904</c:v>
                      </c:pt>
                      <c:pt idx="40">
                        <c:v>3.7038902685358219</c:v>
                      </c:pt>
                      <c:pt idx="41">
                        <c:v>3.1363636363636362</c:v>
                      </c:pt>
                      <c:pt idx="42">
                        <c:v>3.25</c:v>
                      </c:pt>
                      <c:pt idx="43">
                        <c:v>3.4318181818181817</c:v>
                      </c:pt>
                      <c:pt idx="44">
                        <c:v>#N/A</c:v>
                      </c:pt>
                    </c:numCache>
                  </c:numRef>
                </c:val>
                <c:smooth val="0"/>
                <c:extLst xmlns:c16r2="http://schemas.microsoft.com/office/drawing/2015/06/chart" xmlns:c15="http://schemas.microsoft.com/office/drawing/2012/chart">
                  <c:ext xmlns:c16="http://schemas.microsoft.com/office/drawing/2014/chart" uri="{C3380CC4-5D6E-409C-BE32-E72D297353CC}">
                    <c16:uniqueId val="{00000005-6EA0-4D51-BBE3-7CC3871C6D2F}"/>
                  </c:ext>
                </c:extLst>
              </c15:ser>
            </c15:filteredLineSeries>
          </c:ext>
        </c:extLst>
      </c:lineChart>
      <c:dateAx>
        <c:axId val="226597992"/>
        <c:scaling>
          <c:orientation val="minMax"/>
        </c:scaling>
        <c:delete val="0"/>
        <c:axPos val="b"/>
        <c:numFmt formatCode="m/d/yyyy" sourceLinked="1"/>
        <c:majorTickMark val="out"/>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26598384"/>
        <c:crosses val="autoZero"/>
        <c:auto val="0"/>
        <c:lblOffset val="100"/>
        <c:baseTimeUnit val="days"/>
        <c:majorUnit val="6"/>
        <c:majorTimeUnit val="months"/>
        <c:minorUnit val="31"/>
        <c:minorTimeUnit val="days"/>
      </c:dateAx>
      <c:valAx>
        <c:axId val="226598384"/>
        <c:scaling>
          <c:orientation val="minMax"/>
        </c:scaling>
        <c:delete val="0"/>
        <c:axPos val="l"/>
        <c:majorGridlines>
          <c:spPr>
            <a:ln w="9525" cap="flat" cmpd="sng" algn="ctr">
              <a:solidFill>
                <a:schemeClr val="tx1">
                  <a:lumMod val="15000"/>
                  <a:lumOff val="85000"/>
                </a:schemeClr>
              </a:solidFill>
              <a:round/>
            </a:ln>
            <a:effectLst/>
          </c:spPr>
        </c:majorGridlines>
        <c:numFmt formatCode="0.00_);[Red]\(0.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26597992"/>
        <c:crossesAt val="35400"/>
        <c:crossBetween val="midCat"/>
      </c:valAx>
      <c:spPr>
        <a:noFill/>
        <a:ln>
          <a:noFill/>
        </a:ln>
        <a:effectLst/>
      </c:spPr>
    </c:plotArea>
    <c:legend>
      <c:legendPos val="b"/>
      <c:layout>
        <c:manualLayout>
          <c:xMode val="edge"/>
          <c:yMode val="edge"/>
          <c:x val="0.38334561416408708"/>
          <c:y val="0.93512226356320849"/>
          <c:w val="0.23008693067604807"/>
          <c:h val="4.9450895561131789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US"/>
              <a:t>SDR vs. SMFP 2.96 PPS</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v>SDR</c:v>
          </c:tx>
          <c:spPr>
            <a:ln w="34925" cap="rnd">
              <a:solidFill>
                <a:srgbClr val="FF0000"/>
              </a:solidFill>
              <a:round/>
            </a:ln>
            <a:effectLst>
              <a:outerShdw blurRad="57150" dist="19050" dir="5400000" algn="ctr" rotWithShape="0">
                <a:srgbClr val="000000">
                  <a:alpha val="63000"/>
                </a:srgbClr>
              </a:outerShdw>
            </a:effectLst>
          </c:spPr>
          <c:marker>
            <c:symbol val="none"/>
          </c:marker>
          <c:cat>
            <c:numRef>
              <c:f>'Overall Comparison'!$D$3:$AU$3</c:f>
              <c:numCache>
                <c:formatCode>m/d/yyyy</c:formatCode>
                <c:ptCount val="44"/>
                <c:pt idx="0">
                  <c:v>35430</c:v>
                </c:pt>
                <c:pt idx="1">
                  <c:v>35611</c:v>
                </c:pt>
                <c:pt idx="2">
                  <c:v>35795.25</c:v>
                </c:pt>
                <c:pt idx="3">
                  <c:v>35976.25</c:v>
                </c:pt>
                <c:pt idx="4">
                  <c:v>36160.5</c:v>
                </c:pt>
                <c:pt idx="5">
                  <c:v>36341.75</c:v>
                </c:pt>
                <c:pt idx="6">
                  <c:v>36525.75</c:v>
                </c:pt>
                <c:pt idx="7">
                  <c:v>36707</c:v>
                </c:pt>
                <c:pt idx="8">
                  <c:v>36891</c:v>
                </c:pt>
                <c:pt idx="9">
                  <c:v>37072.25</c:v>
                </c:pt>
                <c:pt idx="10">
                  <c:v>37256.25</c:v>
                </c:pt>
                <c:pt idx="11">
                  <c:v>37437.5</c:v>
                </c:pt>
                <c:pt idx="12">
                  <c:v>37621.5</c:v>
                </c:pt>
                <c:pt idx="13">
                  <c:v>37802.75</c:v>
                </c:pt>
                <c:pt idx="14">
                  <c:v>37986.75</c:v>
                </c:pt>
                <c:pt idx="15">
                  <c:v>38168</c:v>
                </c:pt>
                <c:pt idx="16">
                  <c:v>38352</c:v>
                </c:pt>
                <c:pt idx="17">
                  <c:v>38533.25</c:v>
                </c:pt>
                <c:pt idx="18">
                  <c:v>38717.25</c:v>
                </c:pt>
                <c:pt idx="19">
                  <c:v>38898.5</c:v>
                </c:pt>
                <c:pt idx="20">
                  <c:v>39082.5</c:v>
                </c:pt>
                <c:pt idx="21">
                  <c:v>39263.75</c:v>
                </c:pt>
                <c:pt idx="22">
                  <c:v>39447.75</c:v>
                </c:pt>
                <c:pt idx="23">
                  <c:v>39629</c:v>
                </c:pt>
                <c:pt idx="24">
                  <c:v>39813</c:v>
                </c:pt>
                <c:pt idx="25">
                  <c:v>39994.25</c:v>
                </c:pt>
                <c:pt idx="26">
                  <c:v>40178.25</c:v>
                </c:pt>
                <c:pt idx="27">
                  <c:v>40359.5</c:v>
                </c:pt>
                <c:pt idx="28">
                  <c:v>40543.5</c:v>
                </c:pt>
                <c:pt idx="29">
                  <c:v>40724.75</c:v>
                </c:pt>
                <c:pt idx="30">
                  <c:v>40908.75</c:v>
                </c:pt>
                <c:pt idx="31">
                  <c:v>41090</c:v>
                </c:pt>
                <c:pt idx="32">
                  <c:v>41274</c:v>
                </c:pt>
                <c:pt idx="33">
                  <c:v>41455.25</c:v>
                </c:pt>
                <c:pt idx="34">
                  <c:v>41639.25</c:v>
                </c:pt>
                <c:pt idx="35">
                  <c:v>41820.5</c:v>
                </c:pt>
                <c:pt idx="36">
                  <c:v>42004.5</c:v>
                </c:pt>
                <c:pt idx="37">
                  <c:v>42185.75</c:v>
                </c:pt>
                <c:pt idx="38">
                  <c:v>42369.75</c:v>
                </c:pt>
                <c:pt idx="39">
                  <c:v>42551</c:v>
                </c:pt>
                <c:pt idx="40">
                  <c:v>42735</c:v>
                </c:pt>
                <c:pt idx="41">
                  <c:v>42916.25</c:v>
                </c:pt>
                <c:pt idx="42">
                  <c:v>43100.25</c:v>
                </c:pt>
                <c:pt idx="43">
                  <c:v>43281.5</c:v>
                </c:pt>
              </c:numCache>
            </c:numRef>
          </c:cat>
          <c:val>
            <c:numRef>
              <c:f>'Overall Comparison'!$D$5:$AV$5</c:f>
              <c:numCache>
                <c:formatCode>0.00</c:formatCode>
                <c:ptCount val="45"/>
                <c:pt idx="0" formatCode="0">
                  <c:v>3.5</c:v>
                </c:pt>
                <c:pt idx="1">
                  <c:v>3.7307692307692308</c:v>
                </c:pt>
                <c:pt idx="2">
                  <c:v>3.2352941176470589</c:v>
                </c:pt>
                <c:pt idx="3">
                  <c:v>3.6470588235294117</c:v>
                </c:pt>
                <c:pt idx="4">
                  <c:v>3.1363636363636362</c:v>
                </c:pt>
                <c:pt idx="5">
                  <c:v>3.3181818181818183</c:v>
                </c:pt>
                <c:pt idx="6">
                  <c:v>3.4411764705882355</c:v>
                </c:pt>
                <c:pt idx="7">
                  <c:v>3.4705882352941178</c:v>
                </c:pt>
                <c:pt idx="8">
                  <c:v>3.6176470588235294</c:v>
                </c:pt>
                <c:pt idx="9">
                  <c:v>3.4864864864864864</c:v>
                </c:pt>
                <c:pt idx="10">
                  <c:v>3.4864864864864864</c:v>
                </c:pt>
                <c:pt idx="11">
                  <c:v>3.1190476190476191</c:v>
                </c:pt>
                <c:pt idx="12">
                  <c:v>3.3333333333333335</c:v>
                </c:pt>
                <c:pt idx="13">
                  <c:v>3.2619047619047619</c:v>
                </c:pt>
                <c:pt idx="14">
                  <c:v>3.3809523809523809</c:v>
                </c:pt>
                <c:pt idx="15">
                  <c:v>3.1904761904761907</c:v>
                </c:pt>
                <c:pt idx="16">
                  <c:v>3</c:v>
                </c:pt>
                <c:pt idx="17">
                  <c:v>3.1190476190476191</c:v>
                </c:pt>
                <c:pt idx="18">
                  <c:v>3.3333333333333335</c:v>
                </c:pt>
                <c:pt idx="19">
                  <c:v>3.1666666666666665</c:v>
                </c:pt>
                <c:pt idx="20">
                  <c:v>3.2619047619047619</c:v>
                </c:pt>
                <c:pt idx="21">
                  <c:v>3.1904761904761907</c:v>
                </c:pt>
                <c:pt idx="22">
                  <c:v>3.5249999999999999</c:v>
                </c:pt>
                <c:pt idx="23">
                  <c:v>3.75</c:v>
                </c:pt>
                <c:pt idx="24">
                  <c:v>3.45</c:v>
                </c:pt>
                <c:pt idx="25">
                  <c:v>3.4750000000000001</c:v>
                </c:pt>
                <c:pt idx="26">
                  <c:v>3.4523809523809526</c:v>
                </c:pt>
                <c:pt idx="27">
                  <c:v>3.5238095238095237</c:v>
                </c:pt>
                <c:pt idx="28">
                  <c:v>3.4047619047619047</c:v>
                </c:pt>
                <c:pt idx="29">
                  <c:v>3.5714285714285716</c:v>
                </c:pt>
                <c:pt idx="30">
                  <c:v>3.3809523809523809</c:v>
                </c:pt>
                <c:pt idx="31">
                  <c:v>3.4047619047619047</c:v>
                </c:pt>
                <c:pt idx="32">
                  <c:v>3.0714285714285716</c:v>
                </c:pt>
                <c:pt idx="33">
                  <c:v>0</c:v>
                </c:pt>
                <c:pt idx="34">
                  <c:v>0</c:v>
                </c:pt>
                <c:pt idx="35">
                  <c:v>3.1904761904761907</c:v>
                </c:pt>
                <c:pt idx="36">
                  <c:v>3.3809523809523809</c:v>
                </c:pt>
                <c:pt idx="37">
                  <c:v>3.6428571428571428</c:v>
                </c:pt>
                <c:pt idx="38">
                  <c:v>3.7619047619047619</c:v>
                </c:pt>
                <c:pt idx="39">
                  <c:v>3.6428571428571428</c:v>
                </c:pt>
                <c:pt idx="40">
                  <c:v>3.75</c:v>
                </c:pt>
                <c:pt idx="41">
                  <c:v>3.3658536585365852</c:v>
                </c:pt>
                <c:pt idx="42">
                  <c:v>3.4878048780487805</c:v>
                </c:pt>
                <c:pt idx="43">
                  <c:v>3.6829268292682928</c:v>
                </c:pt>
                <c:pt idx="44">
                  <c:v>0</c:v>
                </c:pt>
              </c:numCache>
            </c:numRef>
          </c:val>
          <c:smooth val="0"/>
          <c:extLst xmlns:c16r2="http://schemas.microsoft.com/office/drawing/2015/06/chart">
            <c:ext xmlns:c16="http://schemas.microsoft.com/office/drawing/2014/chart" uri="{C3380CC4-5D6E-409C-BE32-E72D297353CC}">
              <c16:uniqueId val="{00000000-01E1-4B39-A321-D6317AD9345E}"/>
            </c:ext>
          </c:extLst>
        </c:ser>
        <c:ser>
          <c:idx val="6"/>
          <c:order val="6"/>
          <c:tx>
            <c:v>SMFP 2.96 PPS</c:v>
          </c:tx>
          <c:spPr>
            <a:ln w="34925" cap="rnd">
              <a:solidFill>
                <a:schemeClr val="accent1">
                  <a:lumMod val="60000"/>
                </a:schemeClr>
              </a:solidFill>
              <a:round/>
            </a:ln>
            <a:effectLst>
              <a:outerShdw blurRad="57150" dist="19050" dir="5400000" algn="ctr" rotWithShape="0">
                <a:srgbClr val="000000">
                  <a:alpha val="63000"/>
                </a:srgbClr>
              </a:outerShdw>
            </a:effectLst>
          </c:spPr>
          <c:marker>
            <c:symbol val="none"/>
          </c:marker>
          <c:val>
            <c:numRef>
              <c:f>'Overall Comparison'!$D$12:$AV$12</c:f>
              <c:numCache>
                <c:formatCode>0.00</c:formatCode>
                <c:ptCount val="45"/>
                <c:pt idx="0">
                  <c:v>3.5</c:v>
                </c:pt>
                <c:pt idx="1">
                  <c:v>3.7307692307692308</c:v>
                </c:pt>
                <c:pt idx="2">
                  <c:v>3.2352941176470589</c:v>
                </c:pt>
                <c:pt idx="3">
                  <c:v>3.6470588235294117</c:v>
                </c:pt>
                <c:pt idx="4">
                  <c:v>4.0588235294117645</c:v>
                </c:pt>
                <c:pt idx="5">
                  <c:v>4.2941176470588234</c:v>
                </c:pt>
                <c:pt idx="6">
                  <c:v>3.4411764705882355</c:v>
                </c:pt>
                <c:pt idx="7">
                  <c:v>2.6818181818181817</c:v>
                </c:pt>
                <c:pt idx="8">
                  <c:v>2.7954545454545454</c:v>
                </c:pt>
                <c:pt idx="9">
                  <c:v>2.9318181818181817</c:v>
                </c:pt>
                <c:pt idx="10">
                  <c:v>3.7941176470588234</c:v>
                </c:pt>
                <c:pt idx="11">
                  <c:v>3.8529411764705883</c:v>
                </c:pt>
                <c:pt idx="12">
                  <c:v>4.117647058823529</c:v>
                </c:pt>
                <c:pt idx="13">
                  <c:v>3.1136363636363638</c:v>
                </c:pt>
                <c:pt idx="14">
                  <c:v>3.2272727272727271</c:v>
                </c:pt>
                <c:pt idx="15">
                  <c:v>3.0454545454545454</c:v>
                </c:pt>
                <c:pt idx="16">
                  <c:v>2.8636363636363638</c:v>
                </c:pt>
                <c:pt idx="17">
                  <c:v>2.9772727272727271</c:v>
                </c:pt>
                <c:pt idx="18">
                  <c:v>3.1818181818181817</c:v>
                </c:pt>
                <c:pt idx="19">
                  <c:v>3.0227272727272729</c:v>
                </c:pt>
                <c:pt idx="20">
                  <c:v>3.1136363636363638</c:v>
                </c:pt>
                <c:pt idx="21">
                  <c:v>3.0454545454545454</c:v>
                </c:pt>
                <c:pt idx="22">
                  <c:v>3.2045454545454546</c:v>
                </c:pt>
                <c:pt idx="23">
                  <c:v>3.4090909090909092</c:v>
                </c:pt>
                <c:pt idx="24">
                  <c:v>3.1363636363636362</c:v>
                </c:pt>
                <c:pt idx="25">
                  <c:v>3.1590909090909092</c:v>
                </c:pt>
                <c:pt idx="26">
                  <c:v>3.2954545454545454</c:v>
                </c:pt>
                <c:pt idx="27">
                  <c:v>3.3636363636363638</c:v>
                </c:pt>
                <c:pt idx="28">
                  <c:v>3.25</c:v>
                </c:pt>
                <c:pt idx="29">
                  <c:v>3.4090909090909092</c:v>
                </c:pt>
                <c:pt idx="30">
                  <c:v>3.2272727272727271</c:v>
                </c:pt>
                <c:pt idx="31">
                  <c:v>3.25</c:v>
                </c:pt>
                <c:pt idx="32">
                  <c:v>2.9318181818181817</c:v>
                </c:pt>
                <c:pt idx="33">
                  <c:v>0</c:v>
                </c:pt>
                <c:pt idx="34">
                  <c:v>0</c:v>
                </c:pt>
                <c:pt idx="35">
                  <c:v>3.0454545454545454</c:v>
                </c:pt>
                <c:pt idx="36">
                  <c:v>3.2272727272727271</c:v>
                </c:pt>
                <c:pt idx="37">
                  <c:v>5.884615384615385</c:v>
                </c:pt>
                <c:pt idx="38">
                  <c:v>5.4435958884333298</c:v>
                </c:pt>
                <c:pt idx="39">
                  <c:v>4.6366580105270501</c:v>
                </c:pt>
                <c:pt idx="40">
                  <c:v>3.4885420676415118</c:v>
                </c:pt>
                <c:pt idx="41">
                  <c:v>3.1363636363636362</c:v>
                </c:pt>
                <c:pt idx="42">
                  <c:v>3.25</c:v>
                </c:pt>
                <c:pt idx="43">
                  <c:v>3.4318181818181817</c:v>
                </c:pt>
                <c:pt idx="44">
                  <c:v>#N/A</c:v>
                </c:pt>
              </c:numCache>
            </c:numRef>
          </c:val>
          <c:smooth val="0"/>
          <c:extLst xmlns:c16r2="http://schemas.microsoft.com/office/drawing/2015/06/chart">
            <c:ext xmlns:c16="http://schemas.microsoft.com/office/drawing/2014/chart" uri="{C3380CC4-5D6E-409C-BE32-E72D297353CC}">
              <c16:uniqueId val="{00000001-01E1-4B39-A321-D6317AD9345E}"/>
            </c:ext>
          </c:extLst>
        </c:ser>
        <c:dLbls>
          <c:showLegendKey val="0"/>
          <c:showVal val="0"/>
          <c:showCatName val="0"/>
          <c:showSerName val="0"/>
          <c:showPercent val="0"/>
          <c:showBubbleSize val="0"/>
        </c:dLbls>
        <c:smooth val="0"/>
        <c:axId val="226599168"/>
        <c:axId val="226599560"/>
        <c:extLst xmlns:c16r2="http://schemas.microsoft.com/office/drawing/2015/06/chart">
          <c:ext xmlns:c15="http://schemas.microsoft.com/office/drawing/2012/chart" uri="{02D57815-91ED-43cb-92C2-25804820EDAC}">
            <c15:filteredLineSeries>
              <c15:ser>
                <c:idx val="1"/>
                <c:order val="1"/>
                <c:tx>
                  <c:v>SMFP 3.16 PPS</c:v>
                </c:tx>
                <c:spPr>
                  <a:ln w="34925" cap="rnd">
                    <a:solidFill>
                      <a:schemeClr val="accent2"/>
                    </a:solidFill>
                    <a:round/>
                  </a:ln>
                  <a:effectLst>
                    <a:outerShdw blurRad="57150" dist="19050" dir="5400000" algn="ctr" rotWithShape="0">
                      <a:srgbClr val="000000">
                        <a:alpha val="63000"/>
                      </a:srgbClr>
                    </a:outerShdw>
                  </a:effectLst>
                </c:spPr>
                <c:marker>
                  <c:symbol val="none"/>
                </c:marker>
                <c:cat>
                  <c:numRef>
                    <c:extLst xmlns:c16r2="http://schemas.microsoft.com/office/drawing/2015/06/chart">
                      <c:ext uri="{02D57815-91ED-43cb-92C2-25804820EDAC}">
                        <c15:formulaRef>
                          <c15:sqref>'Overall Comparison'!$D$3:$AU$3</c15:sqref>
                        </c15:formulaRef>
                      </c:ext>
                    </c:extLst>
                    <c:numCache>
                      <c:formatCode>m/d/yyyy</c:formatCode>
                      <c:ptCount val="44"/>
                      <c:pt idx="0">
                        <c:v>35430</c:v>
                      </c:pt>
                      <c:pt idx="1">
                        <c:v>35611</c:v>
                      </c:pt>
                      <c:pt idx="2">
                        <c:v>35795.25</c:v>
                      </c:pt>
                      <c:pt idx="3">
                        <c:v>35976.25</c:v>
                      </c:pt>
                      <c:pt idx="4">
                        <c:v>36160.5</c:v>
                      </c:pt>
                      <c:pt idx="5">
                        <c:v>36341.75</c:v>
                      </c:pt>
                      <c:pt idx="6">
                        <c:v>36525.75</c:v>
                      </c:pt>
                      <c:pt idx="7">
                        <c:v>36707</c:v>
                      </c:pt>
                      <c:pt idx="8">
                        <c:v>36891</c:v>
                      </c:pt>
                      <c:pt idx="9">
                        <c:v>37072.25</c:v>
                      </c:pt>
                      <c:pt idx="10">
                        <c:v>37256.25</c:v>
                      </c:pt>
                      <c:pt idx="11">
                        <c:v>37437.5</c:v>
                      </c:pt>
                      <c:pt idx="12">
                        <c:v>37621.5</c:v>
                      </c:pt>
                      <c:pt idx="13">
                        <c:v>37802.75</c:v>
                      </c:pt>
                      <c:pt idx="14">
                        <c:v>37986.75</c:v>
                      </c:pt>
                      <c:pt idx="15">
                        <c:v>38168</c:v>
                      </c:pt>
                      <c:pt idx="16">
                        <c:v>38352</c:v>
                      </c:pt>
                      <c:pt idx="17">
                        <c:v>38533.25</c:v>
                      </c:pt>
                      <c:pt idx="18">
                        <c:v>38717.25</c:v>
                      </c:pt>
                      <c:pt idx="19">
                        <c:v>38898.5</c:v>
                      </c:pt>
                      <c:pt idx="20">
                        <c:v>39082.5</c:v>
                      </c:pt>
                      <c:pt idx="21">
                        <c:v>39263.75</c:v>
                      </c:pt>
                      <c:pt idx="22">
                        <c:v>39447.75</c:v>
                      </c:pt>
                      <c:pt idx="23">
                        <c:v>39629</c:v>
                      </c:pt>
                      <c:pt idx="24">
                        <c:v>39813</c:v>
                      </c:pt>
                      <c:pt idx="25">
                        <c:v>39994.25</c:v>
                      </c:pt>
                      <c:pt idx="26">
                        <c:v>40178.25</c:v>
                      </c:pt>
                      <c:pt idx="27">
                        <c:v>40359.5</c:v>
                      </c:pt>
                      <c:pt idx="28">
                        <c:v>40543.5</c:v>
                      </c:pt>
                      <c:pt idx="29">
                        <c:v>40724.75</c:v>
                      </c:pt>
                      <c:pt idx="30">
                        <c:v>40908.75</c:v>
                      </c:pt>
                      <c:pt idx="31">
                        <c:v>41090</c:v>
                      </c:pt>
                      <c:pt idx="32">
                        <c:v>41274</c:v>
                      </c:pt>
                      <c:pt idx="33">
                        <c:v>41455.25</c:v>
                      </c:pt>
                      <c:pt idx="34">
                        <c:v>41639.25</c:v>
                      </c:pt>
                      <c:pt idx="35">
                        <c:v>41820.5</c:v>
                      </c:pt>
                      <c:pt idx="36">
                        <c:v>42004.5</c:v>
                      </c:pt>
                      <c:pt idx="37">
                        <c:v>42185.75</c:v>
                      </c:pt>
                      <c:pt idx="38">
                        <c:v>42369.75</c:v>
                      </c:pt>
                      <c:pt idx="39">
                        <c:v>42551</c:v>
                      </c:pt>
                      <c:pt idx="40">
                        <c:v>42735</c:v>
                      </c:pt>
                      <c:pt idx="41">
                        <c:v>42916.25</c:v>
                      </c:pt>
                      <c:pt idx="42">
                        <c:v>43100.25</c:v>
                      </c:pt>
                      <c:pt idx="43">
                        <c:v>43281.5</c:v>
                      </c:pt>
                    </c:numCache>
                  </c:numRef>
                </c:cat>
                <c:val>
                  <c:numRef>
                    <c:extLst xmlns:c16r2="http://schemas.microsoft.com/office/drawing/2015/06/chart">
                      <c:ext uri="{02D57815-91ED-43cb-92C2-25804820EDAC}">
                        <c15:formulaRef>
                          <c15:sqref>'Overall Comparison'!$D$7:$AV$7</c15:sqref>
                        </c15:formulaRef>
                      </c:ext>
                    </c:extLst>
                    <c:numCache>
                      <c:formatCode>0.00</c:formatCode>
                      <c:ptCount val="45"/>
                      <c:pt idx="0">
                        <c:v>3.5</c:v>
                      </c:pt>
                      <c:pt idx="1">
                        <c:v>3.7307692307692308</c:v>
                      </c:pt>
                      <c:pt idx="2">
                        <c:v>3.2352941176470589</c:v>
                      </c:pt>
                      <c:pt idx="3">
                        <c:v>3.6470588235294117</c:v>
                      </c:pt>
                      <c:pt idx="4">
                        <c:v>4.0588235294117645</c:v>
                      </c:pt>
                      <c:pt idx="5">
                        <c:v>4.2941176470588234</c:v>
                      </c:pt>
                      <c:pt idx="6">
                        <c:v>3.4411764705882355</c:v>
                      </c:pt>
                      <c:pt idx="7">
                        <c:v>2.6818181818181817</c:v>
                      </c:pt>
                      <c:pt idx="8">
                        <c:v>2.7954545454545454</c:v>
                      </c:pt>
                      <c:pt idx="9">
                        <c:v>2.9318181818181817</c:v>
                      </c:pt>
                      <c:pt idx="10">
                        <c:v>3.7941176470588234</c:v>
                      </c:pt>
                      <c:pt idx="11">
                        <c:v>3.8529411764705883</c:v>
                      </c:pt>
                      <c:pt idx="12">
                        <c:v>4.117647058823529</c:v>
                      </c:pt>
                      <c:pt idx="13">
                        <c:v>3.1136363636363638</c:v>
                      </c:pt>
                      <c:pt idx="14">
                        <c:v>3.2272727272727271</c:v>
                      </c:pt>
                      <c:pt idx="15">
                        <c:v>3.0454545454545454</c:v>
                      </c:pt>
                      <c:pt idx="16">
                        <c:v>2.8636363636363638</c:v>
                      </c:pt>
                      <c:pt idx="17">
                        <c:v>2.9772727272727271</c:v>
                      </c:pt>
                      <c:pt idx="18">
                        <c:v>3.1818181818181817</c:v>
                      </c:pt>
                      <c:pt idx="19">
                        <c:v>3.0227272727272729</c:v>
                      </c:pt>
                      <c:pt idx="20">
                        <c:v>3.1136363636363638</c:v>
                      </c:pt>
                      <c:pt idx="21">
                        <c:v>3.0454545454545454</c:v>
                      </c:pt>
                      <c:pt idx="22">
                        <c:v>3.2045454545454546</c:v>
                      </c:pt>
                      <c:pt idx="23">
                        <c:v>3.4090909090909092</c:v>
                      </c:pt>
                      <c:pt idx="24">
                        <c:v>3.1363636363636362</c:v>
                      </c:pt>
                      <c:pt idx="25">
                        <c:v>3.1590909090909092</c:v>
                      </c:pt>
                      <c:pt idx="26">
                        <c:v>3.2954545454545454</c:v>
                      </c:pt>
                      <c:pt idx="27">
                        <c:v>3.3636363636363638</c:v>
                      </c:pt>
                      <c:pt idx="28">
                        <c:v>3.25</c:v>
                      </c:pt>
                      <c:pt idx="29">
                        <c:v>3.4090909090909092</c:v>
                      </c:pt>
                      <c:pt idx="30">
                        <c:v>3.2272727272727271</c:v>
                      </c:pt>
                      <c:pt idx="31">
                        <c:v>3.25</c:v>
                      </c:pt>
                      <c:pt idx="32">
                        <c:v>2.9318181818181817</c:v>
                      </c:pt>
                      <c:pt idx="33">
                        <c:v>0</c:v>
                      </c:pt>
                      <c:pt idx="34">
                        <c:v>0</c:v>
                      </c:pt>
                      <c:pt idx="35">
                        <c:v>3.0454545454545454</c:v>
                      </c:pt>
                      <c:pt idx="36">
                        <c:v>3.2272727272727271</c:v>
                      </c:pt>
                      <c:pt idx="37">
                        <c:v>5.884615384615385</c:v>
                      </c:pt>
                      <c:pt idx="38">
                        <c:v>6.0769230769230766</c:v>
                      </c:pt>
                      <c:pt idx="39">
                        <c:v>5.6799812030075181</c:v>
                      </c:pt>
                      <c:pt idx="40">
                        <c:v>4.061000685400959</c:v>
                      </c:pt>
                      <c:pt idx="41">
                        <c:v>3.1363636363636362</c:v>
                      </c:pt>
                      <c:pt idx="42">
                        <c:v>3.25</c:v>
                      </c:pt>
                      <c:pt idx="43">
                        <c:v>3.4318181818181817</c:v>
                      </c:pt>
                      <c:pt idx="44">
                        <c:v>#N/A</c:v>
                      </c:pt>
                    </c:numCache>
                  </c:numRef>
                </c:val>
                <c:smooth val="0"/>
                <c:extLst xmlns:c16r2="http://schemas.microsoft.com/office/drawing/2015/06/chart">
                  <c:ext xmlns:c16="http://schemas.microsoft.com/office/drawing/2014/chart" uri="{C3380CC4-5D6E-409C-BE32-E72D297353CC}">
                    <c16:uniqueId val="{00000002-01E1-4B39-A321-D6317AD9345E}"/>
                  </c:ext>
                </c:extLst>
              </c15:ser>
            </c15:filteredLineSeries>
            <c15:filteredLineSeries>
              <c15:ser>
                <c:idx val="2"/>
                <c:order val="2"/>
                <c:tx>
                  <c:v>SMFP 3.12 PPS</c:v>
                </c:tx>
                <c:spPr>
                  <a:ln w="34925" cap="rnd">
                    <a:solidFill>
                      <a:schemeClr val="accent3"/>
                    </a:solidFill>
                    <a:round/>
                  </a:ln>
                  <a:effectLst>
                    <a:outerShdw blurRad="57150" dist="19050" dir="5400000" algn="ctr" rotWithShape="0">
                      <a:srgbClr val="000000">
                        <a:alpha val="63000"/>
                      </a:srgbClr>
                    </a:outerShdw>
                  </a:effectLst>
                </c:spPr>
                <c:marker>
                  <c:symbol val="none"/>
                </c:marker>
                <c:val>
                  <c:numRef>
                    <c:extLst xmlns:c16r2="http://schemas.microsoft.com/office/drawing/2015/06/chart" xmlns:c15="http://schemas.microsoft.com/office/drawing/2012/chart">
                      <c:ext xmlns:c15="http://schemas.microsoft.com/office/drawing/2012/chart" uri="{02D57815-91ED-43cb-92C2-25804820EDAC}">
                        <c15:formulaRef>
                          <c15:sqref>'Overall Comparison'!$D$8:$AV$8</c15:sqref>
                        </c15:formulaRef>
                      </c:ext>
                    </c:extLst>
                    <c:numCache>
                      <c:formatCode>0.00</c:formatCode>
                      <c:ptCount val="45"/>
                      <c:pt idx="0">
                        <c:v>3.5</c:v>
                      </c:pt>
                      <c:pt idx="1">
                        <c:v>3.7307692307692308</c:v>
                      </c:pt>
                      <c:pt idx="2">
                        <c:v>3.2352941176470589</c:v>
                      </c:pt>
                      <c:pt idx="3">
                        <c:v>3.6470588235294117</c:v>
                      </c:pt>
                      <c:pt idx="4">
                        <c:v>4.0588235294117645</c:v>
                      </c:pt>
                      <c:pt idx="5">
                        <c:v>4.2941176470588234</c:v>
                      </c:pt>
                      <c:pt idx="6">
                        <c:v>3.4411764705882355</c:v>
                      </c:pt>
                      <c:pt idx="7">
                        <c:v>2.6818181818181817</c:v>
                      </c:pt>
                      <c:pt idx="8">
                        <c:v>2.7954545454545454</c:v>
                      </c:pt>
                      <c:pt idx="9">
                        <c:v>2.9318181818181817</c:v>
                      </c:pt>
                      <c:pt idx="10">
                        <c:v>3.7941176470588234</c:v>
                      </c:pt>
                      <c:pt idx="11">
                        <c:v>3.8529411764705883</c:v>
                      </c:pt>
                      <c:pt idx="12">
                        <c:v>4.117647058823529</c:v>
                      </c:pt>
                      <c:pt idx="13">
                        <c:v>3.1136363636363638</c:v>
                      </c:pt>
                      <c:pt idx="14">
                        <c:v>3.2272727272727271</c:v>
                      </c:pt>
                      <c:pt idx="15">
                        <c:v>3.0454545454545454</c:v>
                      </c:pt>
                      <c:pt idx="16">
                        <c:v>2.8636363636363638</c:v>
                      </c:pt>
                      <c:pt idx="17">
                        <c:v>2.9772727272727271</c:v>
                      </c:pt>
                      <c:pt idx="18">
                        <c:v>3.1818181818181817</c:v>
                      </c:pt>
                      <c:pt idx="19">
                        <c:v>3.0227272727272729</c:v>
                      </c:pt>
                      <c:pt idx="20">
                        <c:v>3.1136363636363638</c:v>
                      </c:pt>
                      <c:pt idx="21">
                        <c:v>3.0454545454545454</c:v>
                      </c:pt>
                      <c:pt idx="22">
                        <c:v>3.2045454545454546</c:v>
                      </c:pt>
                      <c:pt idx="23">
                        <c:v>3.4090909090909092</c:v>
                      </c:pt>
                      <c:pt idx="24">
                        <c:v>3.1363636363636362</c:v>
                      </c:pt>
                      <c:pt idx="25">
                        <c:v>3.1590909090909092</c:v>
                      </c:pt>
                      <c:pt idx="26">
                        <c:v>3.2954545454545454</c:v>
                      </c:pt>
                      <c:pt idx="27">
                        <c:v>3.3636363636363638</c:v>
                      </c:pt>
                      <c:pt idx="28">
                        <c:v>3.25</c:v>
                      </c:pt>
                      <c:pt idx="29">
                        <c:v>3.4090909090909092</c:v>
                      </c:pt>
                      <c:pt idx="30">
                        <c:v>3.2272727272727271</c:v>
                      </c:pt>
                      <c:pt idx="31">
                        <c:v>3.25</c:v>
                      </c:pt>
                      <c:pt idx="32">
                        <c:v>2.9318181818181817</c:v>
                      </c:pt>
                      <c:pt idx="33">
                        <c:v>0</c:v>
                      </c:pt>
                      <c:pt idx="34">
                        <c:v>0</c:v>
                      </c:pt>
                      <c:pt idx="35">
                        <c:v>3.0454545454545454</c:v>
                      </c:pt>
                      <c:pt idx="36">
                        <c:v>3.2272727272727271</c:v>
                      </c:pt>
                      <c:pt idx="37">
                        <c:v>5.884615384615385</c:v>
                      </c:pt>
                      <c:pt idx="38">
                        <c:v>6.0769230769230766</c:v>
                      </c:pt>
                      <c:pt idx="39">
                        <c:v>5.5610438024231135</c:v>
                      </c:pt>
                      <c:pt idx="40">
                        <c:v>3.9986329460013672</c:v>
                      </c:pt>
                      <c:pt idx="41">
                        <c:v>3.1363636363636362</c:v>
                      </c:pt>
                      <c:pt idx="42">
                        <c:v>3.25</c:v>
                      </c:pt>
                      <c:pt idx="43">
                        <c:v>3.4318181818181817</c:v>
                      </c:pt>
                      <c:pt idx="44">
                        <c:v>#N/A</c:v>
                      </c:pt>
                    </c:numCache>
                  </c:numRef>
                </c:val>
                <c:smooth val="0"/>
                <c:extLst xmlns:c16r2="http://schemas.microsoft.com/office/drawing/2015/06/chart" xmlns:c15="http://schemas.microsoft.com/office/drawing/2012/chart">
                  <c:ext xmlns:c16="http://schemas.microsoft.com/office/drawing/2014/chart" uri="{C3380CC4-5D6E-409C-BE32-E72D297353CC}">
                    <c16:uniqueId val="{00000003-01E1-4B39-A321-D6317AD9345E}"/>
                  </c:ext>
                </c:extLst>
              </c15:ser>
            </c15:filteredLineSeries>
            <c15:filteredLineSeries>
              <c15:ser>
                <c:idx val="3"/>
                <c:order val="3"/>
                <c:tx>
                  <c:v>SMFP 3.08 PPS</c:v>
                </c:tx>
                <c:spPr>
                  <a:ln w="34925" cap="rnd">
                    <a:solidFill>
                      <a:schemeClr val="accent4"/>
                    </a:solidFill>
                    <a:round/>
                  </a:ln>
                  <a:effectLst>
                    <a:outerShdw blurRad="57150" dist="19050" dir="5400000" algn="ctr" rotWithShape="0">
                      <a:srgbClr val="000000">
                        <a:alpha val="63000"/>
                      </a:srgbClr>
                    </a:outerShdw>
                  </a:effectLst>
                </c:spPr>
                <c:marker>
                  <c:symbol val="none"/>
                </c:marker>
                <c:val>
                  <c:numRef>
                    <c:extLst xmlns:c16r2="http://schemas.microsoft.com/office/drawing/2015/06/chart" xmlns:c15="http://schemas.microsoft.com/office/drawing/2012/chart">
                      <c:ext xmlns:c15="http://schemas.microsoft.com/office/drawing/2012/chart" uri="{02D57815-91ED-43cb-92C2-25804820EDAC}">
                        <c15:formulaRef>
                          <c15:sqref>'Overall Comparison'!$D$9:$AV$9</c15:sqref>
                        </c15:formulaRef>
                      </c:ext>
                    </c:extLst>
                    <c:numCache>
                      <c:formatCode>0.00</c:formatCode>
                      <c:ptCount val="45"/>
                      <c:pt idx="0">
                        <c:v>3.5</c:v>
                      </c:pt>
                      <c:pt idx="1">
                        <c:v>3.7307692307692308</c:v>
                      </c:pt>
                      <c:pt idx="2">
                        <c:v>3.2352941176470589</c:v>
                      </c:pt>
                      <c:pt idx="3">
                        <c:v>3.6470588235294117</c:v>
                      </c:pt>
                      <c:pt idx="4">
                        <c:v>4.0588235294117645</c:v>
                      </c:pt>
                      <c:pt idx="5">
                        <c:v>4.2941176470588234</c:v>
                      </c:pt>
                      <c:pt idx="6">
                        <c:v>3.4411764705882355</c:v>
                      </c:pt>
                      <c:pt idx="7">
                        <c:v>2.6818181818181817</c:v>
                      </c:pt>
                      <c:pt idx="8">
                        <c:v>2.7954545454545454</c:v>
                      </c:pt>
                      <c:pt idx="9">
                        <c:v>2.9318181818181817</c:v>
                      </c:pt>
                      <c:pt idx="10">
                        <c:v>3.7941176470588234</c:v>
                      </c:pt>
                      <c:pt idx="11">
                        <c:v>3.8529411764705883</c:v>
                      </c:pt>
                      <c:pt idx="12">
                        <c:v>4.117647058823529</c:v>
                      </c:pt>
                      <c:pt idx="13">
                        <c:v>3.1136363636363638</c:v>
                      </c:pt>
                      <c:pt idx="14">
                        <c:v>3.2272727272727271</c:v>
                      </c:pt>
                      <c:pt idx="15">
                        <c:v>3.0454545454545454</c:v>
                      </c:pt>
                      <c:pt idx="16">
                        <c:v>2.8636363636363638</c:v>
                      </c:pt>
                      <c:pt idx="17">
                        <c:v>2.9772727272727271</c:v>
                      </c:pt>
                      <c:pt idx="18">
                        <c:v>3.1818181818181817</c:v>
                      </c:pt>
                      <c:pt idx="19">
                        <c:v>3.0227272727272729</c:v>
                      </c:pt>
                      <c:pt idx="20">
                        <c:v>3.1136363636363638</c:v>
                      </c:pt>
                      <c:pt idx="21">
                        <c:v>3.0454545454545454</c:v>
                      </c:pt>
                      <c:pt idx="22">
                        <c:v>3.2045454545454546</c:v>
                      </c:pt>
                      <c:pt idx="23">
                        <c:v>3.4090909090909092</c:v>
                      </c:pt>
                      <c:pt idx="24">
                        <c:v>3.1363636363636362</c:v>
                      </c:pt>
                      <c:pt idx="25">
                        <c:v>3.1590909090909092</c:v>
                      </c:pt>
                      <c:pt idx="26">
                        <c:v>3.2954545454545454</c:v>
                      </c:pt>
                      <c:pt idx="27">
                        <c:v>3.3636363636363638</c:v>
                      </c:pt>
                      <c:pt idx="28">
                        <c:v>3.25</c:v>
                      </c:pt>
                      <c:pt idx="29">
                        <c:v>3.4090909090909092</c:v>
                      </c:pt>
                      <c:pt idx="30">
                        <c:v>3.2272727272727271</c:v>
                      </c:pt>
                      <c:pt idx="31">
                        <c:v>3.25</c:v>
                      </c:pt>
                      <c:pt idx="32">
                        <c:v>2.9318181818181817</c:v>
                      </c:pt>
                      <c:pt idx="33">
                        <c:v>0</c:v>
                      </c:pt>
                      <c:pt idx="34">
                        <c:v>0</c:v>
                      </c:pt>
                      <c:pt idx="35">
                        <c:v>3.0454545454545454</c:v>
                      </c:pt>
                      <c:pt idx="36">
                        <c:v>3.2272727272727271</c:v>
                      </c:pt>
                      <c:pt idx="37">
                        <c:v>5.884615384615385</c:v>
                      </c:pt>
                      <c:pt idx="38">
                        <c:v>6.0769230769230766</c:v>
                      </c:pt>
                      <c:pt idx="39">
                        <c:v>5.4440850277264321</c:v>
                      </c:pt>
                      <c:pt idx="40">
                        <c:v>3.9366053169734152</c:v>
                      </c:pt>
                      <c:pt idx="41">
                        <c:v>3.1363636363636362</c:v>
                      </c:pt>
                      <c:pt idx="42">
                        <c:v>3.25</c:v>
                      </c:pt>
                      <c:pt idx="43">
                        <c:v>3.4318181818181817</c:v>
                      </c:pt>
                      <c:pt idx="44">
                        <c:v>#N/A</c:v>
                      </c:pt>
                    </c:numCache>
                  </c:numRef>
                </c:val>
                <c:smooth val="0"/>
                <c:extLst xmlns:c16r2="http://schemas.microsoft.com/office/drawing/2015/06/chart" xmlns:c15="http://schemas.microsoft.com/office/drawing/2012/chart">
                  <c:ext xmlns:c16="http://schemas.microsoft.com/office/drawing/2014/chart" uri="{C3380CC4-5D6E-409C-BE32-E72D297353CC}">
                    <c16:uniqueId val="{00000004-01E1-4B39-A321-D6317AD9345E}"/>
                  </c:ext>
                </c:extLst>
              </c15:ser>
            </c15:filteredLineSeries>
            <c15:filteredLineSeries>
              <c15:ser>
                <c:idx val="4"/>
                <c:order val="4"/>
                <c:tx>
                  <c:v>SMFP 3.04 PPS</c:v>
                </c:tx>
                <c:spPr>
                  <a:ln w="34925" cap="rnd">
                    <a:solidFill>
                      <a:schemeClr val="accent5"/>
                    </a:solidFill>
                    <a:round/>
                  </a:ln>
                  <a:effectLst>
                    <a:outerShdw blurRad="57150" dist="19050" dir="5400000" algn="ctr" rotWithShape="0">
                      <a:srgbClr val="000000">
                        <a:alpha val="63000"/>
                      </a:srgbClr>
                    </a:outerShdw>
                  </a:effectLst>
                </c:spPr>
                <c:marker>
                  <c:symbol val="none"/>
                </c:marker>
                <c:val>
                  <c:numRef>
                    <c:extLst xmlns:c16r2="http://schemas.microsoft.com/office/drawing/2015/06/chart" xmlns:c15="http://schemas.microsoft.com/office/drawing/2012/chart">
                      <c:ext xmlns:c15="http://schemas.microsoft.com/office/drawing/2012/chart" uri="{02D57815-91ED-43cb-92C2-25804820EDAC}">
                        <c15:formulaRef>
                          <c15:sqref>'Overall Comparison'!$D$10:$AV$10</c15:sqref>
                        </c15:formulaRef>
                      </c:ext>
                    </c:extLst>
                    <c:numCache>
                      <c:formatCode>0.00</c:formatCode>
                      <c:ptCount val="45"/>
                      <c:pt idx="0">
                        <c:v>3.5</c:v>
                      </c:pt>
                      <c:pt idx="1">
                        <c:v>3.7307692307692308</c:v>
                      </c:pt>
                      <c:pt idx="2">
                        <c:v>3.2352941176470589</c:v>
                      </c:pt>
                      <c:pt idx="3">
                        <c:v>3.6470588235294117</c:v>
                      </c:pt>
                      <c:pt idx="4">
                        <c:v>4.0588235294117645</c:v>
                      </c:pt>
                      <c:pt idx="5">
                        <c:v>4.2941176470588234</c:v>
                      </c:pt>
                      <c:pt idx="6">
                        <c:v>3.4411764705882355</c:v>
                      </c:pt>
                      <c:pt idx="7">
                        <c:v>2.6818181818181817</c:v>
                      </c:pt>
                      <c:pt idx="8">
                        <c:v>2.7954545454545454</c:v>
                      </c:pt>
                      <c:pt idx="9">
                        <c:v>2.9318181818181817</c:v>
                      </c:pt>
                      <c:pt idx="10">
                        <c:v>3.7941176470588234</c:v>
                      </c:pt>
                      <c:pt idx="11">
                        <c:v>3.8529411764705883</c:v>
                      </c:pt>
                      <c:pt idx="12">
                        <c:v>4.117647058823529</c:v>
                      </c:pt>
                      <c:pt idx="13">
                        <c:v>3.1136363636363638</c:v>
                      </c:pt>
                      <c:pt idx="14">
                        <c:v>3.2272727272727271</c:v>
                      </c:pt>
                      <c:pt idx="15">
                        <c:v>3.0454545454545454</c:v>
                      </c:pt>
                      <c:pt idx="16">
                        <c:v>2.8636363636363638</c:v>
                      </c:pt>
                      <c:pt idx="17">
                        <c:v>2.9772727272727271</c:v>
                      </c:pt>
                      <c:pt idx="18">
                        <c:v>3.1818181818181817</c:v>
                      </c:pt>
                      <c:pt idx="19">
                        <c:v>3.0227272727272729</c:v>
                      </c:pt>
                      <c:pt idx="20">
                        <c:v>3.1136363636363638</c:v>
                      </c:pt>
                      <c:pt idx="21">
                        <c:v>3.0454545454545454</c:v>
                      </c:pt>
                      <c:pt idx="22">
                        <c:v>3.2045454545454546</c:v>
                      </c:pt>
                      <c:pt idx="23">
                        <c:v>3.4090909090909092</c:v>
                      </c:pt>
                      <c:pt idx="24">
                        <c:v>3.1363636363636362</c:v>
                      </c:pt>
                      <c:pt idx="25">
                        <c:v>3.1590909090909092</c:v>
                      </c:pt>
                      <c:pt idx="26">
                        <c:v>3.2954545454545454</c:v>
                      </c:pt>
                      <c:pt idx="27">
                        <c:v>3.3636363636363638</c:v>
                      </c:pt>
                      <c:pt idx="28">
                        <c:v>3.25</c:v>
                      </c:pt>
                      <c:pt idx="29">
                        <c:v>3.4090909090909092</c:v>
                      </c:pt>
                      <c:pt idx="30">
                        <c:v>3.2272727272727271</c:v>
                      </c:pt>
                      <c:pt idx="31">
                        <c:v>3.25</c:v>
                      </c:pt>
                      <c:pt idx="32">
                        <c:v>2.9318181818181817</c:v>
                      </c:pt>
                      <c:pt idx="33">
                        <c:v>0</c:v>
                      </c:pt>
                      <c:pt idx="34">
                        <c:v>0</c:v>
                      </c:pt>
                      <c:pt idx="35">
                        <c:v>3.0454545454545454</c:v>
                      </c:pt>
                      <c:pt idx="36">
                        <c:v>3.2272727272727271</c:v>
                      </c:pt>
                      <c:pt idx="37">
                        <c:v>5.884615384615385</c:v>
                      </c:pt>
                      <c:pt idx="38">
                        <c:v>5.6860234630801525</c:v>
                      </c:pt>
                      <c:pt idx="39">
                        <c:v>5.0167289850904</c:v>
                      </c:pt>
                      <c:pt idx="40">
                        <c:v>3.7038902685358219</c:v>
                      </c:pt>
                      <c:pt idx="41">
                        <c:v>3.1363636363636362</c:v>
                      </c:pt>
                      <c:pt idx="42">
                        <c:v>3.25</c:v>
                      </c:pt>
                      <c:pt idx="43">
                        <c:v>3.4318181818181817</c:v>
                      </c:pt>
                      <c:pt idx="44">
                        <c:v>#N/A</c:v>
                      </c:pt>
                    </c:numCache>
                  </c:numRef>
                </c:val>
                <c:smooth val="0"/>
                <c:extLst xmlns:c16r2="http://schemas.microsoft.com/office/drawing/2015/06/chart" xmlns:c15="http://schemas.microsoft.com/office/drawing/2012/chart">
                  <c:ext xmlns:c16="http://schemas.microsoft.com/office/drawing/2014/chart" uri="{C3380CC4-5D6E-409C-BE32-E72D297353CC}">
                    <c16:uniqueId val="{00000005-01E1-4B39-A321-D6317AD9345E}"/>
                  </c:ext>
                </c:extLst>
              </c15:ser>
            </c15:filteredLineSeries>
            <c15:filteredLineSeries>
              <c15:ser>
                <c:idx val="5"/>
                <c:order val="5"/>
                <c:tx>
                  <c:v>SMFP 3.00 PPS</c:v>
                </c:tx>
                <c:spPr>
                  <a:ln w="34925" cap="rnd">
                    <a:solidFill>
                      <a:schemeClr val="accent6"/>
                    </a:solidFill>
                    <a:round/>
                  </a:ln>
                  <a:effectLst>
                    <a:outerShdw blurRad="57150" dist="19050" dir="5400000" algn="ctr" rotWithShape="0">
                      <a:srgbClr val="000000">
                        <a:alpha val="63000"/>
                      </a:srgbClr>
                    </a:outerShdw>
                  </a:effectLst>
                </c:spPr>
                <c:marker>
                  <c:symbol val="none"/>
                </c:marker>
                <c:val>
                  <c:numRef>
                    <c:extLst xmlns:c16r2="http://schemas.microsoft.com/office/drawing/2015/06/chart" xmlns:c15="http://schemas.microsoft.com/office/drawing/2012/chart">
                      <c:ext xmlns:c15="http://schemas.microsoft.com/office/drawing/2012/chart" uri="{02D57815-91ED-43cb-92C2-25804820EDAC}">
                        <c15:formulaRef>
                          <c15:sqref>'Overall Comparison'!$D$11:$AV$11</c15:sqref>
                        </c15:formulaRef>
                      </c:ext>
                    </c:extLst>
                    <c:numCache>
                      <c:formatCode>0.00</c:formatCode>
                      <c:ptCount val="45"/>
                      <c:pt idx="0">
                        <c:v>3.5</c:v>
                      </c:pt>
                      <c:pt idx="1">
                        <c:v>3.7307692307692308</c:v>
                      </c:pt>
                      <c:pt idx="2">
                        <c:v>3.2352941176470589</c:v>
                      </c:pt>
                      <c:pt idx="3">
                        <c:v>3.6470588235294117</c:v>
                      </c:pt>
                      <c:pt idx="4">
                        <c:v>4.0588235294117645</c:v>
                      </c:pt>
                      <c:pt idx="5">
                        <c:v>4.2941176470588234</c:v>
                      </c:pt>
                      <c:pt idx="6">
                        <c:v>3.4411764705882355</c:v>
                      </c:pt>
                      <c:pt idx="7">
                        <c:v>2.6818181818181817</c:v>
                      </c:pt>
                      <c:pt idx="8">
                        <c:v>2.7954545454545454</c:v>
                      </c:pt>
                      <c:pt idx="9">
                        <c:v>2.9318181818181817</c:v>
                      </c:pt>
                      <c:pt idx="10">
                        <c:v>3.7941176470588234</c:v>
                      </c:pt>
                      <c:pt idx="11">
                        <c:v>3.8529411764705883</c:v>
                      </c:pt>
                      <c:pt idx="12">
                        <c:v>4.117647058823529</c:v>
                      </c:pt>
                      <c:pt idx="13">
                        <c:v>3.1136363636363638</c:v>
                      </c:pt>
                      <c:pt idx="14">
                        <c:v>3.2272727272727271</c:v>
                      </c:pt>
                      <c:pt idx="15">
                        <c:v>3.0454545454545454</c:v>
                      </c:pt>
                      <c:pt idx="16">
                        <c:v>2.8636363636363638</c:v>
                      </c:pt>
                      <c:pt idx="17">
                        <c:v>2.9772727272727271</c:v>
                      </c:pt>
                      <c:pt idx="18">
                        <c:v>3.1818181818181817</c:v>
                      </c:pt>
                      <c:pt idx="19">
                        <c:v>3.0227272727272729</c:v>
                      </c:pt>
                      <c:pt idx="20">
                        <c:v>3.1136363636363638</c:v>
                      </c:pt>
                      <c:pt idx="21">
                        <c:v>3.0454545454545454</c:v>
                      </c:pt>
                      <c:pt idx="22">
                        <c:v>3.2045454545454546</c:v>
                      </c:pt>
                      <c:pt idx="23">
                        <c:v>3.4090909090909092</c:v>
                      </c:pt>
                      <c:pt idx="24">
                        <c:v>3.1363636363636362</c:v>
                      </c:pt>
                      <c:pt idx="25">
                        <c:v>3.1590909090909092</c:v>
                      </c:pt>
                      <c:pt idx="26">
                        <c:v>3.2954545454545454</c:v>
                      </c:pt>
                      <c:pt idx="27">
                        <c:v>3.3636363636363638</c:v>
                      </c:pt>
                      <c:pt idx="28">
                        <c:v>3.25</c:v>
                      </c:pt>
                      <c:pt idx="29">
                        <c:v>3.4090909090909092</c:v>
                      </c:pt>
                      <c:pt idx="30">
                        <c:v>3.2272727272727271</c:v>
                      </c:pt>
                      <c:pt idx="31">
                        <c:v>3.25</c:v>
                      </c:pt>
                      <c:pt idx="32">
                        <c:v>2.9318181818181817</c:v>
                      </c:pt>
                      <c:pt idx="33">
                        <c:v>0</c:v>
                      </c:pt>
                      <c:pt idx="34">
                        <c:v>0</c:v>
                      </c:pt>
                      <c:pt idx="35">
                        <c:v>3.0454545454545454</c:v>
                      </c:pt>
                      <c:pt idx="36">
                        <c:v>3.2272727272727271</c:v>
                      </c:pt>
                      <c:pt idx="37">
                        <c:v>5.884615384615385</c:v>
                      </c:pt>
                      <c:pt idx="38">
                        <c:v>5.5637852593266599</c:v>
                      </c:pt>
                      <c:pt idx="39">
                        <c:v>4.8217426710097717</c:v>
                      </c:pt>
                      <c:pt idx="40">
                        <c:v>3.5944272445820431</c:v>
                      </c:pt>
                      <c:pt idx="41">
                        <c:v>3.1363636363636362</c:v>
                      </c:pt>
                      <c:pt idx="42">
                        <c:v>3.25</c:v>
                      </c:pt>
                      <c:pt idx="43">
                        <c:v>3.4318181818181817</c:v>
                      </c:pt>
                      <c:pt idx="44">
                        <c:v>#N/A</c:v>
                      </c:pt>
                    </c:numCache>
                  </c:numRef>
                </c:val>
                <c:smooth val="0"/>
                <c:extLst xmlns:c16r2="http://schemas.microsoft.com/office/drawing/2015/06/chart" xmlns:c15="http://schemas.microsoft.com/office/drawing/2012/chart">
                  <c:ext xmlns:c16="http://schemas.microsoft.com/office/drawing/2014/chart" uri="{C3380CC4-5D6E-409C-BE32-E72D297353CC}">
                    <c16:uniqueId val="{00000006-01E1-4B39-A321-D6317AD9345E}"/>
                  </c:ext>
                </c:extLst>
              </c15:ser>
            </c15:filteredLineSeries>
          </c:ext>
        </c:extLst>
      </c:lineChart>
      <c:dateAx>
        <c:axId val="226599168"/>
        <c:scaling>
          <c:orientation val="minMax"/>
        </c:scaling>
        <c:delete val="0"/>
        <c:axPos val="b"/>
        <c:numFmt formatCode="m/d/yyyy" sourceLinked="1"/>
        <c:majorTickMark val="out"/>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26599560"/>
        <c:crosses val="autoZero"/>
        <c:auto val="0"/>
        <c:lblOffset val="100"/>
        <c:baseTimeUnit val="days"/>
        <c:majorUnit val="6"/>
        <c:majorTimeUnit val="months"/>
        <c:minorUnit val="31"/>
        <c:minorTimeUnit val="days"/>
      </c:dateAx>
      <c:valAx>
        <c:axId val="226599560"/>
        <c:scaling>
          <c:orientation val="minMax"/>
        </c:scaling>
        <c:delete val="0"/>
        <c:axPos val="l"/>
        <c:majorGridlines>
          <c:spPr>
            <a:ln w="9525" cap="flat" cmpd="sng" algn="ctr">
              <a:solidFill>
                <a:schemeClr val="tx1">
                  <a:lumMod val="15000"/>
                  <a:lumOff val="85000"/>
                </a:schemeClr>
              </a:solidFill>
              <a:round/>
            </a:ln>
            <a:effectLst/>
          </c:spPr>
        </c:majorGridlines>
        <c:numFmt formatCode="0.00_);[Red]\(0.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26599168"/>
        <c:crossesAt val="35400"/>
        <c:crossBetween val="midCat"/>
      </c:valAx>
      <c:spPr>
        <a:noFill/>
        <a:ln>
          <a:noFill/>
        </a:ln>
        <a:effectLst/>
      </c:spPr>
    </c:plotArea>
    <c:legend>
      <c:legendPos val="b"/>
      <c:layout>
        <c:manualLayout>
          <c:xMode val="edge"/>
          <c:yMode val="edge"/>
          <c:x val="0.38334561416408708"/>
          <c:y val="0.93512226356320849"/>
          <c:w val="0.23008693067604807"/>
          <c:h val="4.9450895561131789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US"/>
              <a:t>SDR vs. SMFP 2.92 PPS</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v>SDR</c:v>
          </c:tx>
          <c:spPr>
            <a:ln w="34925" cap="rnd">
              <a:solidFill>
                <a:srgbClr val="FF0000"/>
              </a:solidFill>
              <a:round/>
            </a:ln>
            <a:effectLst>
              <a:outerShdw blurRad="57150" dist="19050" dir="5400000" algn="ctr" rotWithShape="0">
                <a:srgbClr val="000000">
                  <a:alpha val="63000"/>
                </a:srgbClr>
              </a:outerShdw>
            </a:effectLst>
          </c:spPr>
          <c:marker>
            <c:symbol val="none"/>
          </c:marker>
          <c:cat>
            <c:numRef>
              <c:f>'Overall Comparison'!$D$3:$AU$3</c:f>
              <c:numCache>
                <c:formatCode>m/d/yyyy</c:formatCode>
                <c:ptCount val="44"/>
                <c:pt idx="0">
                  <c:v>35430</c:v>
                </c:pt>
                <c:pt idx="1">
                  <c:v>35611</c:v>
                </c:pt>
                <c:pt idx="2">
                  <c:v>35795.25</c:v>
                </c:pt>
                <c:pt idx="3">
                  <c:v>35976.25</c:v>
                </c:pt>
                <c:pt idx="4">
                  <c:v>36160.5</c:v>
                </c:pt>
                <c:pt idx="5">
                  <c:v>36341.75</c:v>
                </c:pt>
                <c:pt idx="6">
                  <c:v>36525.75</c:v>
                </c:pt>
                <c:pt idx="7">
                  <c:v>36707</c:v>
                </c:pt>
                <c:pt idx="8">
                  <c:v>36891</c:v>
                </c:pt>
                <c:pt idx="9">
                  <c:v>37072.25</c:v>
                </c:pt>
                <c:pt idx="10">
                  <c:v>37256.25</c:v>
                </c:pt>
                <c:pt idx="11">
                  <c:v>37437.5</c:v>
                </c:pt>
                <c:pt idx="12">
                  <c:v>37621.5</c:v>
                </c:pt>
                <c:pt idx="13">
                  <c:v>37802.75</c:v>
                </c:pt>
                <c:pt idx="14">
                  <c:v>37986.75</c:v>
                </c:pt>
                <c:pt idx="15">
                  <c:v>38168</c:v>
                </c:pt>
                <c:pt idx="16">
                  <c:v>38352</c:v>
                </c:pt>
                <c:pt idx="17">
                  <c:v>38533.25</c:v>
                </c:pt>
                <c:pt idx="18">
                  <c:v>38717.25</c:v>
                </c:pt>
                <c:pt idx="19">
                  <c:v>38898.5</c:v>
                </c:pt>
                <c:pt idx="20">
                  <c:v>39082.5</c:v>
                </c:pt>
                <c:pt idx="21">
                  <c:v>39263.75</c:v>
                </c:pt>
                <c:pt idx="22">
                  <c:v>39447.75</c:v>
                </c:pt>
                <c:pt idx="23">
                  <c:v>39629</c:v>
                </c:pt>
                <c:pt idx="24">
                  <c:v>39813</c:v>
                </c:pt>
                <c:pt idx="25">
                  <c:v>39994.25</c:v>
                </c:pt>
                <c:pt idx="26">
                  <c:v>40178.25</c:v>
                </c:pt>
                <c:pt idx="27">
                  <c:v>40359.5</c:v>
                </c:pt>
                <c:pt idx="28">
                  <c:v>40543.5</c:v>
                </c:pt>
                <c:pt idx="29">
                  <c:v>40724.75</c:v>
                </c:pt>
                <c:pt idx="30">
                  <c:v>40908.75</c:v>
                </c:pt>
                <c:pt idx="31">
                  <c:v>41090</c:v>
                </c:pt>
                <c:pt idx="32">
                  <c:v>41274</c:v>
                </c:pt>
                <c:pt idx="33">
                  <c:v>41455.25</c:v>
                </c:pt>
                <c:pt idx="34">
                  <c:v>41639.25</c:v>
                </c:pt>
                <c:pt idx="35">
                  <c:v>41820.5</c:v>
                </c:pt>
                <c:pt idx="36">
                  <c:v>42004.5</c:v>
                </c:pt>
                <c:pt idx="37">
                  <c:v>42185.75</c:v>
                </c:pt>
                <c:pt idx="38">
                  <c:v>42369.75</c:v>
                </c:pt>
                <c:pt idx="39">
                  <c:v>42551</c:v>
                </c:pt>
                <c:pt idx="40">
                  <c:v>42735</c:v>
                </c:pt>
                <c:pt idx="41">
                  <c:v>42916.25</c:v>
                </c:pt>
                <c:pt idx="42">
                  <c:v>43100.25</c:v>
                </c:pt>
                <c:pt idx="43">
                  <c:v>43281.5</c:v>
                </c:pt>
              </c:numCache>
            </c:numRef>
          </c:cat>
          <c:val>
            <c:numRef>
              <c:f>'Overall Comparison'!$D$5:$AV$5</c:f>
              <c:numCache>
                <c:formatCode>0.00</c:formatCode>
                <c:ptCount val="45"/>
                <c:pt idx="0" formatCode="0">
                  <c:v>3.5</c:v>
                </c:pt>
                <c:pt idx="1">
                  <c:v>3.7307692307692308</c:v>
                </c:pt>
                <c:pt idx="2">
                  <c:v>3.2352941176470589</c:v>
                </c:pt>
                <c:pt idx="3">
                  <c:v>3.6470588235294117</c:v>
                </c:pt>
                <c:pt idx="4">
                  <c:v>3.1363636363636362</c:v>
                </c:pt>
                <c:pt idx="5">
                  <c:v>3.3181818181818183</c:v>
                </c:pt>
                <c:pt idx="6">
                  <c:v>3.4411764705882355</c:v>
                </c:pt>
                <c:pt idx="7">
                  <c:v>3.4705882352941178</c:v>
                </c:pt>
                <c:pt idx="8">
                  <c:v>3.6176470588235294</c:v>
                </c:pt>
                <c:pt idx="9">
                  <c:v>3.4864864864864864</c:v>
                </c:pt>
                <c:pt idx="10">
                  <c:v>3.4864864864864864</c:v>
                </c:pt>
                <c:pt idx="11">
                  <c:v>3.1190476190476191</c:v>
                </c:pt>
                <c:pt idx="12">
                  <c:v>3.3333333333333335</c:v>
                </c:pt>
                <c:pt idx="13">
                  <c:v>3.2619047619047619</c:v>
                </c:pt>
                <c:pt idx="14">
                  <c:v>3.3809523809523809</c:v>
                </c:pt>
                <c:pt idx="15">
                  <c:v>3.1904761904761907</c:v>
                </c:pt>
                <c:pt idx="16">
                  <c:v>3</c:v>
                </c:pt>
                <c:pt idx="17">
                  <c:v>3.1190476190476191</c:v>
                </c:pt>
                <c:pt idx="18">
                  <c:v>3.3333333333333335</c:v>
                </c:pt>
                <c:pt idx="19">
                  <c:v>3.1666666666666665</c:v>
                </c:pt>
                <c:pt idx="20">
                  <c:v>3.2619047619047619</c:v>
                </c:pt>
                <c:pt idx="21">
                  <c:v>3.1904761904761907</c:v>
                </c:pt>
                <c:pt idx="22">
                  <c:v>3.5249999999999999</c:v>
                </c:pt>
                <c:pt idx="23">
                  <c:v>3.75</c:v>
                </c:pt>
                <c:pt idx="24">
                  <c:v>3.45</c:v>
                </c:pt>
                <c:pt idx="25">
                  <c:v>3.4750000000000001</c:v>
                </c:pt>
                <c:pt idx="26">
                  <c:v>3.4523809523809526</c:v>
                </c:pt>
                <c:pt idx="27">
                  <c:v>3.5238095238095237</c:v>
                </c:pt>
                <c:pt idx="28">
                  <c:v>3.4047619047619047</c:v>
                </c:pt>
                <c:pt idx="29">
                  <c:v>3.5714285714285716</c:v>
                </c:pt>
                <c:pt idx="30">
                  <c:v>3.3809523809523809</c:v>
                </c:pt>
                <c:pt idx="31">
                  <c:v>3.4047619047619047</c:v>
                </c:pt>
                <c:pt idx="32">
                  <c:v>3.0714285714285716</c:v>
                </c:pt>
                <c:pt idx="33">
                  <c:v>0</c:v>
                </c:pt>
                <c:pt idx="34">
                  <c:v>0</c:v>
                </c:pt>
                <c:pt idx="35">
                  <c:v>3.1904761904761907</c:v>
                </c:pt>
                <c:pt idx="36">
                  <c:v>3.3809523809523809</c:v>
                </c:pt>
                <c:pt idx="37">
                  <c:v>3.6428571428571428</c:v>
                </c:pt>
                <c:pt idx="38">
                  <c:v>3.7619047619047619</c:v>
                </c:pt>
                <c:pt idx="39">
                  <c:v>3.6428571428571428</c:v>
                </c:pt>
                <c:pt idx="40">
                  <c:v>3.75</c:v>
                </c:pt>
                <c:pt idx="41">
                  <c:v>3.3658536585365852</c:v>
                </c:pt>
                <c:pt idx="42">
                  <c:v>3.4878048780487805</c:v>
                </c:pt>
                <c:pt idx="43">
                  <c:v>3.6829268292682928</c:v>
                </c:pt>
                <c:pt idx="44">
                  <c:v>0</c:v>
                </c:pt>
              </c:numCache>
            </c:numRef>
          </c:val>
          <c:smooth val="0"/>
          <c:extLst xmlns:c16r2="http://schemas.microsoft.com/office/drawing/2015/06/chart">
            <c:ext xmlns:c16="http://schemas.microsoft.com/office/drawing/2014/chart" uri="{C3380CC4-5D6E-409C-BE32-E72D297353CC}">
              <c16:uniqueId val="{00000000-4411-4B6D-A8FA-1197448CD0D8}"/>
            </c:ext>
          </c:extLst>
        </c:ser>
        <c:ser>
          <c:idx val="7"/>
          <c:order val="7"/>
          <c:tx>
            <c:v>SMFP 2.92 PPS</c:v>
          </c:tx>
          <c:spPr>
            <a:ln w="34925" cap="rnd">
              <a:solidFill>
                <a:schemeClr val="accent2">
                  <a:lumMod val="60000"/>
                </a:schemeClr>
              </a:solidFill>
              <a:round/>
            </a:ln>
            <a:effectLst>
              <a:outerShdw blurRad="57150" dist="19050" dir="5400000" algn="ctr" rotWithShape="0">
                <a:srgbClr val="000000">
                  <a:alpha val="63000"/>
                </a:srgbClr>
              </a:outerShdw>
            </a:effectLst>
          </c:spPr>
          <c:marker>
            <c:symbol val="none"/>
          </c:marker>
          <c:val>
            <c:numRef>
              <c:f>'Overall Comparison'!$D$13:$AV$13</c:f>
              <c:numCache>
                <c:formatCode>0.00</c:formatCode>
                <c:ptCount val="45"/>
                <c:pt idx="0">
                  <c:v>3.5</c:v>
                </c:pt>
                <c:pt idx="1">
                  <c:v>3.7307692307692308</c:v>
                </c:pt>
                <c:pt idx="2">
                  <c:v>3.2352941176470589</c:v>
                </c:pt>
                <c:pt idx="3">
                  <c:v>3.6470588235294117</c:v>
                </c:pt>
                <c:pt idx="4">
                  <c:v>4.0588235294117645</c:v>
                </c:pt>
                <c:pt idx="5">
                  <c:v>4.2941176470588234</c:v>
                </c:pt>
                <c:pt idx="6">
                  <c:v>3.4411764705882355</c:v>
                </c:pt>
                <c:pt idx="7">
                  <c:v>2.6818181818181817</c:v>
                </c:pt>
                <c:pt idx="8">
                  <c:v>2.7954545454545454</c:v>
                </c:pt>
                <c:pt idx="9">
                  <c:v>2.9318181818181817</c:v>
                </c:pt>
                <c:pt idx="10">
                  <c:v>3.7941176470588234</c:v>
                </c:pt>
                <c:pt idx="11">
                  <c:v>3.8529411764705883</c:v>
                </c:pt>
                <c:pt idx="12">
                  <c:v>3.6167143051585682</c:v>
                </c:pt>
                <c:pt idx="13">
                  <c:v>3.1136363636363638</c:v>
                </c:pt>
                <c:pt idx="14">
                  <c:v>3.2272727272727271</c:v>
                </c:pt>
                <c:pt idx="15">
                  <c:v>3.0454545454545454</c:v>
                </c:pt>
                <c:pt idx="16">
                  <c:v>2.8636363636363638</c:v>
                </c:pt>
                <c:pt idx="17">
                  <c:v>2.9772727272727271</c:v>
                </c:pt>
                <c:pt idx="18">
                  <c:v>3.1818181818181817</c:v>
                </c:pt>
                <c:pt idx="19">
                  <c:v>3.0227272727272729</c:v>
                </c:pt>
                <c:pt idx="20">
                  <c:v>3.1136363636363638</c:v>
                </c:pt>
                <c:pt idx="21">
                  <c:v>3.0454545454545454</c:v>
                </c:pt>
                <c:pt idx="22">
                  <c:v>3.2045454545454546</c:v>
                </c:pt>
                <c:pt idx="23">
                  <c:v>3.4090909090909092</c:v>
                </c:pt>
                <c:pt idx="24">
                  <c:v>3.1363636363636362</c:v>
                </c:pt>
                <c:pt idx="25">
                  <c:v>3.1590909090909092</c:v>
                </c:pt>
                <c:pt idx="26">
                  <c:v>3.2954545454545454</c:v>
                </c:pt>
                <c:pt idx="27">
                  <c:v>3.3636363636363638</c:v>
                </c:pt>
                <c:pt idx="28">
                  <c:v>3.25</c:v>
                </c:pt>
                <c:pt idx="29">
                  <c:v>3.4090909090909092</c:v>
                </c:pt>
                <c:pt idx="30">
                  <c:v>3.2272727272727271</c:v>
                </c:pt>
                <c:pt idx="31">
                  <c:v>3.25</c:v>
                </c:pt>
                <c:pt idx="32">
                  <c:v>2.9318181818181817</c:v>
                </c:pt>
                <c:pt idx="33">
                  <c:v>0</c:v>
                </c:pt>
                <c:pt idx="34">
                  <c:v>0</c:v>
                </c:pt>
                <c:pt idx="35">
                  <c:v>3.0454545454545454</c:v>
                </c:pt>
                <c:pt idx="36">
                  <c:v>3.2272727272727271</c:v>
                </c:pt>
                <c:pt idx="37">
                  <c:v>5.884615384615385</c:v>
                </c:pt>
                <c:pt idx="38">
                  <c:v>5.3254042678081834</c:v>
                </c:pt>
                <c:pt idx="39">
                  <c:v>4.4607394518817554</c:v>
                </c:pt>
                <c:pt idx="40">
                  <c:v>3.4090909090909092</c:v>
                </c:pt>
                <c:pt idx="41">
                  <c:v>3.1363636363636362</c:v>
                </c:pt>
                <c:pt idx="42">
                  <c:v>3.25</c:v>
                </c:pt>
                <c:pt idx="43">
                  <c:v>3.4318181818181817</c:v>
                </c:pt>
                <c:pt idx="44">
                  <c:v>#N/A</c:v>
                </c:pt>
              </c:numCache>
            </c:numRef>
          </c:val>
          <c:smooth val="0"/>
          <c:extLst xmlns:c16r2="http://schemas.microsoft.com/office/drawing/2015/06/chart">
            <c:ext xmlns:c16="http://schemas.microsoft.com/office/drawing/2014/chart" uri="{C3380CC4-5D6E-409C-BE32-E72D297353CC}">
              <c16:uniqueId val="{00000001-4411-4B6D-A8FA-1197448CD0D8}"/>
            </c:ext>
          </c:extLst>
        </c:ser>
        <c:dLbls>
          <c:showLegendKey val="0"/>
          <c:showVal val="0"/>
          <c:showCatName val="0"/>
          <c:showSerName val="0"/>
          <c:showPercent val="0"/>
          <c:showBubbleSize val="0"/>
        </c:dLbls>
        <c:smooth val="0"/>
        <c:axId val="226600344"/>
        <c:axId val="226600736"/>
        <c:extLst xmlns:c16r2="http://schemas.microsoft.com/office/drawing/2015/06/chart">
          <c:ext xmlns:c15="http://schemas.microsoft.com/office/drawing/2012/chart" uri="{02D57815-91ED-43cb-92C2-25804820EDAC}">
            <c15:filteredLineSeries>
              <c15:ser>
                <c:idx val="1"/>
                <c:order val="1"/>
                <c:tx>
                  <c:v>SMFP 3.16 PPS</c:v>
                </c:tx>
                <c:spPr>
                  <a:ln w="34925" cap="rnd">
                    <a:solidFill>
                      <a:schemeClr val="accent2"/>
                    </a:solidFill>
                    <a:round/>
                  </a:ln>
                  <a:effectLst>
                    <a:outerShdw blurRad="57150" dist="19050" dir="5400000" algn="ctr" rotWithShape="0">
                      <a:srgbClr val="000000">
                        <a:alpha val="63000"/>
                      </a:srgbClr>
                    </a:outerShdw>
                  </a:effectLst>
                </c:spPr>
                <c:marker>
                  <c:symbol val="none"/>
                </c:marker>
                <c:cat>
                  <c:numRef>
                    <c:extLst xmlns:c16r2="http://schemas.microsoft.com/office/drawing/2015/06/chart">
                      <c:ext uri="{02D57815-91ED-43cb-92C2-25804820EDAC}">
                        <c15:formulaRef>
                          <c15:sqref>'Overall Comparison'!$D$3:$AU$3</c15:sqref>
                        </c15:formulaRef>
                      </c:ext>
                    </c:extLst>
                    <c:numCache>
                      <c:formatCode>m/d/yyyy</c:formatCode>
                      <c:ptCount val="44"/>
                      <c:pt idx="0">
                        <c:v>35430</c:v>
                      </c:pt>
                      <c:pt idx="1">
                        <c:v>35611</c:v>
                      </c:pt>
                      <c:pt idx="2">
                        <c:v>35795.25</c:v>
                      </c:pt>
                      <c:pt idx="3">
                        <c:v>35976.25</c:v>
                      </c:pt>
                      <c:pt idx="4">
                        <c:v>36160.5</c:v>
                      </c:pt>
                      <c:pt idx="5">
                        <c:v>36341.75</c:v>
                      </c:pt>
                      <c:pt idx="6">
                        <c:v>36525.75</c:v>
                      </c:pt>
                      <c:pt idx="7">
                        <c:v>36707</c:v>
                      </c:pt>
                      <c:pt idx="8">
                        <c:v>36891</c:v>
                      </c:pt>
                      <c:pt idx="9">
                        <c:v>37072.25</c:v>
                      </c:pt>
                      <c:pt idx="10">
                        <c:v>37256.25</c:v>
                      </c:pt>
                      <c:pt idx="11">
                        <c:v>37437.5</c:v>
                      </c:pt>
                      <c:pt idx="12">
                        <c:v>37621.5</c:v>
                      </c:pt>
                      <c:pt idx="13">
                        <c:v>37802.75</c:v>
                      </c:pt>
                      <c:pt idx="14">
                        <c:v>37986.75</c:v>
                      </c:pt>
                      <c:pt idx="15">
                        <c:v>38168</c:v>
                      </c:pt>
                      <c:pt idx="16">
                        <c:v>38352</c:v>
                      </c:pt>
                      <c:pt idx="17">
                        <c:v>38533.25</c:v>
                      </c:pt>
                      <c:pt idx="18">
                        <c:v>38717.25</c:v>
                      </c:pt>
                      <c:pt idx="19">
                        <c:v>38898.5</c:v>
                      </c:pt>
                      <c:pt idx="20">
                        <c:v>39082.5</c:v>
                      </c:pt>
                      <c:pt idx="21">
                        <c:v>39263.75</c:v>
                      </c:pt>
                      <c:pt idx="22">
                        <c:v>39447.75</c:v>
                      </c:pt>
                      <c:pt idx="23">
                        <c:v>39629</c:v>
                      </c:pt>
                      <c:pt idx="24">
                        <c:v>39813</c:v>
                      </c:pt>
                      <c:pt idx="25">
                        <c:v>39994.25</c:v>
                      </c:pt>
                      <c:pt idx="26">
                        <c:v>40178.25</c:v>
                      </c:pt>
                      <c:pt idx="27">
                        <c:v>40359.5</c:v>
                      </c:pt>
                      <c:pt idx="28">
                        <c:v>40543.5</c:v>
                      </c:pt>
                      <c:pt idx="29">
                        <c:v>40724.75</c:v>
                      </c:pt>
                      <c:pt idx="30">
                        <c:v>40908.75</c:v>
                      </c:pt>
                      <c:pt idx="31">
                        <c:v>41090</c:v>
                      </c:pt>
                      <c:pt idx="32">
                        <c:v>41274</c:v>
                      </c:pt>
                      <c:pt idx="33">
                        <c:v>41455.25</c:v>
                      </c:pt>
                      <c:pt idx="34">
                        <c:v>41639.25</c:v>
                      </c:pt>
                      <c:pt idx="35">
                        <c:v>41820.5</c:v>
                      </c:pt>
                      <c:pt idx="36">
                        <c:v>42004.5</c:v>
                      </c:pt>
                      <c:pt idx="37">
                        <c:v>42185.75</c:v>
                      </c:pt>
                      <c:pt idx="38">
                        <c:v>42369.75</c:v>
                      </c:pt>
                      <c:pt idx="39">
                        <c:v>42551</c:v>
                      </c:pt>
                      <c:pt idx="40">
                        <c:v>42735</c:v>
                      </c:pt>
                      <c:pt idx="41">
                        <c:v>42916.25</c:v>
                      </c:pt>
                      <c:pt idx="42">
                        <c:v>43100.25</c:v>
                      </c:pt>
                      <c:pt idx="43">
                        <c:v>43281.5</c:v>
                      </c:pt>
                    </c:numCache>
                  </c:numRef>
                </c:cat>
                <c:val>
                  <c:numRef>
                    <c:extLst xmlns:c16r2="http://schemas.microsoft.com/office/drawing/2015/06/chart">
                      <c:ext uri="{02D57815-91ED-43cb-92C2-25804820EDAC}">
                        <c15:formulaRef>
                          <c15:sqref>'Overall Comparison'!$D$7:$AV$7</c15:sqref>
                        </c15:formulaRef>
                      </c:ext>
                    </c:extLst>
                    <c:numCache>
                      <c:formatCode>0.00</c:formatCode>
                      <c:ptCount val="45"/>
                      <c:pt idx="0">
                        <c:v>3.5</c:v>
                      </c:pt>
                      <c:pt idx="1">
                        <c:v>3.7307692307692308</c:v>
                      </c:pt>
                      <c:pt idx="2">
                        <c:v>3.2352941176470589</c:v>
                      </c:pt>
                      <c:pt idx="3">
                        <c:v>3.6470588235294117</c:v>
                      </c:pt>
                      <c:pt idx="4">
                        <c:v>4.0588235294117645</c:v>
                      </c:pt>
                      <c:pt idx="5">
                        <c:v>4.2941176470588234</c:v>
                      </c:pt>
                      <c:pt idx="6">
                        <c:v>3.4411764705882355</c:v>
                      </c:pt>
                      <c:pt idx="7">
                        <c:v>2.6818181818181817</c:v>
                      </c:pt>
                      <c:pt idx="8">
                        <c:v>2.7954545454545454</c:v>
                      </c:pt>
                      <c:pt idx="9">
                        <c:v>2.9318181818181817</c:v>
                      </c:pt>
                      <c:pt idx="10">
                        <c:v>3.7941176470588234</c:v>
                      </c:pt>
                      <c:pt idx="11">
                        <c:v>3.8529411764705883</c:v>
                      </c:pt>
                      <c:pt idx="12">
                        <c:v>4.117647058823529</c:v>
                      </c:pt>
                      <c:pt idx="13">
                        <c:v>3.1136363636363638</c:v>
                      </c:pt>
                      <c:pt idx="14">
                        <c:v>3.2272727272727271</c:v>
                      </c:pt>
                      <c:pt idx="15">
                        <c:v>3.0454545454545454</c:v>
                      </c:pt>
                      <c:pt idx="16">
                        <c:v>2.8636363636363638</c:v>
                      </c:pt>
                      <c:pt idx="17">
                        <c:v>2.9772727272727271</c:v>
                      </c:pt>
                      <c:pt idx="18">
                        <c:v>3.1818181818181817</c:v>
                      </c:pt>
                      <c:pt idx="19">
                        <c:v>3.0227272727272729</c:v>
                      </c:pt>
                      <c:pt idx="20">
                        <c:v>3.1136363636363638</c:v>
                      </c:pt>
                      <c:pt idx="21">
                        <c:v>3.0454545454545454</c:v>
                      </c:pt>
                      <c:pt idx="22">
                        <c:v>3.2045454545454546</c:v>
                      </c:pt>
                      <c:pt idx="23">
                        <c:v>3.4090909090909092</c:v>
                      </c:pt>
                      <c:pt idx="24">
                        <c:v>3.1363636363636362</c:v>
                      </c:pt>
                      <c:pt idx="25">
                        <c:v>3.1590909090909092</c:v>
                      </c:pt>
                      <c:pt idx="26">
                        <c:v>3.2954545454545454</c:v>
                      </c:pt>
                      <c:pt idx="27">
                        <c:v>3.3636363636363638</c:v>
                      </c:pt>
                      <c:pt idx="28">
                        <c:v>3.25</c:v>
                      </c:pt>
                      <c:pt idx="29">
                        <c:v>3.4090909090909092</c:v>
                      </c:pt>
                      <c:pt idx="30">
                        <c:v>3.2272727272727271</c:v>
                      </c:pt>
                      <c:pt idx="31">
                        <c:v>3.25</c:v>
                      </c:pt>
                      <c:pt idx="32">
                        <c:v>2.9318181818181817</c:v>
                      </c:pt>
                      <c:pt idx="33">
                        <c:v>0</c:v>
                      </c:pt>
                      <c:pt idx="34">
                        <c:v>0</c:v>
                      </c:pt>
                      <c:pt idx="35">
                        <c:v>3.0454545454545454</c:v>
                      </c:pt>
                      <c:pt idx="36">
                        <c:v>3.2272727272727271</c:v>
                      </c:pt>
                      <c:pt idx="37">
                        <c:v>5.884615384615385</c:v>
                      </c:pt>
                      <c:pt idx="38">
                        <c:v>6.0769230769230766</c:v>
                      </c:pt>
                      <c:pt idx="39">
                        <c:v>5.6799812030075181</c:v>
                      </c:pt>
                      <c:pt idx="40">
                        <c:v>4.061000685400959</c:v>
                      </c:pt>
                      <c:pt idx="41">
                        <c:v>3.1363636363636362</c:v>
                      </c:pt>
                      <c:pt idx="42">
                        <c:v>3.25</c:v>
                      </c:pt>
                      <c:pt idx="43">
                        <c:v>3.4318181818181817</c:v>
                      </c:pt>
                      <c:pt idx="44">
                        <c:v>#N/A</c:v>
                      </c:pt>
                    </c:numCache>
                  </c:numRef>
                </c:val>
                <c:smooth val="0"/>
                <c:extLst xmlns:c16r2="http://schemas.microsoft.com/office/drawing/2015/06/chart">
                  <c:ext xmlns:c16="http://schemas.microsoft.com/office/drawing/2014/chart" uri="{C3380CC4-5D6E-409C-BE32-E72D297353CC}">
                    <c16:uniqueId val="{00000002-4411-4B6D-A8FA-1197448CD0D8}"/>
                  </c:ext>
                </c:extLst>
              </c15:ser>
            </c15:filteredLineSeries>
            <c15:filteredLineSeries>
              <c15:ser>
                <c:idx val="2"/>
                <c:order val="2"/>
                <c:tx>
                  <c:v>SMFP 3.12 PPS</c:v>
                </c:tx>
                <c:spPr>
                  <a:ln w="34925" cap="rnd">
                    <a:solidFill>
                      <a:schemeClr val="accent3"/>
                    </a:solidFill>
                    <a:round/>
                  </a:ln>
                  <a:effectLst>
                    <a:outerShdw blurRad="57150" dist="19050" dir="5400000" algn="ctr" rotWithShape="0">
                      <a:srgbClr val="000000">
                        <a:alpha val="63000"/>
                      </a:srgbClr>
                    </a:outerShdw>
                  </a:effectLst>
                </c:spPr>
                <c:marker>
                  <c:symbol val="none"/>
                </c:marker>
                <c:val>
                  <c:numRef>
                    <c:extLst xmlns:c16r2="http://schemas.microsoft.com/office/drawing/2015/06/chart" xmlns:c15="http://schemas.microsoft.com/office/drawing/2012/chart">
                      <c:ext xmlns:c15="http://schemas.microsoft.com/office/drawing/2012/chart" uri="{02D57815-91ED-43cb-92C2-25804820EDAC}">
                        <c15:formulaRef>
                          <c15:sqref>'Overall Comparison'!$D$8:$AV$8</c15:sqref>
                        </c15:formulaRef>
                      </c:ext>
                    </c:extLst>
                    <c:numCache>
                      <c:formatCode>0.00</c:formatCode>
                      <c:ptCount val="45"/>
                      <c:pt idx="0">
                        <c:v>3.5</c:v>
                      </c:pt>
                      <c:pt idx="1">
                        <c:v>3.7307692307692308</c:v>
                      </c:pt>
                      <c:pt idx="2">
                        <c:v>3.2352941176470589</c:v>
                      </c:pt>
                      <c:pt idx="3">
                        <c:v>3.6470588235294117</c:v>
                      </c:pt>
                      <c:pt idx="4">
                        <c:v>4.0588235294117645</c:v>
                      </c:pt>
                      <c:pt idx="5">
                        <c:v>4.2941176470588234</c:v>
                      </c:pt>
                      <c:pt idx="6">
                        <c:v>3.4411764705882355</c:v>
                      </c:pt>
                      <c:pt idx="7">
                        <c:v>2.6818181818181817</c:v>
                      </c:pt>
                      <c:pt idx="8">
                        <c:v>2.7954545454545454</c:v>
                      </c:pt>
                      <c:pt idx="9">
                        <c:v>2.9318181818181817</c:v>
                      </c:pt>
                      <c:pt idx="10">
                        <c:v>3.7941176470588234</c:v>
                      </c:pt>
                      <c:pt idx="11">
                        <c:v>3.8529411764705883</c:v>
                      </c:pt>
                      <c:pt idx="12">
                        <c:v>4.117647058823529</c:v>
                      </c:pt>
                      <c:pt idx="13">
                        <c:v>3.1136363636363638</c:v>
                      </c:pt>
                      <c:pt idx="14">
                        <c:v>3.2272727272727271</c:v>
                      </c:pt>
                      <c:pt idx="15">
                        <c:v>3.0454545454545454</c:v>
                      </c:pt>
                      <c:pt idx="16">
                        <c:v>2.8636363636363638</c:v>
                      </c:pt>
                      <c:pt idx="17">
                        <c:v>2.9772727272727271</c:v>
                      </c:pt>
                      <c:pt idx="18">
                        <c:v>3.1818181818181817</c:v>
                      </c:pt>
                      <c:pt idx="19">
                        <c:v>3.0227272727272729</c:v>
                      </c:pt>
                      <c:pt idx="20">
                        <c:v>3.1136363636363638</c:v>
                      </c:pt>
                      <c:pt idx="21">
                        <c:v>3.0454545454545454</c:v>
                      </c:pt>
                      <c:pt idx="22">
                        <c:v>3.2045454545454546</c:v>
                      </c:pt>
                      <c:pt idx="23">
                        <c:v>3.4090909090909092</c:v>
                      </c:pt>
                      <c:pt idx="24">
                        <c:v>3.1363636363636362</c:v>
                      </c:pt>
                      <c:pt idx="25">
                        <c:v>3.1590909090909092</c:v>
                      </c:pt>
                      <c:pt idx="26">
                        <c:v>3.2954545454545454</c:v>
                      </c:pt>
                      <c:pt idx="27">
                        <c:v>3.3636363636363638</c:v>
                      </c:pt>
                      <c:pt idx="28">
                        <c:v>3.25</c:v>
                      </c:pt>
                      <c:pt idx="29">
                        <c:v>3.4090909090909092</c:v>
                      </c:pt>
                      <c:pt idx="30">
                        <c:v>3.2272727272727271</c:v>
                      </c:pt>
                      <c:pt idx="31">
                        <c:v>3.25</c:v>
                      </c:pt>
                      <c:pt idx="32">
                        <c:v>2.9318181818181817</c:v>
                      </c:pt>
                      <c:pt idx="33">
                        <c:v>0</c:v>
                      </c:pt>
                      <c:pt idx="34">
                        <c:v>0</c:v>
                      </c:pt>
                      <c:pt idx="35">
                        <c:v>3.0454545454545454</c:v>
                      </c:pt>
                      <c:pt idx="36">
                        <c:v>3.2272727272727271</c:v>
                      </c:pt>
                      <c:pt idx="37">
                        <c:v>5.884615384615385</c:v>
                      </c:pt>
                      <c:pt idx="38">
                        <c:v>6.0769230769230766</c:v>
                      </c:pt>
                      <c:pt idx="39">
                        <c:v>5.5610438024231135</c:v>
                      </c:pt>
                      <c:pt idx="40">
                        <c:v>3.9986329460013672</c:v>
                      </c:pt>
                      <c:pt idx="41">
                        <c:v>3.1363636363636362</c:v>
                      </c:pt>
                      <c:pt idx="42">
                        <c:v>3.25</c:v>
                      </c:pt>
                      <c:pt idx="43">
                        <c:v>3.4318181818181817</c:v>
                      </c:pt>
                      <c:pt idx="44">
                        <c:v>#N/A</c:v>
                      </c:pt>
                    </c:numCache>
                  </c:numRef>
                </c:val>
                <c:smooth val="0"/>
                <c:extLst xmlns:c16r2="http://schemas.microsoft.com/office/drawing/2015/06/chart" xmlns:c15="http://schemas.microsoft.com/office/drawing/2012/chart">
                  <c:ext xmlns:c16="http://schemas.microsoft.com/office/drawing/2014/chart" uri="{C3380CC4-5D6E-409C-BE32-E72D297353CC}">
                    <c16:uniqueId val="{00000003-4411-4B6D-A8FA-1197448CD0D8}"/>
                  </c:ext>
                </c:extLst>
              </c15:ser>
            </c15:filteredLineSeries>
            <c15:filteredLineSeries>
              <c15:ser>
                <c:idx val="3"/>
                <c:order val="3"/>
                <c:tx>
                  <c:v>SMFP 3.08 PPS</c:v>
                </c:tx>
                <c:spPr>
                  <a:ln w="34925" cap="rnd">
                    <a:solidFill>
                      <a:schemeClr val="accent4"/>
                    </a:solidFill>
                    <a:round/>
                  </a:ln>
                  <a:effectLst>
                    <a:outerShdw blurRad="57150" dist="19050" dir="5400000" algn="ctr" rotWithShape="0">
                      <a:srgbClr val="000000">
                        <a:alpha val="63000"/>
                      </a:srgbClr>
                    </a:outerShdw>
                  </a:effectLst>
                </c:spPr>
                <c:marker>
                  <c:symbol val="none"/>
                </c:marker>
                <c:val>
                  <c:numRef>
                    <c:extLst xmlns:c16r2="http://schemas.microsoft.com/office/drawing/2015/06/chart" xmlns:c15="http://schemas.microsoft.com/office/drawing/2012/chart">
                      <c:ext xmlns:c15="http://schemas.microsoft.com/office/drawing/2012/chart" uri="{02D57815-91ED-43cb-92C2-25804820EDAC}">
                        <c15:formulaRef>
                          <c15:sqref>'Overall Comparison'!$D$9:$AV$9</c15:sqref>
                        </c15:formulaRef>
                      </c:ext>
                    </c:extLst>
                    <c:numCache>
                      <c:formatCode>0.00</c:formatCode>
                      <c:ptCount val="45"/>
                      <c:pt idx="0">
                        <c:v>3.5</c:v>
                      </c:pt>
                      <c:pt idx="1">
                        <c:v>3.7307692307692308</c:v>
                      </c:pt>
                      <c:pt idx="2">
                        <c:v>3.2352941176470589</c:v>
                      </c:pt>
                      <c:pt idx="3">
                        <c:v>3.6470588235294117</c:v>
                      </c:pt>
                      <c:pt idx="4">
                        <c:v>4.0588235294117645</c:v>
                      </c:pt>
                      <c:pt idx="5">
                        <c:v>4.2941176470588234</c:v>
                      </c:pt>
                      <c:pt idx="6">
                        <c:v>3.4411764705882355</c:v>
                      </c:pt>
                      <c:pt idx="7">
                        <c:v>2.6818181818181817</c:v>
                      </c:pt>
                      <c:pt idx="8">
                        <c:v>2.7954545454545454</c:v>
                      </c:pt>
                      <c:pt idx="9">
                        <c:v>2.9318181818181817</c:v>
                      </c:pt>
                      <c:pt idx="10">
                        <c:v>3.7941176470588234</c:v>
                      </c:pt>
                      <c:pt idx="11">
                        <c:v>3.8529411764705883</c:v>
                      </c:pt>
                      <c:pt idx="12">
                        <c:v>4.117647058823529</c:v>
                      </c:pt>
                      <c:pt idx="13">
                        <c:v>3.1136363636363638</c:v>
                      </c:pt>
                      <c:pt idx="14">
                        <c:v>3.2272727272727271</c:v>
                      </c:pt>
                      <c:pt idx="15">
                        <c:v>3.0454545454545454</c:v>
                      </c:pt>
                      <c:pt idx="16">
                        <c:v>2.8636363636363638</c:v>
                      </c:pt>
                      <c:pt idx="17">
                        <c:v>2.9772727272727271</c:v>
                      </c:pt>
                      <c:pt idx="18">
                        <c:v>3.1818181818181817</c:v>
                      </c:pt>
                      <c:pt idx="19">
                        <c:v>3.0227272727272729</c:v>
                      </c:pt>
                      <c:pt idx="20">
                        <c:v>3.1136363636363638</c:v>
                      </c:pt>
                      <c:pt idx="21">
                        <c:v>3.0454545454545454</c:v>
                      </c:pt>
                      <c:pt idx="22">
                        <c:v>3.2045454545454546</c:v>
                      </c:pt>
                      <c:pt idx="23">
                        <c:v>3.4090909090909092</c:v>
                      </c:pt>
                      <c:pt idx="24">
                        <c:v>3.1363636363636362</c:v>
                      </c:pt>
                      <c:pt idx="25">
                        <c:v>3.1590909090909092</c:v>
                      </c:pt>
                      <c:pt idx="26">
                        <c:v>3.2954545454545454</c:v>
                      </c:pt>
                      <c:pt idx="27">
                        <c:v>3.3636363636363638</c:v>
                      </c:pt>
                      <c:pt idx="28">
                        <c:v>3.25</c:v>
                      </c:pt>
                      <c:pt idx="29">
                        <c:v>3.4090909090909092</c:v>
                      </c:pt>
                      <c:pt idx="30">
                        <c:v>3.2272727272727271</c:v>
                      </c:pt>
                      <c:pt idx="31">
                        <c:v>3.25</c:v>
                      </c:pt>
                      <c:pt idx="32">
                        <c:v>2.9318181818181817</c:v>
                      </c:pt>
                      <c:pt idx="33">
                        <c:v>0</c:v>
                      </c:pt>
                      <c:pt idx="34">
                        <c:v>0</c:v>
                      </c:pt>
                      <c:pt idx="35">
                        <c:v>3.0454545454545454</c:v>
                      </c:pt>
                      <c:pt idx="36">
                        <c:v>3.2272727272727271</c:v>
                      </c:pt>
                      <c:pt idx="37">
                        <c:v>5.884615384615385</c:v>
                      </c:pt>
                      <c:pt idx="38">
                        <c:v>6.0769230769230766</c:v>
                      </c:pt>
                      <c:pt idx="39">
                        <c:v>5.4440850277264321</c:v>
                      </c:pt>
                      <c:pt idx="40">
                        <c:v>3.9366053169734152</c:v>
                      </c:pt>
                      <c:pt idx="41">
                        <c:v>3.1363636363636362</c:v>
                      </c:pt>
                      <c:pt idx="42">
                        <c:v>3.25</c:v>
                      </c:pt>
                      <c:pt idx="43">
                        <c:v>3.4318181818181817</c:v>
                      </c:pt>
                      <c:pt idx="44">
                        <c:v>#N/A</c:v>
                      </c:pt>
                    </c:numCache>
                  </c:numRef>
                </c:val>
                <c:smooth val="0"/>
                <c:extLst xmlns:c16r2="http://schemas.microsoft.com/office/drawing/2015/06/chart" xmlns:c15="http://schemas.microsoft.com/office/drawing/2012/chart">
                  <c:ext xmlns:c16="http://schemas.microsoft.com/office/drawing/2014/chart" uri="{C3380CC4-5D6E-409C-BE32-E72D297353CC}">
                    <c16:uniqueId val="{00000004-4411-4B6D-A8FA-1197448CD0D8}"/>
                  </c:ext>
                </c:extLst>
              </c15:ser>
            </c15:filteredLineSeries>
            <c15:filteredLineSeries>
              <c15:ser>
                <c:idx val="4"/>
                <c:order val="4"/>
                <c:tx>
                  <c:v>SMFP 3.04 PPS</c:v>
                </c:tx>
                <c:spPr>
                  <a:ln w="34925" cap="rnd">
                    <a:solidFill>
                      <a:schemeClr val="accent5"/>
                    </a:solidFill>
                    <a:round/>
                  </a:ln>
                  <a:effectLst>
                    <a:outerShdw blurRad="57150" dist="19050" dir="5400000" algn="ctr" rotWithShape="0">
                      <a:srgbClr val="000000">
                        <a:alpha val="63000"/>
                      </a:srgbClr>
                    </a:outerShdw>
                  </a:effectLst>
                </c:spPr>
                <c:marker>
                  <c:symbol val="none"/>
                </c:marker>
                <c:val>
                  <c:numRef>
                    <c:extLst xmlns:c16r2="http://schemas.microsoft.com/office/drawing/2015/06/chart" xmlns:c15="http://schemas.microsoft.com/office/drawing/2012/chart">
                      <c:ext xmlns:c15="http://schemas.microsoft.com/office/drawing/2012/chart" uri="{02D57815-91ED-43cb-92C2-25804820EDAC}">
                        <c15:formulaRef>
                          <c15:sqref>'Overall Comparison'!$D$10:$AV$10</c15:sqref>
                        </c15:formulaRef>
                      </c:ext>
                    </c:extLst>
                    <c:numCache>
                      <c:formatCode>0.00</c:formatCode>
                      <c:ptCount val="45"/>
                      <c:pt idx="0">
                        <c:v>3.5</c:v>
                      </c:pt>
                      <c:pt idx="1">
                        <c:v>3.7307692307692308</c:v>
                      </c:pt>
                      <c:pt idx="2">
                        <c:v>3.2352941176470589</c:v>
                      </c:pt>
                      <c:pt idx="3">
                        <c:v>3.6470588235294117</c:v>
                      </c:pt>
                      <c:pt idx="4">
                        <c:v>4.0588235294117645</c:v>
                      </c:pt>
                      <c:pt idx="5">
                        <c:v>4.2941176470588234</c:v>
                      </c:pt>
                      <c:pt idx="6">
                        <c:v>3.4411764705882355</c:v>
                      </c:pt>
                      <c:pt idx="7">
                        <c:v>2.6818181818181817</c:v>
                      </c:pt>
                      <c:pt idx="8">
                        <c:v>2.7954545454545454</c:v>
                      </c:pt>
                      <c:pt idx="9">
                        <c:v>2.9318181818181817</c:v>
                      </c:pt>
                      <c:pt idx="10">
                        <c:v>3.7941176470588234</c:v>
                      </c:pt>
                      <c:pt idx="11">
                        <c:v>3.8529411764705883</c:v>
                      </c:pt>
                      <c:pt idx="12">
                        <c:v>4.117647058823529</c:v>
                      </c:pt>
                      <c:pt idx="13">
                        <c:v>3.1136363636363638</c:v>
                      </c:pt>
                      <c:pt idx="14">
                        <c:v>3.2272727272727271</c:v>
                      </c:pt>
                      <c:pt idx="15">
                        <c:v>3.0454545454545454</c:v>
                      </c:pt>
                      <c:pt idx="16">
                        <c:v>2.8636363636363638</c:v>
                      </c:pt>
                      <c:pt idx="17">
                        <c:v>2.9772727272727271</c:v>
                      </c:pt>
                      <c:pt idx="18">
                        <c:v>3.1818181818181817</c:v>
                      </c:pt>
                      <c:pt idx="19">
                        <c:v>3.0227272727272729</c:v>
                      </c:pt>
                      <c:pt idx="20">
                        <c:v>3.1136363636363638</c:v>
                      </c:pt>
                      <c:pt idx="21">
                        <c:v>3.0454545454545454</c:v>
                      </c:pt>
                      <c:pt idx="22">
                        <c:v>3.2045454545454546</c:v>
                      </c:pt>
                      <c:pt idx="23">
                        <c:v>3.4090909090909092</c:v>
                      </c:pt>
                      <c:pt idx="24">
                        <c:v>3.1363636363636362</c:v>
                      </c:pt>
                      <c:pt idx="25">
                        <c:v>3.1590909090909092</c:v>
                      </c:pt>
                      <c:pt idx="26">
                        <c:v>3.2954545454545454</c:v>
                      </c:pt>
                      <c:pt idx="27">
                        <c:v>3.3636363636363638</c:v>
                      </c:pt>
                      <c:pt idx="28">
                        <c:v>3.25</c:v>
                      </c:pt>
                      <c:pt idx="29">
                        <c:v>3.4090909090909092</c:v>
                      </c:pt>
                      <c:pt idx="30">
                        <c:v>3.2272727272727271</c:v>
                      </c:pt>
                      <c:pt idx="31">
                        <c:v>3.25</c:v>
                      </c:pt>
                      <c:pt idx="32">
                        <c:v>2.9318181818181817</c:v>
                      </c:pt>
                      <c:pt idx="33">
                        <c:v>0</c:v>
                      </c:pt>
                      <c:pt idx="34">
                        <c:v>0</c:v>
                      </c:pt>
                      <c:pt idx="35">
                        <c:v>3.0454545454545454</c:v>
                      </c:pt>
                      <c:pt idx="36">
                        <c:v>3.2272727272727271</c:v>
                      </c:pt>
                      <c:pt idx="37">
                        <c:v>5.884615384615385</c:v>
                      </c:pt>
                      <c:pt idx="38">
                        <c:v>5.6860234630801525</c:v>
                      </c:pt>
                      <c:pt idx="39">
                        <c:v>5.0167289850904</c:v>
                      </c:pt>
                      <c:pt idx="40">
                        <c:v>3.7038902685358219</c:v>
                      </c:pt>
                      <c:pt idx="41">
                        <c:v>3.1363636363636362</c:v>
                      </c:pt>
                      <c:pt idx="42">
                        <c:v>3.25</c:v>
                      </c:pt>
                      <c:pt idx="43">
                        <c:v>3.4318181818181817</c:v>
                      </c:pt>
                      <c:pt idx="44">
                        <c:v>#N/A</c:v>
                      </c:pt>
                    </c:numCache>
                  </c:numRef>
                </c:val>
                <c:smooth val="0"/>
                <c:extLst xmlns:c16r2="http://schemas.microsoft.com/office/drawing/2015/06/chart" xmlns:c15="http://schemas.microsoft.com/office/drawing/2012/chart">
                  <c:ext xmlns:c16="http://schemas.microsoft.com/office/drawing/2014/chart" uri="{C3380CC4-5D6E-409C-BE32-E72D297353CC}">
                    <c16:uniqueId val="{00000005-4411-4B6D-A8FA-1197448CD0D8}"/>
                  </c:ext>
                </c:extLst>
              </c15:ser>
            </c15:filteredLineSeries>
            <c15:filteredLineSeries>
              <c15:ser>
                <c:idx val="5"/>
                <c:order val="5"/>
                <c:tx>
                  <c:v>SMFP 3.00 PPS</c:v>
                </c:tx>
                <c:spPr>
                  <a:ln w="34925" cap="rnd">
                    <a:solidFill>
                      <a:schemeClr val="accent6"/>
                    </a:solidFill>
                    <a:round/>
                  </a:ln>
                  <a:effectLst>
                    <a:outerShdw blurRad="57150" dist="19050" dir="5400000" algn="ctr" rotWithShape="0">
                      <a:srgbClr val="000000">
                        <a:alpha val="63000"/>
                      </a:srgbClr>
                    </a:outerShdw>
                  </a:effectLst>
                </c:spPr>
                <c:marker>
                  <c:symbol val="none"/>
                </c:marker>
                <c:val>
                  <c:numRef>
                    <c:extLst xmlns:c16r2="http://schemas.microsoft.com/office/drawing/2015/06/chart" xmlns:c15="http://schemas.microsoft.com/office/drawing/2012/chart">
                      <c:ext xmlns:c15="http://schemas.microsoft.com/office/drawing/2012/chart" uri="{02D57815-91ED-43cb-92C2-25804820EDAC}">
                        <c15:formulaRef>
                          <c15:sqref>'Overall Comparison'!$D$11:$AV$11</c15:sqref>
                        </c15:formulaRef>
                      </c:ext>
                    </c:extLst>
                    <c:numCache>
                      <c:formatCode>0.00</c:formatCode>
                      <c:ptCount val="45"/>
                      <c:pt idx="0">
                        <c:v>3.5</c:v>
                      </c:pt>
                      <c:pt idx="1">
                        <c:v>3.7307692307692308</c:v>
                      </c:pt>
                      <c:pt idx="2">
                        <c:v>3.2352941176470589</c:v>
                      </c:pt>
                      <c:pt idx="3">
                        <c:v>3.6470588235294117</c:v>
                      </c:pt>
                      <c:pt idx="4">
                        <c:v>4.0588235294117645</c:v>
                      </c:pt>
                      <c:pt idx="5">
                        <c:v>4.2941176470588234</c:v>
                      </c:pt>
                      <c:pt idx="6">
                        <c:v>3.4411764705882355</c:v>
                      </c:pt>
                      <c:pt idx="7">
                        <c:v>2.6818181818181817</c:v>
                      </c:pt>
                      <c:pt idx="8">
                        <c:v>2.7954545454545454</c:v>
                      </c:pt>
                      <c:pt idx="9">
                        <c:v>2.9318181818181817</c:v>
                      </c:pt>
                      <c:pt idx="10">
                        <c:v>3.7941176470588234</c:v>
                      </c:pt>
                      <c:pt idx="11">
                        <c:v>3.8529411764705883</c:v>
                      </c:pt>
                      <c:pt idx="12">
                        <c:v>4.117647058823529</c:v>
                      </c:pt>
                      <c:pt idx="13">
                        <c:v>3.1136363636363638</c:v>
                      </c:pt>
                      <c:pt idx="14">
                        <c:v>3.2272727272727271</c:v>
                      </c:pt>
                      <c:pt idx="15">
                        <c:v>3.0454545454545454</c:v>
                      </c:pt>
                      <c:pt idx="16">
                        <c:v>2.8636363636363638</c:v>
                      </c:pt>
                      <c:pt idx="17">
                        <c:v>2.9772727272727271</c:v>
                      </c:pt>
                      <c:pt idx="18">
                        <c:v>3.1818181818181817</c:v>
                      </c:pt>
                      <c:pt idx="19">
                        <c:v>3.0227272727272729</c:v>
                      </c:pt>
                      <c:pt idx="20">
                        <c:v>3.1136363636363638</c:v>
                      </c:pt>
                      <c:pt idx="21">
                        <c:v>3.0454545454545454</c:v>
                      </c:pt>
                      <c:pt idx="22">
                        <c:v>3.2045454545454546</c:v>
                      </c:pt>
                      <c:pt idx="23">
                        <c:v>3.4090909090909092</c:v>
                      </c:pt>
                      <c:pt idx="24">
                        <c:v>3.1363636363636362</c:v>
                      </c:pt>
                      <c:pt idx="25">
                        <c:v>3.1590909090909092</c:v>
                      </c:pt>
                      <c:pt idx="26">
                        <c:v>3.2954545454545454</c:v>
                      </c:pt>
                      <c:pt idx="27">
                        <c:v>3.3636363636363638</c:v>
                      </c:pt>
                      <c:pt idx="28">
                        <c:v>3.25</c:v>
                      </c:pt>
                      <c:pt idx="29">
                        <c:v>3.4090909090909092</c:v>
                      </c:pt>
                      <c:pt idx="30">
                        <c:v>3.2272727272727271</c:v>
                      </c:pt>
                      <c:pt idx="31">
                        <c:v>3.25</c:v>
                      </c:pt>
                      <c:pt idx="32">
                        <c:v>2.9318181818181817</c:v>
                      </c:pt>
                      <c:pt idx="33">
                        <c:v>0</c:v>
                      </c:pt>
                      <c:pt idx="34">
                        <c:v>0</c:v>
                      </c:pt>
                      <c:pt idx="35">
                        <c:v>3.0454545454545454</c:v>
                      </c:pt>
                      <c:pt idx="36">
                        <c:v>3.2272727272727271</c:v>
                      </c:pt>
                      <c:pt idx="37">
                        <c:v>5.884615384615385</c:v>
                      </c:pt>
                      <c:pt idx="38">
                        <c:v>5.5637852593266599</c:v>
                      </c:pt>
                      <c:pt idx="39">
                        <c:v>4.8217426710097717</c:v>
                      </c:pt>
                      <c:pt idx="40">
                        <c:v>3.5944272445820431</c:v>
                      </c:pt>
                      <c:pt idx="41">
                        <c:v>3.1363636363636362</c:v>
                      </c:pt>
                      <c:pt idx="42">
                        <c:v>3.25</c:v>
                      </c:pt>
                      <c:pt idx="43">
                        <c:v>3.4318181818181817</c:v>
                      </c:pt>
                      <c:pt idx="44">
                        <c:v>#N/A</c:v>
                      </c:pt>
                    </c:numCache>
                  </c:numRef>
                </c:val>
                <c:smooth val="0"/>
                <c:extLst xmlns:c16r2="http://schemas.microsoft.com/office/drawing/2015/06/chart" xmlns:c15="http://schemas.microsoft.com/office/drawing/2012/chart">
                  <c:ext xmlns:c16="http://schemas.microsoft.com/office/drawing/2014/chart" uri="{C3380CC4-5D6E-409C-BE32-E72D297353CC}">
                    <c16:uniqueId val="{00000006-4411-4B6D-A8FA-1197448CD0D8}"/>
                  </c:ext>
                </c:extLst>
              </c15:ser>
            </c15:filteredLineSeries>
            <c15:filteredLineSeries>
              <c15:ser>
                <c:idx val="6"/>
                <c:order val="6"/>
                <c:tx>
                  <c:v>SMFP 2.96 PPS</c:v>
                </c:tx>
                <c:spPr>
                  <a:ln w="34925" cap="rnd">
                    <a:solidFill>
                      <a:schemeClr val="accent1">
                        <a:lumMod val="60000"/>
                      </a:schemeClr>
                    </a:solidFill>
                    <a:round/>
                  </a:ln>
                  <a:effectLst>
                    <a:outerShdw blurRad="57150" dist="19050" dir="5400000" algn="ctr" rotWithShape="0">
                      <a:srgbClr val="000000">
                        <a:alpha val="63000"/>
                      </a:srgbClr>
                    </a:outerShdw>
                  </a:effectLst>
                </c:spPr>
                <c:marker>
                  <c:symbol val="none"/>
                </c:marker>
                <c:val>
                  <c:numRef>
                    <c:extLst xmlns:c16r2="http://schemas.microsoft.com/office/drawing/2015/06/chart" xmlns:c15="http://schemas.microsoft.com/office/drawing/2012/chart">
                      <c:ext xmlns:c15="http://schemas.microsoft.com/office/drawing/2012/chart" uri="{02D57815-91ED-43cb-92C2-25804820EDAC}">
                        <c15:formulaRef>
                          <c15:sqref>'Overall Comparison'!$D$12:$AV$12</c15:sqref>
                        </c15:formulaRef>
                      </c:ext>
                    </c:extLst>
                    <c:numCache>
                      <c:formatCode>0.00</c:formatCode>
                      <c:ptCount val="45"/>
                      <c:pt idx="0">
                        <c:v>3.5</c:v>
                      </c:pt>
                      <c:pt idx="1">
                        <c:v>3.7307692307692308</c:v>
                      </c:pt>
                      <c:pt idx="2">
                        <c:v>3.2352941176470589</c:v>
                      </c:pt>
                      <c:pt idx="3">
                        <c:v>3.6470588235294117</c:v>
                      </c:pt>
                      <c:pt idx="4">
                        <c:v>4.0588235294117645</c:v>
                      </c:pt>
                      <c:pt idx="5">
                        <c:v>4.2941176470588234</c:v>
                      </c:pt>
                      <c:pt idx="6">
                        <c:v>3.4411764705882355</c:v>
                      </c:pt>
                      <c:pt idx="7">
                        <c:v>2.6818181818181817</c:v>
                      </c:pt>
                      <c:pt idx="8">
                        <c:v>2.7954545454545454</c:v>
                      </c:pt>
                      <c:pt idx="9">
                        <c:v>2.9318181818181817</c:v>
                      </c:pt>
                      <c:pt idx="10">
                        <c:v>3.7941176470588234</c:v>
                      </c:pt>
                      <c:pt idx="11">
                        <c:v>3.8529411764705883</c:v>
                      </c:pt>
                      <c:pt idx="12">
                        <c:v>4.117647058823529</c:v>
                      </c:pt>
                      <c:pt idx="13">
                        <c:v>3.1136363636363638</c:v>
                      </c:pt>
                      <c:pt idx="14">
                        <c:v>3.2272727272727271</c:v>
                      </c:pt>
                      <c:pt idx="15">
                        <c:v>3.0454545454545454</c:v>
                      </c:pt>
                      <c:pt idx="16">
                        <c:v>2.8636363636363638</c:v>
                      </c:pt>
                      <c:pt idx="17">
                        <c:v>2.9772727272727271</c:v>
                      </c:pt>
                      <c:pt idx="18">
                        <c:v>3.1818181818181817</c:v>
                      </c:pt>
                      <c:pt idx="19">
                        <c:v>3.0227272727272729</c:v>
                      </c:pt>
                      <c:pt idx="20">
                        <c:v>3.1136363636363638</c:v>
                      </c:pt>
                      <c:pt idx="21">
                        <c:v>3.0454545454545454</c:v>
                      </c:pt>
                      <c:pt idx="22">
                        <c:v>3.2045454545454546</c:v>
                      </c:pt>
                      <c:pt idx="23">
                        <c:v>3.4090909090909092</c:v>
                      </c:pt>
                      <c:pt idx="24">
                        <c:v>3.1363636363636362</c:v>
                      </c:pt>
                      <c:pt idx="25">
                        <c:v>3.1590909090909092</c:v>
                      </c:pt>
                      <c:pt idx="26">
                        <c:v>3.2954545454545454</c:v>
                      </c:pt>
                      <c:pt idx="27">
                        <c:v>3.3636363636363638</c:v>
                      </c:pt>
                      <c:pt idx="28">
                        <c:v>3.25</c:v>
                      </c:pt>
                      <c:pt idx="29">
                        <c:v>3.4090909090909092</c:v>
                      </c:pt>
                      <c:pt idx="30">
                        <c:v>3.2272727272727271</c:v>
                      </c:pt>
                      <c:pt idx="31">
                        <c:v>3.25</c:v>
                      </c:pt>
                      <c:pt idx="32">
                        <c:v>2.9318181818181817</c:v>
                      </c:pt>
                      <c:pt idx="33">
                        <c:v>0</c:v>
                      </c:pt>
                      <c:pt idx="34">
                        <c:v>0</c:v>
                      </c:pt>
                      <c:pt idx="35">
                        <c:v>3.0454545454545454</c:v>
                      </c:pt>
                      <c:pt idx="36">
                        <c:v>3.2272727272727271</c:v>
                      </c:pt>
                      <c:pt idx="37">
                        <c:v>5.884615384615385</c:v>
                      </c:pt>
                      <c:pt idx="38">
                        <c:v>5.4435958884333298</c:v>
                      </c:pt>
                      <c:pt idx="39">
                        <c:v>4.6366580105270501</c:v>
                      </c:pt>
                      <c:pt idx="40">
                        <c:v>3.4885420676415118</c:v>
                      </c:pt>
                      <c:pt idx="41">
                        <c:v>3.1363636363636362</c:v>
                      </c:pt>
                      <c:pt idx="42">
                        <c:v>3.25</c:v>
                      </c:pt>
                      <c:pt idx="43">
                        <c:v>3.4318181818181817</c:v>
                      </c:pt>
                      <c:pt idx="44">
                        <c:v>#N/A</c:v>
                      </c:pt>
                    </c:numCache>
                  </c:numRef>
                </c:val>
                <c:smooth val="0"/>
                <c:extLst xmlns:c16r2="http://schemas.microsoft.com/office/drawing/2015/06/chart" xmlns:c15="http://schemas.microsoft.com/office/drawing/2012/chart">
                  <c:ext xmlns:c16="http://schemas.microsoft.com/office/drawing/2014/chart" uri="{C3380CC4-5D6E-409C-BE32-E72D297353CC}">
                    <c16:uniqueId val="{00000007-4411-4B6D-A8FA-1197448CD0D8}"/>
                  </c:ext>
                </c:extLst>
              </c15:ser>
            </c15:filteredLineSeries>
          </c:ext>
        </c:extLst>
      </c:lineChart>
      <c:dateAx>
        <c:axId val="226600344"/>
        <c:scaling>
          <c:orientation val="minMax"/>
        </c:scaling>
        <c:delete val="0"/>
        <c:axPos val="b"/>
        <c:numFmt formatCode="m/d/yyyy" sourceLinked="1"/>
        <c:majorTickMark val="out"/>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26600736"/>
        <c:crosses val="autoZero"/>
        <c:auto val="0"/>
        <c:lblOffset val="100"/>
        <c:baseTimeUnit val="days"/>
        <c:majorUnit val="6"/>
        <c:majorTimeUnit val="months"/>
        <c:minorUnit val="31"/>
        <c:minorTimeUnit val="days"/>
      </c:dateAx>
      <c:valAx>
        <c:axId val="226600736"/>
        <c:scaling>
          <c:orientation val="minMax"/>
        </c:scaling>
        <c:delete val="0"/>
        <c:axPos val="l"/>
        <c:majorGridlines>
          <c:spPr>
            <a:ln w="9525" cap="flat" cmpd="sng" algn="ctr">
              <a:solidFill>
                <a:schemeClr val="tx1">
                  <a:lumMod val="15000"/>
                  <a:lumOff val="85000"/>
                </a:schemeClr>
              </a:solidFill>
              <a:round/>
            </a:ln>
            <a:effectLst/>
          </c:spPr>
        </c:majorGridlines>
        <c:numFmt formatCode="0.00_);[Red]\(0.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26600344"/>
        <c:crossesAt val="35400"/>
        <c:crossBetween val="midCat"/>
      </c:valAx>
      <c:spPr>
        <a:noFill/>
        <a:ln>
          <a:noFill/>
        </a:ln>
        <a:effectLst/>
      </c:spPr>
    </c:plotArea>
    <c:legend>
      <c:legendPos val="b"/>
      <c:layout>
        <c:manualLayout>
          <c:xMode val="edge"/>
          <c:yMode val="edge"/>
          <c:x val="0.38334561416408708"/>
          <c:y val="0.93512226356320849"/>
          <c:w val="0.23008693067604807"/>
          <c:h val="4.9450895561131789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US"/>
              <a:t>SDR vs. SMFP 2.88 PPS</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v>SDR</c:v>
          </c:tx>
          <c:spPr>
            <a:ln w="34925" cap="rnd">
              <a:solidFill>
                <a:srgbClr val="FF0000"/>
              </a:solidFill>
              <a:round/>
            </a:ln>
            <a:effectLst>
              <a:outerShdw blurRad="57150" dist="19050" dir="5400000" algn="ctr" rotWithShape="0">
                <a:srgbClr val="000000">
                  <a:alpha val="63000"/>
                </a:srgbClr>
              </a:outerShdw>
            </a:effectLst>
          </c:spPr>
          <c:marker>
            <c:symbol val="none"/>
          </c:marker>
          <c:cat>
            <c:numRef>
              <c:f>'Overall Comparison'!$D$3:$AU$3</c:f>
              <c:numCache>
                <c:formatCode>m/d/yyyy</c:formatCode>
                <c:ptCount val="44"/>
                <c:pt idx="0">
                  <c:v>35430</c:v>
                </c:pt>
                <c:pt idx="1">
                  <c:v>35611</c:v>
                </c:pt>
                <c:pt idx="2">
                  <c:v>35795.25</c:v>
                </c:pt>
                <c:pt idx="3">
                  <c:v>35976.25</c:v>
                </c:pt>
                <c:pt idx="4">
                  <c:v>36160.5</c:v>
                </c:pt>
                <c:pt idx="5">
                  <c:v>36341.75</c:v>
                </c:pt>
                <c:pt idx="6">
                  <c:v>36525.75</c:v>
                </c:pt>
                <c:pt idx="7">
                  <c:v>36707</c:v>
                </c:pt>
                <c:pt idx="8">
                  <c:v>36891</c:v>
                </c:pt>
                <c:pt idx="9">
                  <c:v>37072.25</c:v>
                </c:pt>
                <c:pt idx="10">
                  <c:v>37256.25</c:v>
                </c:pt>
                <c:pt idx="11">
                  <c:v>37437.5</c:v>
                </c:pt>
                <c:pt idx="12">
                  <c:v>37621.5</c:v>
                </c:pt>
                <c:pt idx="13">
                  <c:v>37802.75</c:v>
                </c:pt>
                <c:pt idx="14">
                  <c:v>37986.75</c:v>
                </c:pt>
                <c:pt idx="15">
                  <c:v>38168</c:v>
                </c:pt>
                <c:pt idx="16">
                  <c:v>38352</c:v>
                </c:pt>
                <c:pt idx="17">
                  <c:v>38533.25</c:v>
                </c:pt>
                <c:pt idx="18">
                  <c:v>38717.25</c:v>
                </c:pt>
                <c:pt idx="19">
                  <c:v>38898.5</c:v>
                </c:pt>
                <c:pt idx="20">
                  <c:v>39082.5</c:v>
                </c:pt>
                <c:pt idx="21">
                  <c:v>39263.75</c:v>
                </c:pt>
                <c:pt idx="22">
                  <c:v>39447.75</c:v>
                </c:pt>
                <c:pt idx="23">
                  <c:v>39629</c:v>
                </c:pt>
                <c:pt idx="24">
                  <c:v>39813</c:v>
                </c:pt>
                <c:pt idx="25">
                  <c:v>39994.25</c:v>
                </c:pt>
                <c:pt idx="26">
                  <c:v>40178.25</c:v>
                </c:pt>
                <c:pt idx="27">
                  <c:v>40359.5</c:v>
                </c:pt>
                <c:pt idx="28">
                  <c:v>40543.5</c:v>
                </c:pt>
                <c:pt idx="29">
                  <c:v>40724.75</c:v>
                </c:pt>
                <c:pt idx="30">
                  <c:v>40908.75</c:v>
                </c:pt>
                <c:pt idx="31">
                  <c:v>41090</c:v>
                </c:pt>
                <c:pt idx="32">
                  <c:v>41274</c:v>
                </c:pt>
                <c:pt idx="33">
                  <c:v>41455.25</c:v>
                </c:pt>
                <c:pt idx="34">
                  <c:v>41639.25</c:v>
                </c:pt>
                <c:pt idx="35">
                  <c:v>41820.5</c:v>
                </c:pt>
                <c:pt idx="36">
                  <c:v>42004.5</c:v>
                </c:pt>
                <c:pt idx="37">
                  <c:v>42185.75</c:v>
                </c:pt>
                <c:pt idx="38">
                  <c:v>42369.75</c:v>
                </c:pt>
                <c:pt idx="39">
                  <c:v>42551</c:v>
                </c:pt>
                <c:pt idx="40">
                  <c:v>42735</c:v>
                </c:pt>
                <c:pt idx="41">
                  <c:v>42916.25</c:v>
                </c:pt>
                <c:pt idx="42">
                  <c:v>43100.25</c:v>
                </c:pt>
                <c:pt idx="43">
                  <c:v>43281.5</c:v>
                </c:pt>
              </c:numCache>
            </c:numRef>
          </c:cat>
          <c:val>
            <c:numRef>
              <c:f>'Overall Comparison'!$D$5:$AV$5</c:f>
              <c:numCache>
                <c:formatCode>0.00</c:formatCode>
                <c:ptCount val="45"/>
                <c:pt idx="0" formatCode="0">
                  <c:v>3.5</c:v>
                </c:pt>
                <c:pt idx="1">
                  <c:v>3.7307692307692308</c:v>
                </c:pt>
                <c:pt idx="2">
                  <c:v>3.2352941176470589</c:v>
                </c:pt>
                <c:pt idx="3">
                  <c:v>3.6470588235294117</c:v>
                </c:pt>
                <c:pt idx="4">
                  <c:v>3.1363636363636362</c:v>
                </c:pt>
                <c:pt idx="5">
                  <c:v>3.3181818181818183</c:v>
                </c:pt>
                <c:pt idx="6">
                  <c:v>3.4411764705882355</c:v>
                </c:pt>
                <c:pt idx="7">
                  <c:v>3.4705882352941178</c:v>
                </c:pt>
                <c:pt idx="8">
                  <c:v>3.6176470588235294</c:v>
                </c:pt>
                <c:pt idx="9">
                  <c:v>3.4864864864864864</c:v>
                </c:pt>
                <c:pt idx="10">
                  <c:v>3.4864864864864864</c:v>
                </c:pt>
                <c:pt idx="11">
                  <c:v>3.1190476190476191</c:v>
                </c:pt>
                <c:pt idx="12">
                  <c:v>3.3333333333333335</c:v>
                </c:pt>
                <c:pt idx="13">
                  <c:v>3.2619047619047619</c:v>
                </c:pt>
                <c:pt idx="14">
                  <c:v>3.3809523809523809</c:v>
                </c:pt>
                <c:pt idx="15">
                  <c:v>3.1904761904761907</c:v>
                </c:pt>
                <c:pt idx="16">
                  <c:v>3</c:v>
                </c:pt>
                <c:pt idx="17">
                  <c:v>3.1190476190476191</c:v>
                </c:pt>
                <c:pt idx="18">
                  <c:v>3.3333333333333335</c:v>
                </c:pt>
                <c:pt idx="19">
                  <c:v>3.1666666666666665</c:v>
                </c:pt>
                <c:pt idx="20">
                  <c:v>3.2619047619047619</c:v>
                </c:pt>
                <c:pt idx="21">
                  <c:v>3.1904761904761907</c:v>
                </c:pt>
                <c:pt idx="22">
                  <c:v>3.5249999999999999</c:v>
                </c:pt>
                <c:pt idx="23">
                  <c:v>3.75</c:v>
                </c:pt>
                <c:pt idx="24">
                  <c:v>3.45</c:v>
                </c:pt>
                <c:pt idx="25">
                  <c:v>3.4750000000000001</c:v>
                </c:pt>
                <c:pt idx="26">
                  <c:v>3.4523809523809526</c:v>
                </c:pt>
                <c:pt idx="27">
                  <c:v>3.5238095238095237</c:v>
                </c:pt>
                <c:pt idx="28">
                  <c:v>3.4047619047619047</c:v>
                </c:pt>
                <c:pt idx="29">
                  <c:v>3.5714285714285716</c:v>
                </c:pt>
                <c:pt idx="30">
                  <c:v>3.3809523809523809</c:v>
                </c:pt>
                <c:pt idx="31">
                  <c:v>3.4047619047619047</c:v>
                </c:pt>
                <c:pt idx="32">
                  <c:v>3.0714285714285716</c:v>
                </c:pt>
                <c:pt idx="33">
                  <c:v>0</c:v>
                </c:pt>
                <c:pt idx="34">
                  <c:v>0</c:v>
                </c:pt>
                <c:pt idx="35">
                  <c:v>3.1904761904761907</c:v>
                </c:pt>
                <c:pt idx="36">
                  <c:v>3.3809523809523809</c:v>
                </c:pt>
                <c:pt idx="37">
                  <c:v>3.6428571428571428</c:v>
                </c:pt>
                <c:pt idx="38">
                  <c:v>3.7619047619047619</c:v>
                </c:pt>
                <c:pt idx="39">
                  <c:v>3.6428571428571428</c:v>
                </c:pt>
                <c:pt idx="40">
                  <c:v>3.75</c:v>
                </c:pt>
                <c:pt idx="41">
                  <c:v>3.3658536585365852</c:v>
                </c:pt>
                <c:pt idx="42">
                  <c:v>3.4878048780487805</c:v>
                </c:pt>
                <c:pt idx="43">
                  <c:v>3.6829268292682928</c:v>
                </c:pt>
                <c:pt idx="44">
                  <c:v>0</c:v>
                </c:pt>
              </c:numCache>
            </c:numRef>
          </c:val>
          <c:smooth val="0"/>
          <c:extLst xmlns:c16r2="http://schemas.microsoft.com/office/drawing/2015/06/chart">
            <c:ext xmlns:c16="http://schemas.microsoft.com/office/drawing/2014/chart" uri="{C3380CC4-5D6E-409C-BE32-E72D297353CC}">
              <c16:uniqueId val="{00000000-A2B8-4789-861C-58DAAA9E2B4D}"/>
            </c:ext>
          </c:extLst>
        </c:ser>
        <c:ser>
          <c:idx val="8"/>
          <c:order val="8"/>
          <c:tx>
            <c:v>SMFP 2.88 PPS</c:v>
          </c:tx>
          <c:spPr>
            <a:ln w="34925" cap="rnd">
              <a:solidFill>
                <a:schemeClr val="accent3">
                  <a:lumMod val="60000"/>
                </a:schemeClr>
              </a:solidFill>
              <a:round/>
            </a:ln>
            <a:effectLst>
              <a:outerShdw blurRad="57150" dist="19050" dir="5400000" algn="ctr" rotWithShape="0">
                <a:srgbClr val="000000">
                  <a:alpha val="63000"/>
                </a:srgbClr>
              </a:outerShdw>
            </a:effectLst>
          </c:spPr>
          <c:marker>
            <c:symbol val="none"/>
          </c:marker>
          <c:val>
            <c:numRef>
              <c:f>'Overall Comparison'!$D$14:$AV$14</c:f>
              <c:numCache>
                <c:formatCode>0.00</c:formatCode>
                <c:ptCount val="45"/>
                <c:pt idx="0">
                  <c:v>3.5</c:v>
                </c:pt>
                <c:pt idx="1">
                  <c:v>3.7307692307692308</c:v>
                </c:pt>
                <c:pt idx="2">
                  <c:v>3.2352941176470589</c:v>
                </c:pt>
                <c:pt idx="3">
                  <c:v>3.6470588235294117</c:v>
                </c:pt>
                <c:pt idx="4">
                  <c:v>4.0588235294117645</c:v>
                </c:pt>
                <c:pt idx="5">
                  <c:v>4.2941176470588234</c:v>
                </c:pt>
                <c:pt idx="6">
                  <c:v>3.4411764705882355</c:v>
                </c:pt>
                <c:pt idx="7">
                  <c:v>2.6818181818181817</c:v>
                </c:pt>
                <c:pt idx="8">
                  <c:v>2.7954545454545454</c:v>
                </c:pt>
                <c:pt idx="9">
                  <c:v>2.9318181818181817</c:v>
                </c:pt>
                <c:pt idx="10">
                  <c:v>3.7941176470588234</c:v>
                </c:pt>
                <c:pt idx="11">
                  <c:v>3.8529411764705883</c:v>
                </c:pt>
                <c:pt idx="12">
                  <c:v>3.5545910755459107</c:v>
                </c:pt>
                <c:pt idx="13">
                  <c:v>3.1136363636363638</c:v>
                </c:pt>
                <c:pt idx="14">
                  <c:v>3.2272727272727271</c:v>
                </c:pt>
                <c:pt idx="15">
                  <c:v>3.0454545454545454</c:v>
                </c:pt>
                <c:pt idx="16">
                  <c:v>2.8636363636363638</c:v>
                </c:pt>
                <c:pt idx="17">
                  <c:v>2.9772727272727271</c:v>
                </c:pt>
                <c:pt idx="18">
                  <c:v>3.1818181818181817</c:v>
                </c:pt>
                <c:pt idx="19">
                  <c:v>3.0227272727272729</c:v>
                </c:pt>
                <c:pt idx="20">
                  <c:v>3.1136363636363638</c:v>
                </c:pt>
                <c:pt idx="21">
                  <c:v>3.0454545454545454</c:v>
                </c:pt>
                <c:pt idx="22">
                  <c:v>3.2045454545454546</c:v>
                </c:pt>
                <c:pt idx="23">
                  <c:v>3.4090909090909092</c:v>
                </c:pt>
                <c:pt idx="24">
                  <c:v>3.1363636363636362</c:v>
                </c:pt>
                <c:pt idx="25">
                  <c:v>3.1590909090909092</c:v>
                </c:pt>
                <c:pt idx="26">
                  <c:v>3.2954545454545454</c:v>
                </c:pt>
                <c:pt idx="27">
                  <c:v>3.3636363636363638</c:v>
                </c:pt>
                <c:pt idx="28">
                  <c:v>3.25</c:v>
                </c:pt>
                <c:pt idx="29">
                  <c:v>3.4090909090909092</c:v>
                </c:pt>
                <c:pt idx="30">
                  <c:v>3.2272727272727271</c:v>
                </c:pt>
                <c:pt idx="31">
                  <c:v>3.25</c:v>
                </c:pt>
                <c:pt idx="32">
                  <c:v>2.9318181818181817</c:v>
                </c:pt>
                <c:pt idx="33">
                  <c:v>0</c:v>
                </c:pt>
                <c:pt idx="34">
                  <c:v>0</c:v>
                </c:pt>
                <c:pt idx="35">
                  <c:v>3.0454545454545454</c:v>
                </c:pt>
                <c:pt idx="36">
                  <c:v>3.2272727272727271</c:v>
                </c:pt>
                <c:pt idx="37">
                  <c:v>5.884615384615385</c:v>
                </c:pt>
                <c:pt idx="38">
                  <c:v>5.2091609990202885</c:v>
                </c:pt>
                <c:pt idx="39">
                  <c:v>4.2933225375686561</c:v>
                </c:pt>
                <c:pt idx="40">
                  <c:v>3.4090909090909092</c:v>
                </c:pt>
                <c:pt idx="41">
                  <c:v>3.1363636363636362</c:v>
                </c:pt>
                <c:pt idx="42">
                  <c:v>3.25</c:v>
                </c:pt>
                <c:pt idx="43">
                  <c:v>3.4318181818181817</c:v>
                </c:pt>
                <c:pt idx="44">
                  <c:v>#N/A</c:v>
                </c:pt>
              </c:numCache>
            </c:numRef>
          </c:val>
          <c:smooth val="0"/>
          <c:extLst xmlns:c16r2="http://schemas.microsoft.com/office/drawing/2015/06/chart">
            <c:ext xmlns:c16="http://schemas.microsoft.com/office/drawing/2014/chart" uri="{C3380CC4-5D6E-409C-BE32-E72D297353CC}">
              <c16:uniqueId val="{00000001-A2B8-4789-861C-58DAAA9E2B4D}"/>
            </c:ext>
          </c:extLst>
        </c:ser>
        <c:dLbls>
          <c:showLegendKey val="0"/>
          <c:showVal val="0"/>
          <c:showCatName val="0"/>
          <c:showSerName val="0"/>
          <c:showPercent val="0"/>
          <c:showBubbleSize val="0"/>
        </c:dLbls>
        <c:smooth val="0"/>
        <c:axId val="226991704"/>
        <c:axId val="226992096"/>
        <c:extLst xmlns:c16r2="http://schemas.microsoft.com/office/drawing/2015/06/chart">
          <c:ext xmlns:c15="http://schemas.microsoft.com/office/drawing/2012/chart" uri="{02D57815-91ED-43cb-92C2-25804820EDAC}">
            <c15:filteredLineSeries>
              <c15:ser>
                <c:idx val="1"/>
                <c:order val="1"/>
                <c:tx>
                  <c:v>SMFP 3.16 PPS</c:v>
                </c:tx>
                <c:spPr>
                  <a:ln w="34925" cap="rnd">
                    <a:solidFill>
                      <a:schemeClr val="accent2"/>
                    </a:solidFill>
                    <a:round/>
                  </a:ln>
                  <a:effectLst>
                    <a:outerShdw blurRad="57150" dist="19050" dir="5400000" algn="ctr" rotWithShape="0">
                      <a:srgbClr val="000000">
                        <a:alpha val="63000"/>
                      </a:srgbClr>
                    </a:outerShdw>
                  </a:effectLst>
                </c:spPr>
                <c:marker>
                  <c:symbol val="none"/>
                </c:marker>
                <c:cat>
                  <c:numRef>
                    <c:extLst xmlns:c16r2="http://schemas.microsoft.com/office/drawing/2015/06/chart">
                      <c:ext uri="{02D57815-91ED-43cb-92C2-25804820EDAC}">
                        <c15:formulaRef>
                          <c15:sqref>'Overall Comparison'!$D$3:$AU$3</c15:sqref>
                        </c15:formulaRef>
                      </c:ext>
                    </c:extLst>
                    <c:numCache>
                      <c:formatCode>m/d/yyyy</c:formatCode>
                      <c:ptCount val="44"/>
                      <c:pt idx="0">
                        <c:v>35430</c:v>
                      </c:pt>
                      <c:pt idx="1">
                        <c:v>35611</c:v>
                      </c:pt>
                      <c:pt idx="2">
                        <c:v>35795.25</c:v>
                      </c:pt>
                      <c:pt idx="3">
                        <c:v>35976.25</c:v>
                      </c:pt>
                      <c:pt idx="4">
                        <c:v>36160.5</c:v>
                      </c:pt>
                      <c:pt idx="5">
                        <c:v>36341.75</c:v>
                      </c:pt>
                      <c:pt idx="6">
                        <c:v>36525.75</c:v>
                      </c:pt>
                      <c:pt idx="7">
                        <c:v>36707</c:v>
                      </c:pt>
                      <c:pt idx="8">
                        <c:v>36891</c:v>
                      </c:pt>
                      <c:pt idx="9">
                        <c:v>37072.25</c:v>
                      </c:pt>
                      <c:pt idx="10">
                        <c:v>37256.25</c:v>
                      </c:pt>
                      <c:pt idx="11">
                        <c:v>37437.5</c:v>
                      </c:pt>
                      <c:pt idx="12">
                        <c:v>37621.5</c:v>
                      </c:pt>
                      <c:pt idx="13">
                        <c:v>37802.75</c:v>
                      </c:pt>
                      <c:pt idx="14">
                        <c:v>37986.75</c:v>
                      </c:pt>
                      <c:pt idx="15">
                        <c:v>38168</c:v>
                      </c:pt>
                      <c:pt idx="16">
                        <c:v>38352</c:v>
                      </c:pt>
                      <c:pt idx="17">
                        <c:v>38533.25</c:v>
                      </c:pt>
                      <c:pt idx="18">
                        <c:v>38717.25</c:v>
                      </c:pt>
                      <c:pt idx="19">
                        <c:v>38898.5</c:v>
                      </c:pt>
                      <c:pt idx="20">
                        <c:v>39082.5</c:v>
                      </c:pt>
                      <c:pt idx="21">
                        <c:v>39263.75</c:v>
                      </c:pt>
                      <c:pt idx="22">
                        <c:v>39447.75</c:v>
                      </c:pt>
                      <c:pt idx="23">
                        <c:v>39629</c:v>
                      </c:pt>
                      <c:pt idx="24">
                        <c:v>39813</c:v>
                      </c:pt>
                      <c:pt idx="25">
                        <c:v>39994.25</c:v>
                      </c:pt>
                      <c:pt idx="26">
                        <c:v>40178.25</c:v>
                      </c:pt>
                      <c:pt idx="27">
                        <c:v>40359.5</c:v>
                      </c:pt>
                      <c:pt idx="28">
                        <c:v>40543.5</c:v>
                      </c:pt>
                      <c:pt idx="29">
                        <c:v>40724.75</c:v>
                      </c:pt>
                      <c:pt idx="30">
                        <c:v>40908.75</c:v>
                      </c:pt>
                      <c:pt idx="31">
                        <c:v>41090</c:v>
                      </c:pt>
                      <c:pt idx="32">
                        <c:v>41274</c:v>
                      </c:pt>
                      <c:pt idx="33">
                        <c:v>41455.25</c:v>
                      </c:pt>
                      <c:pt idx="34">
                        <c:v>41639.25</c:v>
                      </c:pt>
                      <c:pt idx="35">
                        <c:v>41820.5</c:v>
                      </c:pt>
                      <c:pt idx="36">
                        <c:v>42004.5</c:v>
                      </c:pt>
                      <c:pt idx="37">
                        <c:v>42185.75</c:v>
                      </c:pt>
                      <c:pt idx="38">
                        <c:v>42369.75</c:v>
                      </c:pt>
                      <c:pt idx="39">
                        <c:v>42551</c:v>
                      </c:pt>
                      <c:pt idx="40">
                        <c:v>42735</c:v>
                      </c:pt>
                      <c:pt idx="41">
                        <c:v>42916.25</c:v>
                      </c:pt>
                      <c:pt idx="42">
                        <c:v>43100.25</c:v>
                      </c:pt>
                      <c:pt idx="43">
                        <c:v>43281.5</c:v>
                      </c:pt>
                    </c:numCache>
                  </c:numRef>
                </c:cat>
                <c:val>
                  <c:numRef>
                    <c:extLst xmlns:c16r2="http://schemas.microsoft.com/office/drawing/2015/06/chart">
                      <c:ext uri="{02D57815-91ED-43cb-92C2-25804820EDAC}">
                        <c15:formulaRef>
                          <c15:sqref>'Overall Comparison'!$D$7:$AV$7</c15:sqref>
                        </c15:formulaRef>
                      </c:ext>
                    </c:extLst>
                    <c:numCache>
                      <c:formatCode>0.00</c:formatCode>
                      <c:ptCount val="45"/>
                      <c:pt idx="0">
                        <c:v>3.5</c:v>
                      </c:pt>
                      <c:pt idx="1">
                        <c:v>3.7307692307692308</c:v>
                      </c:pt>
                      <c:pt idx="2">
                        <c:v>3.2352941176470589</c:v>
                      </c:pt>
                      <c:pt idx="3">
                        <c:v>3.6470588235294117</c:v>
                      </c:pt>
                      <c:pt idx="4">
                        <c:v>4.0588235294117645</c:v>
                      </c:pt>
                      <c:pt idx="5">
                        <c:v>4.2941176470588234</c:v>
                      </c:pt>
                      <c:pt idx="6">
                        <c:v>3.4411764705882355</c:v>
                      </c:pt>
                      <c:pt idx="7">
                        <c:v>2.6818181818181817</c:v>
                      </c:pt>
                      <c:pt idx="8">
                        <c:v>2.7954545454545454</c:v>
                      </c:pt>
                      <c:pt idx="9">
                        <c:v>2.9318181818181817</c:v>
                      </c:pt>
                      <c:pt idx="10">
                        <c:v>3.7941176470588234</c:v>
                      </c:pt>
                      <c:pt idx="11">
                        <c:v>3.8529411764705883</c:v>
                      </c:pt>
                      <c:pt idx="12">
                        <c:v>4.117647058823529</c:v>
                      </c:pt>
                      <c:pt idx="13">
                        <c:v>3.1136363636363638</c:v>
                      </c:pt>
                      <c:pt idx="14">
                        <c:v>3.2272727272727271</c:v>
                      </c:pt>
                      <c:pt idx="15">
                        <c:v>3.0454545454545454</c:v>
                      </c:pt>
                      <c:pt idx="16">
                        <c:v>2.8636363636363638</c:v>
                      </c:pt>
                      <c:pt idx="17">
                        <c:v>2.9772727272727271</c:v>
                      </c:pt>
                      <c:pt idx="18">
                        <c:v>3.1818181818181817</c:v>
                      </c:pt>
                      <c:pt idx="19">
                        <c:v>3.0227272727272729</c:v>
                      </c:pt>
                      <c:pt idx="20">
                        <c:v>3.1136363636363638</c:v>
                      </c:pt>
                      <c:pt idx="21">
                        <c:v>3.0454545454545454</c:v>
                      </c:pt>
                      <c:pt idx="22">
                        <c:v>3.2045454545454546</c:v>
                      </c:pt>
                      <c:pt idx="23">
                        <c:v>3.4090909090909092</c:v>
                      </c:pt>
                      <c:pt idx="24">
                        <c:v>3.1363636363636362</c:v>
                      </c:pt>
                      <c:pt idx="25">
                        <c:v>3.1590909090909092</c:v>
                      </c:pt>
                      <c:pt idx="26">
                        <c:v>3.2954545454545454</c:v>
                      </c:pt>
                      <c:pt idx="27">
                        <c:v>3.3636363636363638</c:v>
                      </c:pt>
                      <c:pt idx="28">
                        <c:v>3.25</c:v>
                      </c:pt>
                      <c:pt idx="29">
                        <c:v>3.4090909090909092</c:v>
                      </c:pt>
                      <c:pt idx="30">
                        <c:v>3.2272727272727271</c:v>
                      </c:pt>
                      <c:pt idx="31">
                        <c:v>3.25</c:v>
                      </c:pt>
                      <c:pt idx="32">
                        <c:v>2.9318181818181817</c:v>
                      </c:pt>
                      <c:pt idx="33">
                        <c:v>0</c:v>
                      </c:pt>
                      <c:pt idx="34">
                        <c:v>0</c:v>
                      </c:pt>
                      <c:pt idx="35">
                        <c:v>3.0454545454545454</c:v>
                      </c:pt>
                      <c:pt idx="36">
                        <c:v>3.2272727272727271</c:v>
                      </c:pt>
                      <c:pt idx="37">
                        <c:v>5.884615384615385</c:v>
                      </c:pt>
                      <c:pt idx="38">
                        <c:v>6.0769230769230766</c:v>
                      </c:pt>
                      <c:pt idx="39">
                        <c:v>5.6799812030075181</c:v>
                      </c:pt>
                      <c:pt idx="40">
                        <c:v>4.061000685400959</c:v>
                      </c:pt>
                      <c:pt idx="41">
                        <c:v>3.1363636363636362</c:v>
                      </c:pt>
                      <c:pt idx="42">
                        <c:v>3.25</c:v>
                      </c:pt>
                      <c:pt idx="43">
                        <c:v>3.4318181818181817</c:v>
                      </c:pt>
                      <c:pt idx="44">
                        <c:v>#N/A</c:v>
                      </c:pt>
                    </c:numCache>
                  </c:numRef>
                </c:val>
                <c:smooth val="0"/>
                <c:extLst xmlns:c16r2="http://schemas.microsoft.com/office/drawing/2015/06/chart">
                  <c:ext xmlns:c16="http://schemas.microsoft.com/office/drawing/2014/chart" uri="{C3380CC4-5D6E-409C-BE32-E72D297353CC}">
                    <c16:uniqueId val="{00000002-A2B8-4789-861C-58DAAA9E2B4D}"/>
                  </c:ext>
                </c:extLst>
              </c15:ser>
            </c15:filteredLineSeries>
            <c15:filteredLineSeries>
              <c15:ser>
                <c:idx val="2"/>
                <c:order val="2"/>
                <c:tx>
                  <c:v>SMFP 3.12 PPS</c:v>
                </c:tx>
                <c:spPr>
                  <a:ln w="34925" cap="rnd">
                    <a:solidFill>
                      <a:schemeClr val="accent3"/>
                    </a:solidFill>
                    <a:round/>
                  </a:ln>
                  <a:effectLst>
                    <a:outerShdw blurRad="57150" dist="19050" dir="5400000" algn="ctr" rotWithShape="0">
                      <a:srgbClr val="000000">
                        <a:alpha val="63000"/>
                      </a:srgbClr>
                    </a:outerShdw>
                  </a:effectLst>
                </c:spPr>
                <c:marker>
                  <c:symbol val="none"/>
                </c:marker>
                <c:val>
                  <c:numRef>
                    <c:extLst xmlns:c16r2="http://schemas.microsoft.com/office/drawing/2015/06/chart" xmlns:c15="http://schemas.microsoft.com/office/drawing/2012/chart">
                      <c:ext xmlns:c15="http://schemas.microsoft.com/office/drawing/2012/chart" uri="{02D57815-91ED-43cb-92C2-25804820EDAC}">
                        <c15:formulaRef>
                          <c15:sqref>'Overall Comparison'!$D$8:$AV$8</c15:sqref>
                        </c15:formulaRef>
                      </c:ext>
                    </c:extLst>
                    <c:numCache>
                      <c:formatCode>0.00</c:formatCode>
                      <c:ptCount val="45"/>
                      <c:pt idx="0">
                        <c:v>3.5</c:v>
                      </c:pt>
                      <c:pt idx="1">
                        <c:v>3.7307692307692308</c:v>
                      </c:pt>
                      <c:pt idx="2">
                        <c:v>3.2352941176470589</c:v>
                      </c:pt>
                      <c:pt idx="3">
                        <c:v>3.6470588235294117</c:v>
                      </c:pt>
                      <c:pt idx="4">
                        <c:v>4.0588235294117645</c:v>
                      </c:pt>
                      <c:pt idx="5">
                        <c:v>4.2941176470588234</c:v>
                      </c:pt>
                      <c:pt idx="6">
                        <c:v>3.4411764705882355</c:v>
                      </c:pt>
                      <c:pt idx="7">
                        <c:v>2.6818181818181817</c:v>
                      </c:pt>
                      <c:pt idx="8">
                        <c:v>2.7954545454545454</c:v>
                      </c:pt>
                      <c:pt idx="9">
                        <c:v>2.9318181818181817</c:v>
                      </c:pt>
                      <c:pt idx="10">
                        <c:v>3.7941176470588234</c:v>
                      </c:pt>
                      <c:pt idx="11">
                        <c:v>3.8529411764705883</c:v>
                      </c:pt>
                      <c:pt idx="12">
                        <c:v>4.117647058823529</c:v>
                      </c:pt>
                      <c:pt idx="13">
                        <c:v>3.1136363636363638</c:v>
                      </c:pt>
                      <c:pt idx="14">
                        <c:v>3.2272727272727271</c:v>
                      </c:pt>
                      <c:pt idx="15">
                        <c:v>3.0454545454545454</c:v>
                      </c:pt>
                      <c:pt idx="16">
                        <c:v>2.8636363636363638</c:v>
                      </c:pt>
                      <c:pt idx="17">
                        <c:v>2.9772727272727271</c:v>
                      </c:pt>
                      <c:pt idx="18">
                        <c:v>3.1818181818181817</c:v>
                      </c:pt>
                      <c:pt idx="19">
                        <c:v>3.0227272727272729</c:v>
                      </c:pt>
                      <c:pt idx="20">
                        <c:v>3.1136363636363638</c:v>
                      </c:pt>
                      <c:pt idx="21">
                        <c:v>3.0454545454545454</c:v>
                      </c:pt>
                      <c:pt idx="22">
                        <c:v>3.2045454545454546</c:v>
                      </c:pt>
                      <c:pt idx="23">
                        <c:v>3.4090909090909092</c:v>
                      </c:pt>
                      <c:pt idx="24">
                        <c:v>3.1363636363636362</c:v>
                      </c:pt>
                      <c:pt idx="25">
                        <c:v>3.1590909090909092</c:v>
                      </c:pt>
                      <c:pt idx="26">
                        <c:v>3.2954545454545454</c:v>
                      </c:pt>
                      <c:pt idx="27">
                        <c:v>3.3636363636363638</c:v>
                      </c:pt>
                      <c:pt idx="28">
                        <c:v>3.25</c:v>
                      </c:pt>
                      <c:pt idx="29">
                        <c:v>3.4090909090909092</c:v>
                      </c:pt>
                      <c:pt idx="30">
                        <c:v>3.2272727272727271</c:v>
                      </c:pt>
                      <c:pt idx="31">
                        <c:v>3.25</c:v>
                      </c:pt>
                      <c:pt idx="32">
                        <c:v>2.9318181818181817</c:v>
                      </c:pt>
                      <c:pt idx="33">
                        <c:v>0</c:v>
                      </c:pt>
                      <c:pt idx="34">
                        <c:v>0</c:v>
                      </c:pt>
                      <c:pt idx="35">
                        <c:v>3.0454545454545454</c:v>
                      </c:pt>
                      <c:pt idx="36">
                        <c:v>3.2272727272727271</c:v>
                      </c:pt>
                      <c:pt idx="37">
                        <c:v>5.884615384615385</c:v>
                      </c:pt>
                      <c:pt idx="38">
                        <c:v>6.0769230769230766</c:v>
                      </c:pt>
                      <c:pt idx="39">
                        <c:v>5.5610438024231135</c:v>
                      </c:pt>
                      <c:pt idx="40">
                        <c:v>3.9986329460013672</c:v>
                      </c:pt>
                      <c:pt idx="41">
                        <c:v>3.1363636363636362</c:v>
                      </c:pt>
                      <c:pt idx="42">
                        <c:v>3.25</c:v>
                      </c:pt>
                      <c:pt idx="43">
                        <c:v>3.4318181818181817</c:v>
                      </c:pt>
                      <c:pt idx="44">
                        <c:v>#N/A</c:v>
                      </c:pt>
                    </c:numCache>
                  </c:numRef>
                </c:val>
                <c:smooth val="0"/>
                <c:extLst xmlns:c16r2="http://schemas.microsoft.com/office/drawing/2015/06/chart" xmlns:c15="http://schemas.microsoft.com/office/drawing/2012/chart">
                  <c:ext xmlns:c16="http://schemas.microsoft.com/office/drawing/2014/chart" uri="{C3380CC4-5D6E-409C-BE32-E72D297353CC}">
                    <c16:uniqueId val="{00000003-A2B8-4789-861C-58DAAA9E2B4D}"/>
                  </c:ext>
                </c:extLst>
              </c15:ser>
            </c15:filteredLineSeries>
            <c15:filteredLineSeries>
              <c15:ser>
                <c:idx val="3"/>
                <c:order val="3"/>
                <c:tx>
                  <c:v>SMFP 3.08 PPS</c:v>
                </c:tx>
                <c:spPr>
                  <a:ln w="34925" cap="rnd">
                    <a:solidFill>
                      <a:schemeClr val="accent4"/>
                    </a:solidFill>
                    <a:round/>
                  </a:ln>
                  <a:effectLst>
                    <a:outerShdw blurRad="57150" dist="19050" dir="5400000" algn="ctr" rotWithShape="0">
                      <a:srgbClr val="000000">
                        <a:alpha val="63000"/>
                      </a:srgbClr>
                    </a:outerShdw>
                  </a:effectLst>
                </c:spPr>
                <c:marker>
                  <c:symbol val="none"/>
                </c:marker>
                <c:val>
                  <c:numRef>
                    <c:extLst xmlns:c16r2="http://schemas.microsoft.com/office/drawing/2015/06/chart" xmlns:c15="http://schemas.microsoft.com/office/drawing/2012/chart">
                      <c:ext xmlns:c15="http://schemas.microsoft.com/office/drawing/2012/chart" uri="{02D57815-91ED-43cb-92C2-25804820EDAC}">
                        <c15:formulaRef>
                          <c15:sqref>'Overall Comparison'!$D$9:$AV$9</c15:sqref>
                        </c15:formulaRef>
                      </c:ext>
                    </c:extLst>
                    <c:numCache>
                      <c:formatCode>0.00</c:formatCode>
                      <c:ptCount val="45"/>
                      <c:pt idx="0">
                        <c:v>3.5</c:v>
                      </c:pt>
                      <c:pt idx="1">
                        <c:v>3.7307692307692308</c:v>
                      </c:pt>
                      <c:pt idx="2">
                        <c:v>3.2352941176470589</c:v>
                      </c:pt>
                      <c:pt idx="3">
                        <c:v>3.6470588235294117</c:v>
                      </c:pt>
                      <c:pt idx="4">
                        <c:v>4.0588235294117645</c:v>
                      </c:pt>
                      <c:pt idx="5">
                        <c:v>4.2941176470588234</c:v>
                      </c:pt>
                      <c:pt idx="6">
                        <c:v>3.4411764705882355</c:v>
                      </c:pt>
                      <c:pt idx="7">
                        <c:v>2.6818181818181817</c:v>
                      </c:pt>
                      <c:pt idx="8">
                        <c:v>2.7954545454545454</c:v>
                      </c:pt>
                      <c:pt idx="9">
                        <c:v>2.9318181818181817</c:v>
                      </c:pt>
                      <c:pt idx="10">
                        <c:v>3.7941176470588234</c:v>
                      </c:pt>
                      <c:pt idx="11">
                        <c:v>3.8529411764705883</c:v>
                      </c:pt>
                      <c:pt idx="12">
                        <c:v>4.117647058823529</c:v>
                      </c:pt>
                      <c:pt idx="13">
                        <c:v>3.1136363636363638</c:v>
                      </c:pt>
                      <c:pt idx="14">
                        <c:v>3.2272727272727271</c:v>
                      </c:pt>
                      <c:pt idx="15">
                        <c:v>3.0454545454545454</c:v>
                      </c:pt>
                      <c:pt idx="16">
                        <c:v>2.8636363636363638</c:v>
                      </c:pt>
                      <c:pt idx="17">
                        <c:v>2.9772727272727271</c:v>
                      </c:pt>
                      <c:pt idx="18">
                        <c:v>3.1818181818181817</c:v>
                      </c:pt>
                      <c:pt idx="19">
                        <c:v>3.0227272727272729</c:v>
                      </c:pt>
                      <c:pt idx="20">
                        <c:v>3.1136363636363638</c:v>
                      </c:pt>
                      <c:pt idx="21">
                        <c:v>3.0454545454545454</c:v>
                      </c:pt>
                      <c:pt idx="22">
                        <c:v>3.2045454545454546</c:v>
                      </c:pt>
                      <c:pt idx="23">
                        <c:v>3.4090909090909092</c:v>
                      </c:pt>
                      <c:pt idx="24">
                        <c:v>3.1363636363636362</c:v>
                      </c:pt>
                      <c:pt idx="25">
                        <c:v>3.1590909090909092</c:v>
                      </c:pt>
                      <c:pt idx="26">
                        <c:v>3.2954545454545454</c:v>
                      </c:pt>
                      <c:pt idx="27">
                        <c:v>3.3636363636363638</c:v>
                      </c:pt>
                      <c:pt idx="28">
                        <c:v>3.25</c:v>
                      </c:pt>
                      <c:pt idx="29">
                        <c:v>3.4090909090909092</c:v>
                      </c:pt>
                      <c:pt idx="30">
                        <c:v>3.2272727272727271</c:v>
                      </c:pt>
                      <c:pt idx="31">
                        <c:v>3.25</c:v>
                      </c:pt>
                      <c:pt idx="32">
                        <c:v>2.9318181818181817</c:v>
                      </c:pt>
                      <c:pt idx="33">
                        <c:v>0</c:v>
                      </c:pt>
                      <c:pt idx="34">
                        <c:v>0</c:v>
                      </c:pt>
                      <c:pt idx="35">
                        <c:v>3.0454545454545454</c:v>
                      </c:pt>
                      <c:pt idx="36">
                        <c:v>3.2272727272727271</c:v>
                      </c:pt>
                      <c:pt idx="37">
                        <c:v>5.884615384615385</c:v>
                      </c:pt>
                      <c:pt idx="38">
                        <c:v>6.0769230769230766</c:v>
                      </c:pt>
                      <c:pt idx="39">
                        <c:v>5.4440850277264321</c:v>
                      </c:pt>
                      <c:pt idx="40">
                        <c:v>3.9366053169734152</c:v>
                      </c:pt>
                      <c:pt idx="41">
                        <c:v>3.1363636363636362</c:v>
                      </c:pt>
                      <c:pt idx="42">
                        <c:v>3.25</c:v>
                      </c:pt>
                      <c:pt idx="43">
                        <c:v>3.4318181818181817</c:v>
                      </c:pt>
                      <c:pt idx="44">
                        <c:v>#N/A</c:v>
                      </c:pt>
                    </c:numCache>
                  </c:numRef>
                </c:val>
                <c:smooth val="0"/>
                <c:extLst xmlns:c16r2="http://schemas.microsoft.com/office/drawing/2015/06/chart" xmlns:c15="http://schemas.microsoft.com/office/drawing/2012/chart">
                  <c:ext xmlns:c16="http://schemas.microsoft.com/office/drawing/2014/chart" uri="{C3380CC4-5D6E-409C-BE32-E72D297353CC}">
                    <c16:uniqueId val="{00000004-A2B8-4789-861C-58DAAA9E2B4D}"/>
                  </c:ext>
                </c:extLst>
              </c15:ser>
            </c15:filteredLineSeries>
            <c15:filteredLineSeries>
              <c15:ser>
                <c:idx val="4"/>
                <c:order val="4"/>
                <c:tx>
                  <c:v>SMFP 3.04 PPS</c:v>
                </c:tx>
                <c:spPr>
                  <a:ln w="34925" cap="rnd">
                    <a:solidFill>
                      <a:schemeClr val="accent5"/>
                    </a:solidFill>
                    <a:round/>
                  </a:ln>
                  <a:effectLst>
                    <a:outerShdw blurRad="57150" dist="19050" dir="5400000" algn="ctr" rotWithShape="0">
                      <a:srgbClr val="000000">
                        <a:alpha val="63000"/>
                      </a:srgbClr>
                    </a:outerShdw>
                  </a:effectLst>
                </c:spPr>
                <c:marker>
                  <c:symbol val="none"/>
                </c:marker>
                <c:val>
                  <c:numRef>
                    <c:extLst xmlns:c16r2="http://schemas.microsoft.com/office/drawing/2015/06/chart" xmlns:c15="http://schemas.microsoft.com/office/drawing/2012/chart">
                      <c:ext xmlns:c15="http://schemas.microsoft.com/office/drawing/2012/chart" uri="{02D57815-91ED-43cb-92C2-25804820EDAC}">
                        <c15:formulaRef>
                          <c15:sqref>'Overall Comparison'!$D$10:$AV$10</c15:sqref>
                        </c15:formulaRef>
                      </c:ext>
                    </c:extLst>
                    <c:numCache>
                      <c:formatCode>0.00</c:formatCode>
                      <c:ptCount val="45"/>
                      <c:pt idx="0">
                        <c:v>3.5</c:v>
                      </c:pt>
                      <c:pt idx="1">
                        <c:v>3.7307692307692308</c:v>
                      </c:pt>
                      <c:pt idx="2">
                        <c:v>3.2352941176470589</c:v>
                      </c:pt>
                      <c:pt idx="3">
                        <c:v>3.6470588235294117</c:v>
                      </c:pt>
                      <c:pt idx="4">
                        <c:v>4.0588235294117645</c:v>
                      </c:pt>
                      <c:pt idx="5">
                        <c:v>4.2941176470588234</c:v>
                      </c:pt>
                      <c:pt idx="6">
                        <c:v>3.4411764705882355</c:v>
                      </c:pt>
                      <c:pt idx="7">
                        <c:v>2.6818181818181817</c:v>
                      </c:pt>
                      <c:pt idx="8">
                        <c:v>2.7954545454545454</c:v>
                      </c:pt>
                      <c:pt idx="9">
                        <c:v>2.9318181818181817</c:v>
                      </c:pt>
                      <c:pt idx="10">
                        <c:v>3.7941176470588234</c:v>
                      </c:pt>
                      <c:pt idx="11">
                        <c:v>3.8529411764705883</c:v>
                      </c:pt>
                      <c:pt idx="12">
                        <c:v>4.117647058823529</c:v>
                      </c:pt>
                      <c:pt idx="13">
                        <c:v>3.1136363636363638</c:v>
                      </c:pt>
                      <c:pt idx="14">
                        <c:v>3.2272727272727271</c:v>
                      </c:pt>
                      <c:pt idx="15">
                        <c:v>3.0454545454545454</c:v>
                      </c:pt>
                      <c:pt idx="16">
                        <c:v>2.8636363636363638</c:v>
                      </c:pt>
                      <c:pt idx="17">
                        <c:v>2.9772727272727271</c:v>
                      </c:pt>
                      <c:pt idx="18">
                        <c:v>3.1818181818181817</c:v>
                      </c:pt>
                      <c:pt idx="19">
                        <c:v>3.0227272727272729</c:v>
                      </c:pt>
                      <c:pt idx="20">
                        <c:v>3.1136363636363638</c:v>
                      </c:pt>
                      <c:pt idx="21">
                        <c:v>3.0454545454545454</c:v>
                      </c:pt>
                      <c:pt idx="22">
                        <c:v>3.2045454545454546</c:v>
                      </c:pt>
                      <c:pt idx="23">
                        <c:v>3.4090909090909092</c:v>
                      </c:pt>
                      <c:pt idx="24">
                        <c:v>3.1363636363636362</c:v>
                      </c:pt>
                      <c:pt idx="25">
                        <c:v>3.1590909090909092</c:v>
                      </c:pt>
                      <c:pt idx="26">
                        <c:v>3.2954545454545454</c:v>
                      </c:pt>
                      <c:pt idx="27">
                        <c:v>3.3636363636363638</c:v>
                      </c:pt>
                      <c:pt idx="28">
                        <c:v>3.25</c:v>
                      </c:pt>
                      <c:pt idx="29">
                        <c:v>3.4090909090909092</c:v>
                      </c:pt>
                      <c:pt idx="30">
                        <c:v>3.2272727272727271</c:v>
                      </c:pt>
                      <c:pt idx="31">
                        <c:v>3.25</c:v>
                      </c:pt>
                      <c:pt idx="32">
                        <c:v>2.9318181818181817</c:v>
                      </c:pt>
                      <c:pt idx="33">
                        <c:v>0</c:v>
                      </c:pt>
                      <c:pt idx="34">
                        <c:v>0</c:v>
                      </c:pt>
                      <c:pt idx="35">
                        <c:v>3.0454545454545454</c:v>
                      </c:pt>
                      <c:pt idx="36">
                        <c:v>3.2272727272727271</c:v>
                      </c:pt>
                      <c:pt idx="37">
                        <c:v>5.884615384615385</c:v>
                      </c:pt>
                      <c:pt idx="38">
                        <c:v>5.6860234630801525</c:v>
                      </c:pt>
                      <c:pt idx="39">
                        <c:v>5.0167289850904</c:v>
                      </c:pt>
                      <c:pt idx="40">
                        <c:v>3.7038902685358219</c:v>
                      </c:pt>
                      <c:pt idx="41">
                        <c:v>3.1363636363636362</c:v>
                      </c:pt>
                      <c:pt idx="42">
                        <c:v>3.25</c:v>
                      </c:pt>
                      <c:pt idx="43">
                        <c:v>3.4318181818181817</c:v>
                      </c:pt>
                      <c:pt idx="44">
                        <c:v>#N/A</c:v>
                      </c:pt>
                    </c:numCache>
                  </c:numRef>
                </c:val>
                <c:smooth val="0"/>
                <c:extLst xmlns:c16r2="http://schemas.microsoft.com/office/drawing/2015/06/chart" xmlns:c15="http://schemas.microsoft.com/office/drawing/2012/chart">
                  <c:ext xmlns:c16="http://schemas.microsoft.com/office/drawing/2014/chart" uri="{C3380CC4-5D6E-409C-BE32-E72D297353CC}">
                    <c16:uniqueId val="{00000005-A2B8-4789-861C-58DAAA9E2B4D}"/>
                  </c:ext>
                </c:extLst>
              </c15:ser>
            </c15:filteredLineSeries>
            <c15:filteredLineSeries>
              <c15:ser>
                <c:idx val="5"/>
                <c:order val="5"/>
                <c:tx>
                  <c:v>SMFP 3.00 PPS</c:v>
                </c:tx>
                <c:spPr>
                  <a:ln w="34925" cap="rnd">
                    <a:solidFill>
                      <a:schemeClr val="accent6"/>
                    </a:solidFill>
                    <a:round/>
                  </a:ln>
                  <a:effectLst>
                    <a:outerShdw blurRad="57150" dist="19050" dir="5400000" algn="ctr" rotWithShape="0">
                      <a:srgbClr val="000000">
                        <a:alpha val="63000"/>
                      </a:srgbClr>
                    </a:outerShdw>
                  </a:effectLst>
                </c:spPr>
                <c:marker>
                  <c:symbol val="none"/>
                </c:marker>
                <c:val>
                  <c:numRef>
                    <c:extLst xmlns:c16r2="http://schemas.microsoft.com/office/drawing/2015/06/chart" xmlns:c15="http://schemas.microsoft.com/office/drawing/2012/chart">
                      <c:ext xmlns:c15="http://schemas.microsoft.com/office/drawing/2012/chart" uri="{02D57815-91ED-43cb-92C2-25804820EDAC}">
                        <c15:formulaRef>
                          <c15:sqref>'Overall Comparison'!$D$11:$AV$11</c15:sqref>
                        </c15:formulaRef>
                      </c:ext>
                    </c:extLst>
                    <c:numCache>
                      <c:formatCode>0.00</c:formatCode>
                      <c:ptCount val="45"/>
                      <c:pt idx="0">
                        <c:v>3.5</c:v>
                      </c:pt>
                      <c:pt idx="1">
                        <c:v>3.7307692307692308</c:v>
                      </c:pt>
                      <c:pt idx="2">
                        <c:v>3.2352941176470589</c:v>
                      </c:pt>
                      <c:pt idx="3">
                        <c:v>3.6470588235294117</c:v>
                      </c:pt>
                      <c:pt idx="4">
                        <c:v>4.0588235294117645</c:v>
                      </c:pt>
                      <c:pt idx="5">
                        <c:v>4.2941176470588234</c:v>
                      </c:pt>
                      <c:pt idx="6">
                        <c:v>3.4411764705882355</c:v>
                      </c:pt>
                      <c:pt idx="7">
                        <c:v>2.6818181818181817</c:v>
                      </c:pt>
                      <c:pt idx="8">
                        <c:v>2.7954545454545454</c:v>
                      </c:pt>
                      <c:pt idx="9">
                        <c:v>2.9318181818181817</c:v>
                      </c:pt>
                      <c:pt idx="10">
                        <c:v>3.7941176470588234</c:v>
                      </c:pt>
                      <c:pt idx="11">
                        <c:v>3.8529411764705883</c:v>
                      </c:pt>
                      <c:pt idx="12">
                        <c:v>4.117647058823529</c:v>
                      </c:pt>
                      <c:pt idx="13">
                        <c:v>3.1136363636363638</c:v>
                      </c:pt>
                      <c:pt idx="14">
                        <c:v>3.2272727272727271</c:v>
                      </c:pt>
                      <c:pt idx="15">
                        <c:v>3.0454545454545454</c:v>
                      </c:pt>
                      <c:pt idx="16">
                        <c:v>2.8636363636363638</c:v>
                      </c:pt>
                      <c:pt idx="17">
                        <c:v>2.9772727272727271</c:v>
                      </c:pt>
                      <c:pt idx="18">
                        <c:v>3.1818181818181817</c:v>
                      </c:pt>
                      <c:pt idx="19">
                        <c:v>3.0227272727272729</c:v>
                      </c:pt>
                      <c:pt idx="20">
                        <c:v>3.1136363636363638</c:v>
                      </c:pt>
                      <c:pt idx="21">
                        <c:v>3.0454545454545454</c:v>
                      </c:pt>
                      <c:pt idx="22">
                        <c:v>3.2045454545454546</c:v>
                      </c:pt>
                      <c:pt idx="23">
                        <c:v>3.4090909090909092</c:v>
                      </c:pt>
                      <c:pt idx="24">
                        <c:v>3.1363636363636362</c:v>
                      </c:pt>
                      <c:pt idx="25">
                        <c:v>3.1590909090909092</c:v>
                      </c:pt>
                      <c:pt idx="26">
                        <c:v>3.2954545454545454</c:v>
                      </c:pt>
                      <c:pt idx="27">
                        <c:v>3.3636363636363638</c:v>
                      </c:pt>
                      <c:pt idx="28">
                        <c:v>3.25</c:v>
                      </c:pt>
                      <c:pt idx="29">
                        <c:v>3.4090909090909092</c:v>
                      </c:pt>
                      <c:pt idx="30">
                        <c:v>3.2272727272727271</c:v>
                      </c:pt>
                      <c:pt idx="31">
                        <c:v>3.25</c:v>
                      </c:pt>
                      <c:pt idx="32">
                        <c:v>2.9318181818181817</c:v>
                      </c:pt>
                      <c:pt idx="33">
                        <c:v>0</c:v>
                      </c:pt>
                      <c:pt idx="34">
                        <c:v>0</c:v>
                      </c:pt>
                      <c:pt idx="35">
                        <c:v>3.0454545454545454</c:v>
                      </c:pt>
                      <c:pt idx="36">
                        <c:v>3.2272727272727271</c:v>
                      </c:pt>
                      <c:pt idx="37">
                        <c:v>5.884615384615385</c:v>
                      </c:pt>
                      <c:pt idx="38">
                        <c:v>5.5637852593266599</c:v>
                      </c:pt>
                      <c:pt idx="39">
                        <c:v>4.8217426710097717</c:v>
                      </c:pt>
                      <c:pt idx="40">
                        <c:v>3.5944272445820431</c:v>
                      </c:pt>
                      <c:pt idx="41">
                        <c:v>3.1363636363636362</c:v>
                      </c:pt>
                      <c:pt idx="42">
                        <c:v>3.25</c:v>
                      </c:pt>
                      <c:pt idx="43">
                        <c:v>3.4318181818181817</c:v>
                      </c:pt>
                      <c:pt idx="44">
                        <c:v>#N/A</c:v>
                      </c:pt>
                    </c:numCache>
                  </c:numRef>
                </c:val>
                <c:smooth val="0"/>
                <c:extLst xmlns:c16r2="http://schemas.microsoft.com/office/drawing/2015/06/chart" xmlns:c15="http://schemas.microsoft.com/office/drawing/2012/chart">
                  <c:ext xmlns:c16="http://schemas.microsoft.com/office/drawing/2014/chart" uri="{C3380CC4-5D6E-409C-BE32-E72D297353CC}">
                    <c16:uniqueId val="{00000006-A2B8-4789-861C-58DAAA9E2B4D}"/>
                  </c:ext>
                </c:extLst>
              </c15:ser>
            </c15:filteredLineSeries>
            <c15:filteredLineSeries>
              <c15:ser>
                <c:idx val="6"/>
                <c:order val="6"/>
                <c:tx>
                  <c:v>SMFP 2.96 PPS</c:v>
                </c:tx>
                <c:spPr>
                  <a:ln w="34925" cap="rnd">
                    <a:solidFill>
                      <a:schemeClr val="accent1">
                        <a:lumMod val="60000"/>
                      </a:schemeClr>
                    </a:solidFill>
                    <a:round/>
                  </a:ln>
                  <a:effectLst>
                    <a:outerShdw blurRad="57150" dist="19050" dir="5400000" algn="ctr" rotWithShape="0">
                      <a:srgbClr val="000000">
                        <a:alpha val="63000"/>
                      </a:srgbClr>
                    </a:outerShdw>
                  </a:effectLst>
                </c:spPr>
                <c:marker>
                  <c:symbol val="none"/>
                </c:marker>
                <c:val>
                  <c:numRef>
                    <c:extLst xmlns:c16r2="http://schemas.microsoft.com/office/drawing/2015/06/chart" xmlns:c15="http://schemas.microsoft.com/office/drawing/2012/chart">
                      <c:ext xmlns:c15="http://schemas.microsoft.com/office/drawing/2012/chart" uri="{02D57815-91ED-43cb-92C2-25804820EDAC}">
                        <c15:formulaRef>
                          <c15:sqref>'Overall Comparison'!$D$12:$AV$12</c15:sqref>
                        </c15:formulaRef>
                      </c:ext>
                    </c:extLst>
                    <c:numCache>
                      <c:formatCode>0.00</c:formatCode>
                      <c:ptCount val="45"/>
                      <c:pt idx="0">
                        <c:v>3.5</c:v>
                      </c:pt>
                      <c:pt idx="1">
                        <c:v>3.7307692307692308</c:v>
                      </c:pt>
                      <c:pt idx="2">
                        <c:v>3.2352941176470589</c:v>
                      </c:pt>
                      <c:pt idx="3">
                        <c:v>3.6470588235294117</c:v>
                      </c:pt>
                      <c:pt idx="4">
                        <c:v>4.0588235294117645</c:v>
                      </c:pt>
                      <c:pt idx="5">
                        <c:v>4.2941176470588234</c:v>
                      </c:pt>
                      <c:pt idx="6">
                        <c:v>3.4411764705882355</c:v>
                      </c:pt>
                      <c:pt idx="7">
                        <c:v>2.6818181818181817</c:v>
                      </c:pt>
                      <c:pt idx="8">
                        <c:v>2.7954545454545454</c:v>
                      </c:pt>
                      <c:pt idx="9">
                        <c:v>2.9318181818181817</c:v>
                      </c:pt>
                      <c:pt idx="10">
                        <c:v>3.7941176470588234</c:v>
                      </c:pt>
                      <c:pt idx="11">
                        <c:v>3.8529411764705883</c:v>
                      </c:pt>
                      <c:pt idx="12">
                        <c:v>4.117647058823529</c:v>
                      </c:pt>
                      <c:pt idx="13">
                        <c:v>3.1136363636363638</c:v>
                      </c:pt>
                      <c:pt idx="14">
                        <c:v>3.2272727272727271</c:v>
                      </c:pt>
                      <c:pt idx="15">
                        <c:v>3.0454545454545454</c:v>
                      </c:pt>
                      <c:pt idx="16">
                        <c:v>2.8636363636363638</c:v>
                      </c:pt>
                      <c:pt idx="17">
                        <c:v>2.9772727272727271</c:v>
                      </c:pt>
                      <c:pt idx="18">
                        <c:v>3.1818181818181817</c:v>
                      </c:pt>
                      <c:pt idx="19">
                        <c:v>3.0227272727272729</c:v>
                      </c:pt>
                      <c:pt idx="20">
                        <c:v>3.1136363636363638</c:v>
                      </c:pt>
                      <c:pt idx="21">
                        <c:v>3.0454545454545454</c:v>
                      </c:pt>
                      <c:pt idx="22">
                        <c:v>3.2045454545454546</c:v>
                      </c:pt>
                      <c:pt idx="23">
                        <c:v>3.4090909090909092</c:v>
                      </c:pt>
                      <c:pt idx="24">
                        <c:v>3.1363636363636362</c:v>
                      </c:pt>
                      <c:pt idx="25">
                        <c:v>3.1590909090909092</c:v>
                      </c:pt>
                      <c:pt idx="26">
                        <c:v>3.2954545454545454</c:v>
                      </c:pt>
                      <c:pt idx="27">
                        <c:v>3.3636363636363638</c:v>
                      </c:pt>
                      <c:pt idx="28">
                        <c:v>3.25</c:v>
                      </c:pt>
                      <c:pt idx="29">
                        <c:v>3.4090909090909092</c:v>
                      </c:pt>
                      <c:pt idx="30">
                        <c:v>3.2272727272727271</c:v>
                      </c:pt>
                      <c:pt idx="31">
                        <c:v>3.25</c:v>
                      </c:pt>
                      <c:pt idx="32">
                        <c:v>2.9318181818181817</c:v>
                      </c:pt>
                      <c:pt idx="33">
                        <c:v>0</c:v>
                      </c:pt>
                      <c:pt idx="34">
                        <c:v>0</c:v>
                      </c:pt>
                      <c:pt idx="35">
                        <c:v>3.0454545454545454</c:v>
                      </c:pt>
                      <c:pt idx="36">
                        <c:v>3.2272727272727271</c:v>
                      </c:pt>
                      <c:pt idx="37">
                        <c:v>5.884615384615385</c:v>
                      </c:pt>
                      <c:pt idx="38">
                        <c:v>5.4435958884333298</c:v>
                      </c:pt>
                      <c:pt idx="39">
                        <c:v>4.6366580105270501</c:v>
                      </c:pt>
                      <c:pt idx="40">
                        <c:v>3.4885420676415118</c:v>
                      </c:pt>
                      <c:pt idx="41">
                        <c:v>3.1363636363636362</c:v>
                      </c:pt>
                      <c:pt idx="42">
                        <c:v>3.25</c:v>
                      </c:pt>
                      <c:pt idx="43">
                        <c:v>3.4318181818181817</c:v>
                      </c:pt>
                      <c:pt idx="44">
                        <c:v>#N/A</c:v>
                      </c:pt>
                    </c:numCache>
                  </c:numRef>
                </c:val>
                <c:smooth val="0"/>
                <c:extLst xmlns:c16r2="http://schemas.microsoft.com/office/drawing/2015/06/chart" xmlns:c15="http://schemas.microsoft.com/office/drawing/2012/chart">
                  <c:ext xmlns:c16="http://schemas.microsoft.com/office/drawing/2014/chart" uri="{C3380CC4-5D6E-409C-BE32-E72D297353CC}">
                    <c16:uniqueId val="{00000007-A2B8-4789-861C-58DAAA9E2B4D}"/>
                  </c:ext>
                </c:extLst>
              </c15:ser>
            </c15:filteredLineSeries>
            <c15:filteredLineSeries>
              <c15:ser>
                <c:idx val="7"/>
                <c:order val="7"/>
                <c:tx>
                  <c:v>SMFP 2.92 PPS</c:v>
                </c:tx>
                <c:spPr>
                  <a:ln w="34925" cap="rnd">
                    <a:solidFill>
                      <a:schemeClr val="accent2">
                        <a:lumMod val="60000"/>
                      </a:schemeClr>
                    </a:solidFill>
                    <a:round/>
                  </a:ln>
                  <a:effectLst>
                    <a:outerShdw blurRad="57150" dist="19050" dir="5400000" algn="ctr" rotWithShape="0">
                      <a:srgbClr val="000000">
                        <a:alpha val="63000"/>
                      </a:srgbClr>
                    </a:outerShdw>
                  </a:effectLst>
                </c:spPr>
                <c:marker>
                  <c:symbol val="none"/>
                </c:marker>
                <c:val>
                  <c:numRef>
                    <c:extLst xmlns:c16r2="http://schemas.microsoft.com/office/drawing/2015/06/chart" xmlns:c15="http://schemas.microsoft.com/office/drawing/2012/chart">
                      <c:ext xmlns:c15="http://schemas.microsoft.com/office/drawing/2012/chart" uri="{02D57815-91ED-43cb-92C2-25804820EDAC}">
                        <c15:formulaRef>
                          <c15:sqref>'Overall Comparison'!$D$13:$AV$13</c15:sqref>
                        </c15:formulaRef>
                      </c:ext>
                    </c:extLst>
                    <c:numCache>
                      <c:formatCode>0.00</c:formatCode>
                      <c:ptCount val="45"/>
                      <c:pt idx="0">
                        <c:v>3.5</c:v>
                      </c:pt>
                      <c:pt idx="1">
                        <c:v>3.7307692307692308</c:v>
                      </c:pt>
                      <c:pt idx="2">
                        <c:v>3.2352941176470589</c:v>
                      </c:pt>
                      <c:pt idx="3">
                        <c:v>3.6470588235294117</c:v>
                      </c:pt>
                      <c:pt idx="4">
                        <c:v>4.0588235294117645</c:v>
                      </c:pt>
                      <c:pt idx="5">
                        <c:v>4.2941176470588234</c:v>
                      </c:pt>
                      <c:pt idx="6">
                        <c:v>3.4411764705882355</c:v>
                      </c:pt>
                      <c:pt idx="7">
                        <c:v>2.6818181818181817</c:v>
                      </c:pt>
                      <c:pt idx="8">
                        <c:v>2.7954545454545454</c:v>
                      </c:pt>
                      <c:pt idx="9">
                        <c:v>2.9318181818181817</c:v>
                      </c:pt>
                      <c:pt idx="10">
                        <c:v>3.7941176470588234</c:v>
                      </c:pt>
                      <c:pt idx="11">
                        <c:v>3.8529411764705883</c:v>
                      </c:pt>
                      <c:pt idx="12">
                        <c:v>3.6167143051585682</c:v>
                      </c:pt>
                      <c:pt idx="13">
                        <c:v>3.1136363636363638</c:v>
                      </c:pt>
                      <c:pt idx="14">
                        <c:v>3.2272727272727271</c:v>
                      </c:pt>
                      <c:pt idx="15">
                        <c:v>3.0454545454545454</c:v>
                      </c:pt>
                      <c:pt idx="16">
                        <c:v>2.8636363636363638</c:v>
                      </c:pt>
                      <c:pt idx="17">
                        <c:v>2.9772727272727271</c:v>
                      </c:pt>
                      <c:pt idx="18">
                        <c:v>3.1818181818181817</c:v>
                      </c:pt>
                      <c:pt idx="19">
                        <c:v>3.0227272727272729</c:v>
                      </c:pt>
                      <c:pt idx="20">
                        <c:v>3.1136363636363638</c:v>
                      </c:pt>
                      <c:pt idx="21">
                        <c:v>3.0454545454545454</c:v>
                      </c:pt>
                      <c:pt idx="22">
                        <c:v>3.2045454545454546</c:v>
                      </c:pt>
                      <c:pt idx="23">
                        <c:v>3.4090909090909092</c:v>
                      </c:pt>
                      <c:pt idx="24">
                        <c:v>3.1363636363636362</c:v>
                      </c:pt>
                      <c:pt idx="25">
                        <c:v>3.1590909090909092</c:v>
                      </c:pt>
                      <c:pt idx="26">
                        <c:v>3.2954545454545454</c:v>
                      </c:pt>
                      <c:pt idx="27">
                        <c:v>3.3636363636363638</c:v>
                      </c:pt>
                      <c:pt idx="28">
                        <c:v>3.25</c:v>
                      </c:pt>
                      <c:pt idx="29">
                        <c:v>3.4090909090909092</c:v>
                      </c:pt>
                      <c:pt idx="30">
                        <c:v>3.2272727272727271</c:v>
                      </c:pt>
                      <c:pt idx="31">
                        <c:v>3.25</c:v>
                      </c:pt>
                      <c:pt idx="32">
                        <c:v>2.9318181818181817</c:v>
                      </c:pt>
                      <c:pt idx="33">
                        <c:v>0</c:v>
                      </c:pt>
                      <c:pt idx="34">
                        <c:v>0</c:v>
                      </c:pt>
                      <c:pt idx="35">
                        <c:v>3.0454545454545454</c:v>
                      </c:pt>
                      <c:pt idx="36">
                        <c:v>3.2272727272727271</c:v>
                      </c:pt>
                      <c:pt idx="37">
                        <c:v>5.884615384615385</c:v>
                      </c:pt>
                      <c:pt idx="38">
                        <c:v>5.3254042678081834</c:v>
                      </c:pt>
                      <c:pt idx="39">
                        <c:v>4.4607394518817554</c:v>
                      </c:pt>
                      <c:pt idx="40">
                        <c:v>3.4090909090909092</c:v>
                      </c:pt>
                      <c:pt idx="41">
                        <c:v>3.1363636363636362</c:v>
                      </c:pt>
                      <c:pt idx="42">
                        <c:v>3.25</c:v>
                      </c:pt>
                      <c:pt idx="43">
                        <c:v>3.4318181818181817</c:v>
                      </c:pt>
                      <c:pt idx="44">
                        <c:v>#N/A</c:v>
                      </c:pt>
                    </c:numCache>
                  </c:numRef>
                </c:val>
                <c:smooth val="0"/>
                <c:extLst xmlns:c16r2="http://schemas.microsoft.com/office/drawing/2015/06/chart" xmlns:c15="http://schemas.microsoft.com/office/drawing/2012/chart">
                  <c:ext xmlns:c16="http://schemas.microsoft.com/office/drawing/2014/chart" uri="{C3380CC4-5D6E-409C-BE32-E72D297353CC}">
                    <c16:uniqueId val="{00000008-A2B8-4789-861C-58DAAA9E2B4D}"/>
                  </c:ext>
                </c:extLst>
              </c15:ser>
            </c15:filteredLineSeries>
          </c:ext>
        </c:extLst>
      </c:lineChart>
      <c:dateAx>
        <c:axId val="226991704"/>
        <c:scaling>
          <c:orientation val="minMax"/>
        </c:scaling>
        <c:delete val="0"/>
        <c:axPos val="b"/>
        <c:numFmt formatCode="m/d/yyyy" sourceLinked="1"/>
        <c:majorTickMark val="out"/>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26992096"/>
        <c:crosses val="autoZero"/>
        <c:auto val="0"/>
        <c:lblOffset val="100"/>
        <c:baseTimeUnit val="days"/>
        <c:majorUnit val="6"/>
        <c:majorTimeUnit val="months"/>
        <c:minorUnit val="31"/>
        <c:minorTimeUnit val="days"/>
      </c:dateAx>
      <c:valAx>
        <c:axId val="226992096"/>
        <c:scaling>
          <c:orientation val="minMax"/>
        </c:scaling>
        <c:delete val="0"/>
        <c:axPos val="l"/>
        <c:majorGridlines>
          <c:spPr>
            <a:ln w="9525" cap="flat" cmpd="sng" algn="ctr">
              <a:solidFill>
                <a:schemeClr val="tx1">
                  <a:lumMod val="15000"/>
                  <a:lumOff val="85000"/>
                </a:schemeClr>
              </a:solidFill>
              <a:round/>
            </a:ln>
            <a:effectLst/>
          </c:spPr>
        </c:majorGridlines>
        <c:numFmt formatCode="0.00_);[Red]\(0.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26991704"/>
        <c:crossesAt val="35400"/>
        <c:crossBetween val="midCat"/>
      </c:valAx>
      <c:spPr>
        <a:noFill/>
        <a:ln>
          <a:noFill/>
        </a:ln>
        <a:effectLst/>
      </c:spPr>
    </c:plotArea>
    <c:legend>
      <c:legendPos val="b"/>
      <c:layout>
        <c:manualLayout>
          <c:xMode val="edge"/>
          <c:yMode val="edge"/>
          <c:x val="0.38334561416408708"/>
          <c:y val="0.93512226356320849"/>
          <c:w val="0.23008693067604807"/>
          <c:h val="4.9450895561131789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US"/>
              <a:t>SDR vs. SMFP 2.84 PPS</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v>SDR</c:v>
          </c:tx>
          <c:spPr>
            <a:ln w="34925" cap="rnd">
              <a:solidFill>
                <a:srgbClr val="FF0000"/>
              </a:solidFill>
              <a:round/>
            </a:ln>
            <a:effectLst>
              <a:outerShdw blurRad="57150" dist="19050" dir="5400000" algn="ctr" rotWithShape="0">
                <a:srgbClr val="000000">
                  <a:alpha val="63000"/>
                </a:srgbClr>
              </a:outerShdw>
            </a:effectLst>
          </c:spPr>
          <c:marker>
            <c:symbol val="none"/>
          </c:marker>
          <c:cat>
            <c:numRef>
              <c:f>'Overall Comparison'!$D$3:$AU$3</c:f>
              <c:numCache>
                <c:formatCode>m/d/yyyy</c:formatCode>
                <c:ptCount val="44"/>
                <c:pt idx="0">
                  <c:v>35430</c:v>
                </c:pt>
                <c:pt idx="1">
                  <c:v>35611</c:v>
                </c:pt>
                <c:pt idx="2">
                  <c:v>35795.25</c:v>
                </c:pt>
                <c:pt idx="3">
                  <c:v>35976.25</c:v>
                </c:pt>
                <c:pt idx="4">
                  <c:v>36160.5</c:v>
                </c:pt>
                <c:pt idx="5">
                  <c:v>36341.75</c:v>
                </c:pt>
                <c:pt idx="6">
                  <c:v>36525.75</c:v>
                </c:pt>
                <c:pt idx="7">
                  <c:v>36707</c:v>
                </c:pt>
                <c:pt idx="8">
                  <c:v>36891</c:v>
                </c:pt>
                <c:pt idx="9">
                  <c:v>37072.25</c:v>
                </c:pt>
                <c:pt idx="10">
                  <c:v>37256.25</c:v>
                </c:pt>
                <c:pt idx="11">
                  <c:v>37437.5</c:v>
                </c:pt>
                <c:pt idx="12">
                  <c:v>37621.5</c:v>
                </c:pt>
                <c:pt idx="13">
                  <c:v>37802.75</c:v>
                </c:pt>
                <c:pt idx="14">
                  <c:v>37986.75</c:v>
                </c:pt>
                <c:pt idx="15">
                  <c:v>38168</c:v>
                </c:pt>
                <c:pt idx="16">
                  <c:v>38352</c:v>
                </c:pt>
                <c:pt idx="17">
                  <c:v>38533.25</c:v>
                </c:pt>
                <c:pt idx="18">
                  <c:v>38717.25</c:v>
                </c:pt>
                <c:pt idx="19">
                  <c:v>38898.5</c:v>
                </c:pt>
                <c:pt idx="20">
                  <c:v>39082.5</c:v>
                </c:pt>
                <c:pt idx="21">
                  <c:v>39263.75</c:v>
                </c:pt>
                <c:pt idx="22">
                  <c:v>39447.75</c:v>
                </c:pt>
                <c:pt idx="23">
                  <c:v>39629</c:v>
                </c:pt>
                <c:pt idx="24">
                  <c:v>39813</c:v>
                </c:pt>
                <c:pt idx="25">
                  <c:v>39994.25</c:v>
                </c:pt>
                <c:pt idx="26">
                  <c:v>40178.25</c:v>
                </c:pt>
                <c:pt idx="27">
                  <c:v>40359.5</c:v>
                </c:pt>
                <c:pt idx="28">
                  <c:v>40543.5</c:v>
                </c:pt>
                <c:pt idx="29">
                  <c:v>40724.75</c:v>
                </c:pt>
                <c:pt idx="30">
                  <c:v>40908.75</c:v>
                </c:pt>
                <c:pt idx="31">
                  <c:v>41090</c:v>
                </c:pt>
                <c:pt idx="32">
                  <c:v>41274</c:v>
                </c:pt>
                <c:pt idx="33">
                  <c:v>41455.25</c:v>
                </c:pt>
                <c:pt idx="34">
                  <c:v>41639.25</c:v>
                </c:pt>
                <c:pt idx="35">
                  <c:v>41820.5</c:v>
                </c:pt>
                <c:pt idx="36">
                  <c:v>42004.5</c:v>
                </c:pt>
                <c:pt idx="37">
                  <c:v>42185.75</c:v>
                </c:pt>
                <c:pt idx="38">
                  <c:v>42369.75</c:v>
                </c:pt>
                <c:pt idx="39">
                  <c:v>42551</c:v>
                </c:pt>
                <c:pt idx="40">
                  <c:v>42735</c:v>
                </c:pt>
                <c:pt idx="41">
                  <c:v>42916.25</c:v>
                </c:pt>
                <c:pt idx="42">
                  <c:v>43100.25</c:v>
                </c:pt>
                <c:pt idx="43">
                  <c:v>43281.5</c:v>
                </c:pt>
              </c:numCache>
            </c:numRef>
          </c:cat>
          <c:val>
            <c:numRef>
              <c:f>'Overall Comparison'!$D$5:$AV$5</c:f>
              <c:numCache>
                <c:formatCode>0.00</c:formatCode>
                <c:ptCount val="45"/>
                <c:pt idx="0" formatCode="0">
                  <c:v>3.5</c:v>
                </c:pt>
                <c:pt idx="1">
                  <c:v>3.7307692307692308</c:v>
                </c:pt>
                <c:pt idx="2">
                  <c:v>3.2352941176470589</c:v>
                </c:pt>
                <c:pt idx="3">
                  <c:v>3.6470588235294117</c:v>
                </c:pt>
                <c:pt idx="4">
                  <c:v>3.1363636363636362</c:v>
                </c:pt>
                <c:pt idx="5">
                  <c:v>3.3181818181818183</c:v>
                </c:pt>
                <c:pt idx="6">
                  <c:v>3.4411764705882355</c:v>
                </c:pt>
                <c:pt idx="7">
                  <c:v>3.4705882352941178</c:v>
                </c:pt>
                <c:pt idx="8">
                  <c:v>3.6176470588235294</c:v>
                </c:pt>
                <c:pt idx="9">
                  <c:v>3.4864864864864864</c:v>
                </c:pt>
                <c:pt idx="10">
                  <c:v>3.4864864864864864</c:v>
                </c:pt>
                <c:pt idx="11">
                  <c:v>3.1190476190476191</c:v>
                </c:pt>
                <c:pt idx="12">
                  <c:v>3.3333333333333335</c:v>
                </c:pt>
                <c:pt idx="13">
                  <c:v>3.2619047619047619</c:v>
                </c:pt>
                <c:pt idx="14">
                  <c:v>3.3809523809523809</c:v>
                </c:pt>
                <c:pt idx="15">
                  <c:v>3.1904761904761907</c:v>
                </c:pt>
                <c:pt idx="16">
                  <c:v>3</c:v>
                </c:pt>
                <c:pt idx="17">
                  <c:v>3.1190476190476191</c:v>
                </c:pt>
                <c:pt idx="18">
                  <c:v>3.3333333333333335</c:v>
                </c:pt>
                <c:pt idx="19">
                  <c:v>3.1666666666666665</c:v>
                </c:pt>
                <c:pt idx="20">
                  <c:v>3.2619047619047619</c:v>
                </c:pt>
                <c:pt idx="21">
                  <c:v>3.1904761904761907</c:v>
                </c:pt>
                <c:pt idx="22">
                  <c:v>3.5249999999999999</c:v>
                </c:pt>
                <c:pt idx="23">
                  <c:v>3.75</c:v>
                </c:pt>
                <c:pt idx="24">
                  <c:v>3.45</c:v>
                </c:pt>
                <c:pt idx="25">
                  <c:v>3.4750000000000001</c:v>
                </c:pt>
                <c:pt idx="26">
                  <c:v>3.4523809523809526</c:v>
                </c:pt>
                <c:pt idx="27">
                  <c:v>3.5238095238095237</c:v>
                </c:pt>
                <c:pt idx="28">
                  <c:v>3.4047619047619047</c:v>
                </c:pt>
                <c:pt idx="29">
                  <c:v>3.5714285714285716</c:v>
                </c:pt>
                <c:pt idx="30">
                  <c:v>3.3809523809523809</c:v>
                </c:pt>
                <c:pt idx="31">
                  <c:v>3.4047619047619047</c:v>
                </c:pt>
                <c:pt idx="32">
                  <c:v>3.0714285714285716</c:v>
                </c:pt>
                <c:pt idx="33">
                  <c:v>0</c:v>
                </c:pt>
                <c:pt idx="34">
                  <c:v>0</c:v>
                </c:pt>
                <c:pt idx="35">
                  <c:v>3.1904761904761907</c:v>
                </c:pt>
                <c:pt idx="36">
                  <c:v>3.3809523809523809</c:v>
                </c:pt>
                <c:pt idx="37">
                  <c:v>3.6428571428571428</c:v>
                </c:pt>
                <c:pt idx="38">
                  <c:v>3.7619047619047619</c:v>
                </c:pt>
                <c:pt idx="39">
                  <c:v>3.6428571428571428</c:v>
                </c:pt>
                <c:pt idx="40">
                  <c:v>3.75</c:v>
                </c:pt>
                <c:pt idx="41">
                  <c:v>3.3658536585365852</c:v>
                </c:pt>
                <c:pt idx="42">
                  <c:v>3.4878048780487805</c:v>
                </c:pt>
                <c:pt idx="43">
                  <c:v>3.6829268292682928</c:v>
                </c:pt>
                <c:pt idx="44">
                  <c:v>0</c:v>
                </c:pt>
              </c:numCache>
            </c:numRef>
          </c:val>
          <c:smooth val="0"/>
          <c:extLst xmlns:c16r2="http://schemas.microsoft.com/office/drawing/2015/06/chart">
            <c:ext xmlns:c16="http://schemas.microsoft.com/office/drawing/2014/chart" uri="{C3380CC4-5D6E-409C-BE32-E72D297353CC}">
              <c16:uniqueId val="{00000000-6DFC-47C9-B215-A41A23275116}"/>
            </c:ext>
          </c:extLst>
        </c:ser>
        <c:ser>
          <c:idx val="9"/>
          <c:order val="9"/>
          <c:tx>
            <c:v>SMFP 2.84 PPS</c:v>
          </c:tx>
          <c:spPr>
            <a:ln w="34925" cap="rnd">
              <a:solidFill>
                <a:schemeClr val="accent4">
                  <a:lumMod val="60000"/>
                </a:schemeClr>
              </a:solidFill>
              <a:round/>
            </a:ln>
            <a:effectLst>
              <a:outerShdw blurRad="57150" dist="19050" dir="5400000" algn="ctr" rotWithShape="0">
                <a:srgbClr val="000000">
                  <a:alpha val="63000"/>
                </a:srgbClr>
              </a:outerShdw>
            </a:effectLst>
          </c:spPr>
          <c:marker>
            <c:symbol val="none"/>
          </c:marker>
          <c:val>
            <c:numRef>
              <c:f>'Overall Comparison'!$D$15:$AV$15</c:f>
              <c:numCache>
                <c:formatCode>0.00</c:formatCode>
                <c:ptCount val="45"/>
                <c:pt idx="0">
                  <c:v>3.5</c:v>
                </c:pt>
                <c:pt idx="1">
                  <c:v>3.7307692307692308</c:v>
                </c:pt>
                <c:pt idx="2">
                  <c:v>3.2352941176470589</c:v>
                </c:pt>
                <c:pt idx="3">
                  <c:v>3.6470588235294117</c:v>
                </c:pt>
                <c:pt idx="4">
                  <c:v>4.0588235294117645</c:v>
                </c:pt>
                <c:pt idx="5">
                  <c:v>4.2941176470588234</c:v>
                </c:pt>
                <c:pt idx="6">
                  <c:v>3.4411764705882355</c:v>
                </c:pt>
                <c:pt idx="7">
                  <c:v>2.6818181818181817</c:v>
                </c:pt>
                <c:pt idx="8">
                  <c:v>2.7954545454545454</c:v>
                </c:pt>
                <c:pt idx="9">
                  <c:v>2.9318181818181817</c:v>
                </c:pt>
                <c:pt idx="10">
                  <c:v>3.7941176470588234</c:v>
                </c:pt>
                <c:pt idx="11">
                  <c:v>3.8529411764705883</c:v>
                </c:pt>
                <c:pt idx="12">
                  <c:v>3.4929044465468304</c:v>
                </c:pt>
                <c:pt idx="13">
                  <c:v>3.1136363636363638</c:v>
                </c:pt>
                <c:pt idx="14">
                  <c:v>3.2272727272727271</c:v>
                </c:pt>
                <c:pt idx="15">
                  <c:v>3.0454545454545454</c:v>
                </c:pt>
                <c:pt idx="16">
                  <c:v>2.8636363636363638</c:v>
                </c:pt>
                <c:pt idx="17">
                  <c:v>2.9772727272727271</c:v>
                </c:pt>
                <c:pt idx="18">
                  <c:v>3.1818181818181817</c:v>
                </c:pt>
                <c:pt idx="19">
                  <c:v>3.0227272727272729</c:v>
                </c:pt>
                <c:pt idx="20">
                  <c:v>3.1136363636363638</c:v>
                </c:pt>
                <c:pt idx="21">
                  <c:v>3.0454545454545454</c:v>
                </c:pt>
                <c:pt idx="22">
                  <c:v>3.2045454545454546</c:v>
                </c:pt>
                <c:pt idx="23">
                  <c:v>3.4090909090909092</c:v>
                </c:pt>
                <c:pt idx="24">
                  <c:v>3.1363636363636362</c:v>
                </c:pt>
                <c:pt idx="25">
                  <c:v>3.1590909090909092</c:v>
                </c:pt>
                <c:pt idx="26">
                  <c:v>3.2954545454545454</c:v>
                </c:pt>
                <c:pt idx="27">
                  <c:v>3.3636363636363638</c:v>
                </c:pt>
                <c:pt idx="28">
                  <c:v>3.25</c:v>
                </c:pt>
                <c:pt idx="29">
                  <c:v>3.4090909090909092</c:v>
                </c:pt>
                <c:pt idx="30">
                  <c:v>3.2272727272727271</c:v>
                </c:pt>
                <c:pt idx="31">
                  <c:v>3.25</c:v>
                </c:pt>
                <c:pt idx="32">
                  <c:v>2.9318181818181817</c:v>
                </c:pt>
                <c:pt idx="33">
                  <c:v>0</c:v>
                </c:pt>
                <c:pt idx="34">
                  <c:v>0</c:v>
                </c:pt>
                <c:pt idx="35">
                  <c:v>3.0454545454545454</c:v>
                </c:pt>
                <c:pt idx="36">
                  <c:v>3.2272727272727271</c:v>
                </c:pt>
                <c:pt idx="37">
                  <c:v>5.884615384615385</c:v>
                </c:pt>
                <c:pt idx="38">
                  <c:v>5.0948182989599973</c:v>
                </c:pt>
                <c:pt idx="39">
                  <c:v>4.1338055175343369</c:v>
                </c:pt>
                <c:pt idx="40">
                  <c:v>3.4090909090909092</c:v>
                </c:pt>
                <c:pt idx="41">
                  <c:v>3.1363636363636362</c:v>
                </c:pt>
                <c:pt idx="42">
                  <c:v>3.25</c:v>
                </c:pt>
                <c:pt idx="43">
                  <c:v>3.4318181818181817</c:v>
                </c:pt>
                <c:pt idx="44">
                  <c:v>#N/A</c:v>
                </c:pt>
              </c:numCache>
            </c:numRef>
          </c:val>
          <c:smooth val="0"/>
          <c:extLst xmlns:c16r2="http://schemas.microsoft.com/office/drawing/2015/06/chart">
            <c:ext xmlns:c16="http://schemas.microsoft.com/office/drawing/2014/chart" uri="{C3380CC4-5D6E-409C-BE32-E72D297353CC}">
              <c16:uniqueId val="{00000001-6DFC-47C9-B215-A41A23275116}"/>
            </c:ext>
          </c:extLst>
        </c:ser>
        <c:dLbls>
          <c:showLegendKey val="0"/>
          <c:showVal val="0"/>
          <c:showCatName val="0"/>
          <c:showSerName val="0"/>
          <c:showPercent val="0"/>
          <c:showBubbleSize val="0"/>
        </c:dLbls>
        <c:smooth val="0"/>
        <c:axId val="226597600"/>
        <c:axId val="226597208"/>
        <c:extLst xmlns:c16r2="http://schemas.microsoft.com/office/drawing/2015/06/chart">
          <c:ext xmlns:c15="http://schemas.microsoft.com/office/drawing/2012/chart" uri="{02D57815-91ED-43cb-92C2-25804820EDAC}">
            <c15:filteredLineSeries>
              <c15:ser>
                <c:idx val="1"/>
                <c:order val="1"/>
                <c:tx>
                  <c:v>SMFP 3.16 PPS</c:v>
                </c:tx>
                <c:spPr>
                  <a:ln w="34925" cap="rnd">
                    <a:solidFill>
                      <a:schemeClr val="accent2"/>
                    </a:solidFill>
                    <a:round/>
                  </a:ln>
                  <a:effectLst>
                    <a:outerShdw blurRad="57150" dist="19050" dir="5400000" algn="ctr" rotWithShape="0">
                      <a:srgbClr val="000000">
                        <a:alpha val="63000"/>
                      </a:srgbClr>
                    </a:outerShdw>
                  </a:effectLst>
                </c:spPr>
                <c:marker>
                  <c:symbol val="none"/>
                </c:marker>
                <c:cat>
                  <c:numRef>
                    <c:extLst xmlns:c16r2="http://schemas.microsoft.com/office/drawing/2015/06/chart">
                      <c:ext uri="{02D57815-91ED-43cb-92C2-25804820EDAC}">
                        <c15:formulaRef>
                          <c15:sqref>'Overall Comparison'!$D$3:$AU$3</c15:sqref>
                        </c15:formulaRef>
                      </c:ext>
                    </c:extLst>
                    <c:numCache>
                      <c:formatCode>m/d/yyyy</c:formatCode>
                      <c:ptCount val="44"/>
                      <c:pt idx="0">
                        <c:v>35430</c:v>
                      </c:pt>
                      <c:pt idx="1">
                        <c:v>35611</c:v>
                      </c:pt>
                      <c:pt idx="2">
                        <c:v>35795.25</c:v>
                      </c:pt>
                      <c:pt idx="3">
                        <c:v>35976.25</c:v>
                      </c:pt>
                      <c:pt idx="4">
                        <c:v>36160.5</c:v>
                      </c:pt>
                      <c:pt idx="5">
                        <c:v>36341.75</c:v>
                      </c:pt>
                      <c:pt idx="6">
                        <c:v>36525.75</c:v>
                      </c:pt>
                      <c:pt idx="7">
                        <c:v>36707</c:v>
                      </c:pt>
                      <c:pt idx="8">
                        <c:v>36891</c:v>
                      </c:pt>
                      <c:pt idx="9">
                        <c:v>37072.25</c:v>
                      </c:pt>
                      <c:pt idx="10">
                        <c:v>37256.25</c:v>
                      </c:pt>
                      <c:pt idx="11">
                        <c:v>37437.5</c:v>
                      </c:pt>
                      <c:pt idx="12">
                        <c:v>37621.5</c:v>
                      </c:pt>
                      <c:pt idx="13">
                        <c:v>37802.75</c:v>
                      </c:pt>
                      <c:pt idx="14">
                        <c:v>37986.75</c:v>
                      </c:pt>
                      <c:pt idx="15">
                        <c:v>38168</c:v>
                      </c:pt>
                      <c:pt idx="16">
                        <c:v>38352</c:v>
                      </c:pt>
                      <c:pt idx="17">
                        <c:v>38533.25</c:v>
                      </c:pt>
                      <c:pt idx="18">
                        <c:v>38717.25</c:v>
                      </c:pt>
                      <c:pt idx="19">
                        <c:v>38898.5</c:v>
                      </c:pt>
                      <c:pt idx="20">
                        <c:v>39082.5</c:v>
                      </c:pt>
                      <c:pt idx="21">
                        <c:v>39263.75</c:v>
                      </c:pt>
                      <c:pt idx="22">
                        <c:v>39447.75</c:v>
                      </c:pt>
                      <c:pt idx="23">
                        <c:v>39629</c:v>
                      </c:pt>
                      <c:pt idx="24">
                        <c:v>39813</c:v>
                      </c:pt>
                      <c:pt idx="25">
                        <c:v>39994.25</c:v>
                      </c:pt>
                      <c:pt idx="26">
                        <c:v>40178.25</c:v>
                      </c:pt>
                      <c:pt idx="27">
                        <c:v>40359.5</c:v>
                      </c:pt>
                      <c:pt idx="28">
                        <c:v>40543.5</c:v>
                      </c:pt>
                      <c:pt idx="29">
                        <c:v>40724.75</c:v>
                      </c:pt>
                      <c:pt idx="30">
                        <c:v>40908.75</c:v>
                      </c:pt>
                      <c:pt idx="31">
                        <c:v>41090</c:v>
                      </c:pt>
                      <c:pt idx="32">
                        <c:v>41274</c:v>
                      </c:pt>
                      <c:pt idx="33">
                        <c:v>41455.25</c:v>
                      </c:pt>
                      <c:pt idx="34">
                        <c:v>41639.25</c:v>
                      </c:pt>
                      <c:pt idx="35">
                        <c:v>41820.5</c:v>
                      </c:pt>
                      <c:pt idx="36">
                        <c:v>42004.5</c:v>
                      </c:pt>
                      <c:pt idx="37">
                        <c:v>42185.75</c:v>
                      </c:pt>
                      <c:pt idx="38">
                        <c:v>42369.75</c:v>
                      </c:pt>
                      <c:pt idx="39">
                        <c:v>42551</c:v>
                      </c:pt>
                      <c:pt idx="40">
                        <c:v>42735</c:v>
                      </c:pt>
                      <c:pt idx="41">
                        <c:v>42916.25</c:v>
                      </c:pt>
                      <c:pt idx="42">
                        <c:v>43100.25</c:v>
                      </c:pt>
                      <c:pt idx="43">
                        <c:v>43281.5</c:v>
                      </c:pt>
                    </c:numCache>
                  </c:numRef>
                </c:cat>
                <c:val>
                  <c:numRef>
                    <c:extLst xmlns:c16r2="http://schemas.microsoft.com/office/drawing/2015/06/chart">
                      <c:ext uri="{02D57815-91ED-43cb-92C2-25804820EDAC}">
                        <c15:formulaRef>
                          <c15:sqref>'Overall Comparison'!$D$7:$AV$7</c15:sqref>
                        </c15:formulaRef>
                      </c:ext>
                    </c:extLst>
                    <c:numCache>
                      <c:formatCode>0.00</c:formatCode>
                      <c:ptCount val="45"/>
                      <c:pt idx="0">
                        <c:v>3.5</c:v>
                      </c:pt>
                      <c:pt idx="1">
                        <c:v>3.7307692307692308</c:v>
                      </c:pt>
                      <c:pt idx="2">
                        <c:v>3.2352941176470589</c:v>
                      </c:pt>
                      <c:pt idx="3">
                        <c:v>3.6470588235294117</c:v>
                      </c:pt>
                      <c:pt idx="4">
                        <c:v>4.0588235294117645</c:v>
                      </c:pt>
                      <c:pt idx="5">
                        <c:v>4.2941176470588234</c:v>
                      </c:pt>
                      <c:pt idx="6">
                        <c:v>3.4411764705882355</c:v>
                      </c:pt>
                      <c:pt idx="7">
                        <c:v>2.6818181818181817</c:v>
                      </c:pt>
                      <c:pt idx="8">
                        <c:v>2.7954545454545454</c:v>
                      </c:pt>
                      <c:pt idx="9">
                        <c:v>2.9318181818181817</c:v>
                      </c:pt>
                      <c:pt idx="10">
                        <c:v>3.7941176470588234</c:v>
                      </c:pt>
                      <c:pt idx="11">
                        <c:v>3.8529411764705883</c:v>
                      </c:pt>
                      <c:pt idx="12">
                        <c:v>4.117647058823529</c:v>
                      </c:pt>
                      <c:pt idx="13">
                        <c:v>3.1136363636363638</c:v>
                      </c:pt>
                      <c:pt idx="14">
                        <c:v>3.2272727272727271</c:v>
                      </c:pt>
                      <c:pt idx="15">
                        <c:v>3.0454545454545454</c:v>
                      </c:pt>
                      <c:pt idx="16">
                        <c:v>2.8636363636363638</c:v>
                      </c:pt>
                      <c:pt idx="17">
                        <c:v>2.9772727272727271</c:v>
                      </c:pt>
                      <c:pt idx="18">
                        <c:v>3.1818181818181817</c:v>
                      </c:pt>
                      <c:pt idx="19">
                        <c:v>3.0227272727272729</c:v>
                      </c:pt>
                      <c:pt idx="20">
                        <c:v>3.1136363636363638</c:v>
                      </c:pt>
                      <c:pt idx="21">
                        <c:v>3.0454545454545454</c:v>
                      </c:pt>
                      <c:pt idx="22">
                        <c:v>3.2045454545454546</c:v>
                      </c:pt>
                      <c:pt idx="23">
                        <c:v>3.4090909090909092</c:v>
                      </c:pt>
                      <c:pt idx="24">
                        <c:v>3.1363636363636362</c:v>
                      </c:pt>
                      <c:pt idx="25">
                        <c:v>3.1590909090909092</c:v>
                      </c:pt>
                      <c:pt idx="26">
                        <c:v>3.2954545454545454</c:v>
                      </c:pt>
                      <c:pt idx="27">
                        <c:v>3.3636363636363638</c:v>
                      </c:pt>
                      <c:pt idx="28">
                        <c:v>3.25</c:v>
                      </c:pt>
                      <c:pt idx="29">
                        <c:v>3.4090909090909092</c:v>
                      </c:pt>
                      <c:pt idx="30">
                        <c:v>3.2272727272727271</c:v>
                      </c:pt>
                      <c:pt idx="31">
                        <c:v>3.25</c:v>
                      </c:pt>
                      <c:pt idx="32">
                        <c:v>2.9318181818181817</c:v>
                      </c:pt>
                      <c:pt idx="33">
                        <c:v>0</c:v>
                      </c:pt>
                      <c:pt idx="34">
                        <c:v>0</c:v>
                      </c:pt>
                      <c:pt idx="35">
                        <c:v>3.0454545454545454</c:v>
                      </c:pt>
                      <c:pt idx="36">
                        <c:v>3.2272727272727271</c:v>
                      </c:pt>
                      <c:pt idx="37">
                        <c:v>5.884615384615385</c:v>
                      </c:pt>
                      <c:pt idx="38">
                        <c:v>6.0769230769230766</c:v>
                      </c:pt>
                      <c:pt idx="39">
                        <c:v>5.6799812030075181</c:v>
                      </c:pt>
                      <c:pt idx="40">
                        <c:v>4.061000685400959</c:v>
                      </c:pt>
                      <c:pt idx="41">
                        <c:v>3.1363636363636362</c:v>
                      </c:pt>
                      <c:pt idx="42">
                        <c:v>3.25</c:v>
                      </c:pt>
                      <c:pt idx="43">
                        <c:v>3.4318181818181817</c:v>
                      </c:pt>
                      <c:pt idx="44">
                        <c:v>#N/A</c:v>
                      </c:pt>
                    </c:numCache>
                  </c:numRef>
                </c:val>
                <c:smooth val="0"/>
                <c:extLst xmlns:c16r2="http://schemas.microsoft.com/office/drawing/2015/06/chart">
                  <c:ext xmlns:c16="http://schemas.microsoft.com/office/drawing/2014/chart" uri="{C3380CC4-5D6E-409C-BE32-E72D297353CC}">
                    <c16:uniqueId val="{00000002-6DFC-47C9-B215-A41A23275116}"/>
                  </c:ext>
                </c:extLst>
              </c15:ser>
            </c15:filteredLineSeries>
            <c15:filteredLineSeries>
              <c15:ser>
                <c:idx val="2"/>
                <c:order val="2"/>
                <c:tx>
                  <c:v>SMFP 3.12 PPS</c:v>
                </c:tx>
                <c:spPr>
                  <a:ln w="34925" cap="rnd">
                    <a:solidFill>
                      <a:schemeClr val="accent3"/>
                    </a:solidFill>
                    <a:round/>
                  </a:ln>
                  <a:effectLst>
                    <a:outerShdw blurRad="57150" dist="19050" dir="5400000" algn="ctr" rotWithShape="0">
                      <a:srgbClr val="000000">
                        <a:alpha val="63000"/>
                      </a:srgbClr>
                    </a:outerShdw>
                  </a:effectLst>
                </c:spPr>
                <c:marker>
                  <c:symbol val="none"/>
                </c:marker>
                <c:val>
                  <c:numRef>
                    <c:extLst xmlns:c16r2="http://schemas.microsoft.com/office/drawing/2015/06/chart" xmlns:c15="http://schemas.microsoft.com/office/drawing/2012/chart">
                      <c:ext xmlns:c15="http://schemas.microsoft.com/office/drawing/2012/chart" uri="{02D57815-91ED-43cb-92C2-25804820EDAC}">
                        <c15:formulaRef>
                          <c15:sqref>'Overall Comparison'!$D$8:$AV$8</c15:sqref>
                        </c15:formulaRef>
                      </c:ext>
                    </c:extLst>
                    <c:numCache>
                      <c:formatCode>0.00</c:formatCode>
                      <c:ptCount val="45"/>
                      <c:pt idx="0">
                        <c:v>3.5</c:v>
                      </c:pt>
                      <c:pt idx="1">
                        <c:v>3.7307692307692308</c:v>
                      </c:pt>
                      <c:pt idx="2">
                        <c:v>3.2352941176470589</c:v>
                      </c:pt>
                      <c:pt idx="3">
                        <c:v>3.6470588235294117</c:v>
                      </c:pt>
                      <c:pt idx="4">
                        <c:v>4.0588235294117645</c:v>
                      </c:pt>
                      <c:pt idx="5">
                        <c:v>4.2941176470588234</c:v>
                      </c:pt>
                      <c:pt idx="6">
                        <c:v>3.4411764705882355</c:v>
                      </c:pt>
                      <c:pt idx="7">
                        <c:v>2.6818181818181817</c:v>
                      </c:pt>
                      <c:pt idx="8">
                        <c:v>2.7954545454545454</c:v>
                      </c:pt>
                      <c:pt idx="9">
                        <c:v>2.9318181818181817</c:v>
                      </c:pt>
                      <c:pt idx="10">
                        <c:v>3.7941176470588234</c:v>
                      </c:pt>
                      <c:pt idx="11">
                        <c:v>3.8529411764705883</c:v>
                      </c:pt>
                      <c:pt idx="12">
                        <c:v>4.117647058823529</c:v>
                      </c:pt>
                      <c:pt idx="13">
                        <c:v>3.1136363636363638</c:v>
                      </c:pt>
                      <c:pt idx="14">
                        <c:v>3.2272727272727271</c:v>
                      </c:pt>
                      <c:pt idx="15">
                        <c:v>3.0454545454545454</c:v>
                      </c:pt>
                      <c:pt idx="16">
                        <c:v>2.8636363636363638</c:v>
                      </c:pt>
                      <c:pt idx="17">
                        <c:v>2.9772727272727271</c:v>
                      </c:pt>
                      <c:pt idx="18">
                        <c:v>3.1818181818181817</c:v>
                      </c:pt>
                      <c:pt idx="19">
                        <c:v>3.0227272727272729</c:v>
                      </c:pt>
                      <c:pt idx="20">
                        <c:v>3.1136363636363638</c:v>
                      </c:pt>
                      <c:pt idx="21">
                        <c:v>3.0454545454545454</c:v>
                      </c:pt>
                      <c:pt idx="22">
                        <c:v>3.2045454545454546</c:v>
                      </c:pt>
                      <c:pt idx="23">
                        <c:v>3.4090909090909092</c:v>
                      </c:pt>
                      <c:pt idx="24">
                        <c:v>3.1363636363636362</c:v>
                      </c:pt>
                      <c:pt idx="25">
                        <c:v>3.1590909090909092</c:v>
                      </c:pt>
                      <c:pt idx="26">
                        <c:v>3.2954545454545454</c:v>
                      </c:pt>
                      <c:pt idx="27">
                        <c:v>3.3636363636363638</c:v>
                      </c:pt>
                      <c:pt idx="28">
                        <c:v>3.25</c:v>
                      </c:pt>
                      <c:pt idx="29">
                        <c:v>3.4090909090909092</c:v>
                      </c:pt>
                      <c:pt idx="30">
                        <c:v>3.2272727272727271</c:v>
                      </c:pt>
                      <c:pt idx="31">
                        <c:v>3.25</c:v>
                      </c:pt>
                      <c:pt idx="32">
                        <c:v>2.9318181818181817</c:v>
                      </c:pt>
                      <c:pt idx="33">
                        <c:v>0</c:v>
                      </c:pt>
                      <c:pt idx="34">
                        <c:v>0</c:v>
                      </c:pt>
                      <c:pt idx="35">
                        <c:v>3.0454545454545454</c:v>
                      </c:pt>
                      <c:pt idx="36">
                        <c:v>3.2272727272727271</c:v>
                      </c:pt>
                      <c:pt idx="37">
                        <c:v>5.884615384615385</c:v>
                      </c:pt>
                      <c:pt idx="38">
                        <c:v>6.0769230769230766</c:v>
                      </c:pt>
                      <c:pt idx="39">
                        <c:v>5.5610438024231135</c:v>
                      </c:pt>
                      <c:pt idx="40">
                        <c:v>3.9986329460013672</c:v>
                      </c:pt>
                      <c:pt idx="41">
                        <c:v>3.1363636363636362</c:v>
                      </c:pt>
                      <c:pt idx="42">
                        <c:v>3.25</c:v>
                      </c:pt>
                      <c:pt idx="43">
                        <c:v>3.4318181818181817</c:v>
                      </c:pt>
                      <c:pt idx="44">
                        <c:v>#N/A</c:v>
                      </c:pt>
                    </c:numCache>
                  </c:numRef>
                </c:val>
                <c:smooth val="0"/>
                <c:extLst xmlns:c16r2="http://schemas.microsoft.com/office/drawing/2015/06/chart" xmlns:c15="http://schemas.microsoft.com/office/drawing/2012/chart">
                  <c:ext xmlns:c16="http://schemas.microsoft.com/office/drawing/2014/chart" uri="{C3380CC4-5D6E-409C-BE32-E72D297353CC}">
                    <c16:uniqueId val="{00000003-6DFC-47C9-B215-A41A23275116}"/>
                  </c:ext>
                </c:extLst>
              </c15:ser>
            </c15:filteredLineSeries>
            <c15:filteredLineSeries>
              <c15:ser>
                <c:idx val="3"/>
                <c:order val="3"/>
                <c:tx>
                  <c:v>SMFP 3.08 PPS</c:v>
                </c:tx>
                <c:spPr>
                  <a:ln w="34925" cap="rnd">
                    <a:solidFill>
                      <a:schemeClr val="accent4"/>
                    </a:solidFill>
                    <a:round/>
                  </a:ln>
                  <a:effectLst>
                    <a:outerShdw blurRad="57150" dist="19050" dir="5400000" algn="ctr" rotWithShape="0">
                      <a:srgbClr val="000000">
                        <a:alpha val="63000"/>
                      </a:srgbClr>
                    </a:outerShdw>
                  </a:effectLst>
                </c:spPr>
                <c:marker>
                  <c:symbol val="none"/>
                </c:marker>
                <c:val>
                  <c:numRef>
                    <c:extLst xmlns:c16r2="http://schemas.microsoft.com/office/drawing/2015/06/chart" xmlns:c15="http://schemas.microsoft.com/office/drawing/2012/chart">
                      <c:ext xmlns:c15="http://schemas.microsoft.com/office/drawing/2012/chart" uri="{02D57815-91ED-43cb-92C2-25804820EDAC}">
                        <c15:formulaRef>
                          <c15:sqref>'Overall Comparison'!$D$9:$AV$9</c15:sqref>
                        </c15:formulaRef>
                      </c:ext>
                    </c:extLst>
                    <c:numCache>
                      <c:formatCode>0.00</c:formatCode>
                      <c:ptCount val="45"/>
                      <c:pt idx="0">
                        <c:v>3.5</c:v>
                      </c:pt>
                      <c:pt idx="1">
                        <c:v>3.7307692307692308</c:v>
                      </c:pt>
                      <c:pt idx="2">
                        <c:v>3.2352941176470589</c:v>
                      </c:pt>
                      <c:pt idx="3">
                        <c:v>3.6470588235294117</c:v>
                      </c:pt>
                      <c:pt idx="4">
                        <c:v>4.0588235294117645</c:v>
                      </c:pt>
                      <c:pt idx="5">
                        <c:v>4.2941176470588234</c:v>
                      </c:pt>
                      <c:pt idx="6">
                        <c:v>3.4411764705882355</c:v>
                      </c:pt>
                      <c:pt idx="7">
                        <c:v>2.6818181818181817</c:v>
                      </c:pt>
                      <c:pt idx="8">
                        <c:v>2.7954545454545454</c:v>
                      </c:pt>
                      <c:pt idx="9">
                        <c:v>2.9318181818181817</c:v>
                      </c:pt>
                      <c:pt idx="10">
                        <c:v>3.7941176470588234</c:v>
                      </c:pt>
                      <c:pt idx="11">
                        <c:v>3.8529411764705883</c:v>
                      </c:pt>
                      <c:pt idx="12">
                        <c:v>4.117647058823529</c:v>
                      </c:pt>
                      <c:pt idx="13">
                        <c:v>3.1136363636363638</c:v>
                      </c:pt>
                      <c:pt idx="14">
                        <c:v>3.2272727272727271</c:v>
                      </c:pt>
                      <c:pt idx="15">
                        <c:v>3.0454545454545454</c:v>
                      </c:pt>
                      <c:pt idx="16">
                        <c:v>2.8636363636363638</c:v>
                      </c:pt>
                      <c:pt idx="17">
                        <c:v>2.9772727272727271</c:v>
                      </c:pt>
                      <c:pt idx="18">
                        <c:v>3.1818181818181817</c:v>
                      </c:pt>
                      <c:pt idx="19">
                        <c:v>3.0227272727272729</c:v>
                      </c:pt>
                      <c:pt idx="20">
                        <c:v>3.1136363636363638</c:v>
                      </c:pt>
                      <c:pt idx="21">
                        <c:v>3.0454545454545454</c:v>
                      </c:pt>
                      <c:pt idx="22">
                        <c:v>3.2045454545454546</c:v>
                      </c:pt>
                      <c:pt idx="23">
                        <c:v>3.4090909090909092</c:v>
                      </c:pt>
                      <c:pt idx="24">
                        <c:v>3.1363636363636362</c:v>
                      </c:pt>
                      <c:pt idx="25">
                        <c:v>3.1590909090909092</c:v>
                      </c:pt>
                      <c:pt idx="26">
                        <c:v>3.2954545454545454</c:v>
                      </c:pt>
                      <c:pt idx="27">
                        <c:v>3.3636363636363638</c:v>
                      </c:pt>
                      <c:pt idx="28">
                        <c:v>3.25</c:v>
                      </c:pt>
                      <c:pt idx="29">
                        <c:v>3.4090909090909092</c:v>
                      </c:pt>
                      <c:pt idx="30">
                        <c:v>3.2272727272727271</c:v>
                      </c:pt>
                      <c:pt idx="31">
                        <c:v>3.25</c:v>
                      </c:pt>
                      <c:pt idx="32">
                        <c:v>2.9318181818181817</c:v>
                      </c:pt>
                      <c:pt idx="33">
                        <c:v>0</c:v>
                      </c:pt>
                      <c:pt idx="34">
                        <c:v>0</c:v>
                      </c:pt>
                      <c:pt idx="35">
                        <c:v>3.0454545454545454</c:v>
                      </c:pt>
                      <c:pt idx="36">
                        <c:v>3.2272727272727271</c:v>
                      </c:pt>
                      <c:pt idx="37">
                        <c:v>5.884615384615385</c:v>
                      </c:pt>
                      <c:pt idx="38">
                        <c:v>6.0769230769230766</c:v>
                      </c:pt>
                      <c:pt idx="39">
                        <c:v>5.4440850277264321</c:v>
                      </c:pt>
                      <c:pt idx="40">
                        <c:v>3.9366053169734152</c:v>
                      </c:pt>
                      <c:pt idx="41">
                        <c:v>3.1363636363636362</c:v>
                      </c:pt>
                      <c:pt idx="42">
                        <c:v>3.25</c:v>
                      </c:pt>
                      <c:pt idx="43">
                        <c:v>3.4318181818181817</c:v>
                      </c:pt>
                      <c:pt idx="44">
                        <c:v>#N/A</c:v>
                      </c:pt>
                    </c:numCache>
                  </c:numRef>
                </c:val>
                <c:smooth val="0"/>
                <c:extLst xmlns:c16r2="http://schemas.microsoft.com/office/drawing/2015/06/chart" xmlns:c15="http://schemas.microsoft.com/office/drawing/2012/chart">
                  <c:ext xmlns:c16="http://schemas.microsoft.com/office/drawing/2014/chart" uri="{C3380CC4-5D6E-409C-BE32-E72D297353CC}">
                    <c16:uniqueId val="{00000004-6DFC-47C9-B215-A41A23275116}"/>
                  </c:ext>
                </c:extLst>
              </c15:ser>
            </c15:filteredLineSeries>
            <c15:filteredLineSeries>
              <c15:ser>
                <c:idx val="4"/>
                <c:order val="4"/>
                <c:tx>
                  <c:v>SMFP 3.04 PPS</c:v>
                </c:tx>
                <c:spPr>
                  <a:ln w="34925" cap="rnd">
                    <a:solidFill>
                      <a:schemeClr val="accent5"/>
                    </a:solidFill>
                    <a:round/>
                  </a:ln>
                  <a:effectLst>
                    <a:outerShdw blurRad="57150" dist="19050" dir="5400000" algn="ctr" rotWithShape="0">
                      <a:srgbClr val="000000">
                        <a:alpha val="63000"/>
                      </a:srgbClr>
                    </a:outerShdw>
                  </a:effectLst>
                </c:spPr>
                <c:marker>
                  <c:symbol val="none"/>
                </c:marker>
                <c:val>
                  <c:numRef>
                    <c:extLst xmlns:c16r2="http://schemas.microsoft.com/office/drawing/2015/06/chart" xmlns:c15="http://schemas.microsoft.com/office/drawing/2012/chart">
                      <c:ext xmlns:c15="http://schemas.microsoft.com/office/drawing/2012/chart" uri="{02D57815-91ED-43cb-92C2-25804820EDAC}">
                        <c15:formulaRef>
                          <c15:sqref>'Overall Comparison'!$D$10:$AV$10</c15:sqref>
                        </c15:formulaRef>
                      </c:ext>
                    </c:extLst>
                    <c:numCache>
                      <c:formatCode>0.00</c:formatCode>
                      <c:ptCount val="45"/>
                      <c:pt idx="0">
                        <c:v>3.5</c:v>
                      </c:pt>
                      <c:pt idx="1">
                        <c:v>3.7307692307692308</c:v>
                      </c:pt>
                      <c:pt idx="2">
                        <c:v>3.2352941176470589</c:v>
                      </c:pt>
                      <c:pt idx="3">
                        <c:v>3.6470588235294117</c:v>
                      </c:pt>
                      <c:pt idx="4">
                        <c:v>4.0588235294117645</c:v>
                      </c:pt>
                      <c:pt idx="5">
                        <c:v>4.2941176470588234</c:v>
                      </c:pt>
                      <c:pt idx="6">
                        <c:v>3.4411764705882355</c:v>
                      </c:pt>
                      <c:pt idx="7">
                        <c:v>2.6818181818181817</c:v>
                      </c:pt>
                      <c:pt idx="8">
                        <c:v>2.7954545454545454</c:v>
                      </c:pt>
                      <c:pt idx="9">
                        <c:v>2.9318181818181817</c:v>
                      </c:pt>
                      <c:pt idx="10">
                        <c:v>3.7941176470588234</c:v>
                      </c:pt>
                      <c:pt idx="11">
                        <c:v>3.8529411764705883</c:v>
                      </c:pt>
                      <c:pt idx="12">
                        <c:v>4.117647058823529</c:v>
                      </c:pt>
                      <c:pt idx="13">
                        <c:v>3.1136363636363638</c:v>
                      </c:pt>
                      <c:pt idx="14">
                        <c:v>3.2272727272727271</c:v>
                      </c:pt>
                      <c:pt idx="15">
                        <c:v>3.0454545454545454</c:v>
                      </c:pt>
                      <c:pt idx="16">
                        <c:v>2.8636363636363638</c:v>
                      </c:pt>
                      <c:pt idx="17">
                        <c:v>2.9772727272727271</c:v>
                      </c:pt>
                      <c:pt idx="18">
                        <c:v>3.1818181818181817</c:v>
                      </c:pt>
                      <c:pt idx="19">
                        <c:v>3.0227272727272729</c:v>
                      </c:pt>
                      <c:pt idx="20">
                        <c:v>3.1136363636363638</c:v>
                      </c:pt>
                      <c:pt idx="21">
                        <c:v>3.0454545454545454</c:v>
                      </c:pt>
                      <c:pt idx="22">
                        <c:v>3.2045454545454546</c:v>
                      </c:pt>
                      <c:pt idx="23">
                        <c:v>3.4090909090909092</c:v>
                      </c:pt>
                      <c:pt idx="24">
                        <c:v>3.1363636363636362</c:v>
                      </c:pt>
                      <c:pt idx="25">
                        <c:v>3.1590909090909092</c:v>
                      </c:pt>
                      <c:pt idx="26">
                        <c:v>3.2954545454545454</c:v>
                      </c:pt>
                      <c:pt idx="27">
                        <c:v>3.3636363636363638</c:v>
                      </c:pt>
                      <c:pt idx="28">
                        <c:v>3.25</c:v>
                      </c:pt>
                      <c:pt idx="29">
                        <c:v>3.4090909090909092</c:v>
                      </c:pt>
                      <c:pt idx="30">
                        <c:v>3.2272727272727271</c:v>
                      </c:pt>
                      <c:pt idx="31">
                        <c:v>3.25</c:v>
                      </c:pt>
                      <c:pt idx="32">
                        <c:v>2.9318181818181817</c:v>
                      </c:pt>
                      <c:pt idx="33">
                        <c:v>0</c:v>
                      </c:pt>
                      <c:pt idx="34">
                        <c:v>0</c:v>
                      </c:pt>
                      <c:pt idx="35">
                        <c:v>3.0454545454545454</c:v>
                      </c:pt>
                      <c:pt idx="36">
                        <c:v>3.2272727272727271</c:v>
                      </c:pt>
                      <c:pt idx="37">
                        <c:v>5.884615384615385</c:v>
                      </c:pt>
                      <c:pt idx="38">
                        <c:v>5.6860234630801525</c:v>
                      </c:pt>
                      <c:pt idx="39">
                        <c:v>5.0167289850904</c:v>
                      </c:pt>
                      <c:pt idx="40">
                        <c:v>3.7038902685358219</c:v>
                      </c:pt>
                      <c:pt idx="41">
                        <c:v>3.1363636363636362</c:v>
                      </c:pt>
                      <c:pt idx="42">
                        <c:v>3.25</c:v>
                      </c:pt>
                      <c:pt idx="43">
                        <c:v>3.4318181818181817</c:v>
                      </c:pt>
                      <c:pt idx="44">
                        <c:v>#N/A</c:v>
                      </c:pt>
                    </c:numCache>
                  </c:numRef>
                </c:val>
                <c:smooth val="0"/>
                <c:extLst xmlns:c16r2="http://schemas.microsoft.com/office/drawing/2015/06/chart" xmlns:c15="http://schemas.microsoft.com/office/drawing/2012/chart">
                  <c:ext xmlns:c16="http://schemas.microsoft.com/office/drawing/2014/chart" uri="{C3380CC4-5D6E-409C-BE32-E72D297353CC}">
                    <c16:uniqueId val="{00000005-6DFC-47C9-B215-A41A23275116}"/>
                  </c:ext>
                </c:extLst>
              </c15:ser>
            </c15:filteredLineSeries>
            <c15:filteredLineSeries>
              <c15:ser>
                <c:idx val="5"/>
                <c:order val="5"/>
                <c:tx>
                  <c:v>SMFP 3.00 PPS</c:v>
                </c:tx>
                <c:spPr>
                  <a:ln w="34925" cap="rnd">
                    <a:solidFill>
                      <a:schemeClr val="accent6"/>
                    </a:solidFill>
                    <a:round/>
                  </a:ln>
                  <a:effectLst>
                    <a:outerShdw blurRad="57150" dist="19050" dir="5400000" algn="ctr" rotWithShape="0">
                      <a:srgbClr val="000000">
                        <a:alpha val="63000"/>
                      </a:srgbClr>
                    </a:outerShdw>
                  </a:effectLst>
                </c:spPr>
                <c:marker>
                  <c:symbol val="none"/>
                </c:marker>
                <c:val>
                  <c:numRef>
                    <c:extLst xmlns:c16r2="http://schemas.microsoft.com/office/drawing/2015/06/chart" xmlns:c15="http://schemas.microsoft.com/office/drawing/2012/chart">
                      <c:ext xmlns:c15="http://schemas.microsoft.com/office/drawing/2012/chart" uri="{02D57815-91ED-43cb-92C2-25804820EDAC}">
                        <c15:formulaRef>
                          <c15:sqref>'Overall Comparison'!$D$11:$AV$11</c15:sqref>
                        </c15:formulaRef>
                      </c:ext>
                    </c:extLst>
                    <c:numCache>
                      <c:formatCode>0.00</c:formatCode>
                      <c:ptCount val="45"/>
                      <c:pt idx="0">
                        <c:v>3.5</c:v>
                      </c:pt>
                      <c:pt idx="1">
                        <c:v>3.7307692307692308</c:v>
                      </c:pt>
                      <c:pt idx="2">
                        <c:v>3.2352941176470589</c:v>
                      </c:pt>
                      <c:pt idx="3">
                        <c:v>3.6470588235294117</c:v>
                      </c:pt>
                      <c:pt idx="4">
                        <c:v>4.0588235294117645</c:v>
                      </c:pt>
                      <c:pt idx="5">
                        <c:v>4.2941176470588234</c:v>
                      </c:pt>
                      <c:pt idx="6">
                        <c:v>3.4411764705882355</c:v>
                      </c:pt>
                      <c:pt idx="7">
                        <c:v>2.6818181818181817</c:v>
                      </c:pt>
                      <c:pt idx="8">
                        <c:v>2.7954545454545454</c:v>
                      </c:pt>
                      <c:pt idx="9">
                        <c:v>2.9318181818181817</c:v>
                      </c:pt>
                      <c:pt idx="10">
                        <c:v>3.7941176470588234</c:v>
                      </c:pt>
                      <c:pt idx="11">
                        <c:v>3.8529411764705883</c:v>
                      </c:pt>
                      <c:pt idx="12">
                        <c:v>4.117647058823529</c:v>
                      </c:pt>
                      <c:pt idx="13">
                        <c:v>3.1136363636363638</c:v>
                      </c:pt>
                      <c:pt idx="14">
                        <c:v>3.2272727272727271</c:v>
                      </c:pt>
                      <c:pt idx="15">
                        <c:v>3.0454545454545454</c:v>
                      </c:pt>
                      <c:pt idx="16">
                        <c:v>2.8636363636363638</c:v>
                      </c:pt>
                      <c:pt idx="17">
                        <c:v>2.9772727272727271</c:v>
                      </c:pt>
                      <c:pt idx="18">
                        <c:v>3.1818181818181817</c:v>
                      </c:pt>
                      <c:pt idx="19">
                        <c:v>3.0227272727272729</c:v>
                      </c:pt>
                      <c:pt idx="20">
                        <c:v>3.1136363636363638</c:v>
                      </c:pt>
                      <c:pt idx="21">
                        <c:v>3.0454545454545454</c:v>
                      </c:pt>
                      <c:pt idx="22">
                        <c:v>3.2045454545454546</c:v>
                      </c:pt>
                      <c:pt idx="23">
                        <c:v>3.4090909090909092</c:v>
                      </c:pt>
                      <c:pt idx="24">
                        <c:v>3.1363636363636362</c:v>
                      </c:pt>
                      <c:pt idx="25">
                        <c:v>3.1590909090909092</c:v>
                      </c:pt>
                      <c:pt idx="26">
                        <c:v>3.2954545454545454</c:v>
                      </c:pt>
                      <c:pt idx="27">
                        <c:v>3.3636363636363638</c:v>
                      </c:pt>
                      <c:pt idx="28">
                        <c:v>3.25</c:v>
                      </c:pt>
                      <c:pt idx="29">
                        <c:v>3.4090909090909092</c:v>
                      </c:pt>
                      <c:pt idx="30">
                        <c:v>3.2272727272727271</c:v>
                      </c:pt>
                      <c:pt idx="31">
                        <c:v>3.25</c:v>
                      </c:pt>
                      <c:pt idx="32">
                        <c:v>2.9318181818181817</c:v>
                      </c:pt>
                      <c:pt idx="33">
                        <c:v>0</c:v>
                      </c:pt>
                      <c:pt idx="34">
                        <c:v>0</c:v>
                      </c:pt>
                      <c:pt idx="35">
                        <c:v>3.0454545454545454</c:v>
                      </c:pt>
                      <c:pt idx="36">
                        <c:v>3.2272727272727271</c:v>
                      </c:pt>
                      <c:pt idx="37">
                        <c:v>5.884615384615385</c:v>
                      </c:pt>
                      <c:pt idx="38">
                        <c:v>5.5637852593266599</c:v>
                      </c:pt>
                      <c:pt idx="39">
                        <c:v>4.8217426710097717</c:v>
                      </c:pt>
                      <c:pt idx="40">
                        <c:v>3.5944272445820431</c:v>
                      </c:pt>
                      <c:pt idx="41">
                        <c:v>3.1363636363636362</c:v>
                      </c:pt>
                      <c:pt idx="42">
                        <c:v>3.25</c:v>
                      </c:pt>
                      <c:pt idx="43">
                        <c:v>3.4318181818181817</c:v>
                      </c:pt>
                      <c:pt idx="44">
                        <c:v>#N/A</c:v>
                      </c:pt>
                    </c:numCache>
                  </c:numRef>
                </c:val>
                <c:smooth val="0"/>
                <c:extLst xmlns:c16r2="http://schemas.microsoft.com/office/drawing/2015/06/chart" xmlns:c15="http://schemas.microsoft.com/office/drawing/2012/chart">
                  <c:ext xmlns:c16="http://schemas.microsoft.com/office/drawing/2014/chart" uri="{C3380CC4-5D6E-409C-BE32-E72D297353CC}">
                    <c16:uniqueId val="{00000006-6DFC-47C9-B215-A41A23275116}"/>
                  </c:ext>
                </c:extLst>
              </c15:ser>
            </c15:filteredLineSeries>
            <c15:filteredLineSeries>
              <c15:ser>
                <c:idx val="6"/>
                <c:order val="6"/>
                <c:tx>
                  <c:v>SMFP 2.96 PPS</c:v>
                </c:tx>
                <c:spPr>
                  <a:ln w="34925" cap="rnd">
                    <a:solidFill>
                      <a:schemeClr val="accent1">
                        <a:lumMod val="60000"/>
                      </a:schemeClr>
                    </a:solidFill>
                    <a:round/>
                  </a:ln>
                  <a:effectLst>
                    <a:outerShdw blurRad="57150" dist="19050" dir="5400000" algn="ctr" rotWithShape="0">
                      <a:srgbClr val="000000">
                        <a:alpha val="63000"/>
                      </a:srgbClr>
                    </a:outerShdw>
                  </a:effectLst>
                </c:spPr>
                <c:marker>
                  <c:symbol val="none"/>
                </c:marker>
                <c:val>
                  <c:numRef>
                    <c:extLst xmlns:c16r2="http://schemas.microsoft.com/office/drawing/2015/06/chart" xmlns:c15="http://schemas.microsoft.com/office/drawing/2012/chart">
                      <c:ext xmlns:c15="http://schemas.microsoft.com/office/drawing/2012/chart" uri="{02D57815-91ED-43cb-92C2-25804820EDAC}">
                        <c15:formulaRef>
                          <c15:sqref>'Overall Comparison'!$D$12:$AV$12</c15:sqref>
                        </c15:formulaRef>
                      </c:ext>
                    </c:extLst>
                    <c:numCache>
                      <c:formatCode>0.00</c:formatCode>
                      <c:ptCount val="45"/>
                      <c:pt idx="0">
                        <c:v>3.5</c:v>
                      </c:pt>
                      <c:pt idx="1">
                        <c:v>3.7307692307692308</c:v>
                      </c:pt>
                      <c:pt idx="2">
                        <c:v>3.2352941176470589</c:v>
                      </c:pt>
                      <c:pt idx="3">
                        <c:v>3.6470588235294117</c:v>
                      </c:pt>
                      <c:pt idx="4">
                        <c:v>4.0588235294117645</c:v>
                      </c:pt>
                      <c:pt idx="5">
                        <c:v>4.2941176470588234</c:v>
                      </c:pt>
                      <c:pt idx="6">
                        <c:v>3.4411764705882355</c:v>
                      </c:pt>
                      <c:pt idx="7">
                        <c:v>2.6818181818181817</c:v>
                      </c:pt>
                      <c:pt idx="8">
                        <c:v>2.7954545454545454</c:v>
                      </c:pt>
                      <c:pt idx="9">
                        <c:v>2.9318181818181817</c:v>
                      </c:pt>
                      <c:pt idx="10">
                        <c:v>3.7941176470588234</c:v>
                      </c:pt>
                      <c:pt idx="11">
                        <c:v>3.8529411764705883</c:v>
                      </c:pt>
                      <c:pt idx="12">
                        <c:v>4.117647058823529</c:v>
                      </c:pt>
                      <c:pt idx="13">
                        <c:v>3.1136363636363638</c:v>
                      </c:pt>
                      <c:pt idx="14">
                        <c:v>3.2272727272727271</c:v>
                      </c:pt>
                      <c:pt idx="15">
                        <c:v>3.0454545454545454</c:v>
                      </c:pt>
                      <c:pt idx="16">
                        <c:v>2.8636363636363638</c:v>
                      </c:pt>
                      <c:pt idx="17">
                        <c:v>2.9772727272727271</c:v>
                      </c:pt>
                      <c:pt idx="18">
                        <c:v>3.1818181818181817</c:v>
                      </c:pt>
                      <c:pt idx="19">
                        <c:v>3.0227272727272729</c:v>
                      </c:pt>
                      <c:pt idx="20">
                        <c:v>3.1136363636363638</c:v>
                      </c:pt>
                      <c:pt idx="21">
                        <c:v>3.0454545454545454</c:v>
                      </c:pt>
                      <c:pt idx="22">
                        <c:v>3.2045454545454546</c:v>
                      </c:pt>
                      <c:pt idx="23">
                        <c:v>3.4090909090909092</c:v>
                      </c:pt>
                      <c:pt idx="24">
                        <c:v>3.1363636363636362</c:v>
                      </c:pt>
                      <c:pt idx="25">
                        <c:v>3.1590909090909092</c:v>
                      </c:pt>
                      <c:pt idx="26">
                        <c:v>3.2954545454545454</c:v>
                      </c:pt>
                      <c:pt idx="27">
                        <c:v>3.3636363636363638</c:v>
                      </c:pt>
                      <c:pt idx="28">
                        <c:v>3.25</c:v>
                      </c:pt>
                      <c:pt idx="29">
                        <c:v>3.4090909090909092</c:v>
                      </c:pt>
                      <c:pt idx="30">
                        <c:v>3.2272727272727271</c:v>
                      </c:pt>
                      <c:pt idx="31">
                        <c:v>3.25</c:v>
                      </c:pt>
                      <c:pt idx="32">
                        <c:v>2.9318181818181817</c:v>
                      </c:pt>
                      <c:pt idx="33">
                        <c:v>0</c:v>
                      </c:pt>
                      <c:pt idx="34">
                        <c:v>0</c:v>
                      </c:pt>
                      <c:pt idx="35">
                        <c:v>3.0454545454545454</c:v>
                      </c:pt>
                      <c:pt idx="36">
                        <c:v>3.2272727272727271</c:v>
                      </c:pt>
                      <c:pt idx="37">
                        <c:v>5.884615384615385</c:v>
                      </c:pt>
                      <c:pt idx="38">
                        <c:v>5.4435958884333298</c:v>
                      </c:pt>
                      <c:pt idx="39">
                        <c:v>4.6366580105270501</c:v>
                      </c:pt>
                      <c:pt idx="40">
                        <c:v>3.4885420676415118</c:v>
                      </c:pt>
                      <c:pt idx="41">
                        <c:v>3.1363636363636362</c:v>
                      </c:pt>
                      <c:pt idx="42">
                        <c:v>3.25</c:v>
                      </c:pt>
                      <c:pt idx="43">
                        <c:v>3.4318181818181817</c:v>
                      </c:pt>
                      <c:pt idx="44">
                        <c:v>#N/A</c:v>
                      </c:pt>
                    </c:numCache>
                  </c:numRef>
                </c:val>
                <c:smooth val="0"/>
                <c:extLst xmlns:c16r2="http://schemas.microsoft.com/office/drawing/2015/06/chart" xmlns:c15="http://schemas.microsoft.com/office/drawing/2012/chart">
                  <c:ext xmlns:c16="http://schemas.microsoft.com/office/drawing/2014/chart" uri="{C3380CC4-5D6E-409C-BE32-E72D297353CC}">
                    <c16:uniqueId val="{00000007-6DFC-47C9-B215-A41A23275116}"/>
                  </c:ext>
                </c:extLst>
              </c15:ser>
            </c15:filteredLineSeries>
            <c15:filteredLineSeries>
              <c15:ser>
                <c:idx val="7"/>
                <c:order val="7"/>
                <c:tx>
                  <c:v>SMFP 2.92 PPS</c:v>
                </c:tx>
                <c:spPr>
                  <a:ln w="34925" cap="rnd">
                    <a:solidFill>
                      <a:schemeClr val="accent2">
                        <a:lumMod val="60000"/>
                      </a:schemeClr>
                    </a:solidFill>
                    <a:round/>
                  </a:ln>
                  <a:effectLst>
                    <a:outerShdw blurRad="57150" dist="19050" dir="5400000" algn="ctr" rotWithShape="0">
                      <a:srgbClr val="000000">
                        <a:alpha val="63000"/>
                      </a:srgbClr>
                    </a:outerShdw>
                  </a:effectLst>
                </c:spPr>
                <c:marker>
                  <c:symbol val="none"/>
                </c:marker>
                <c:val>
                  <c:numRef>
                    <c:extLst xmlns:c16r2="http://schemas.microsoft.com/office/drawing/2015/06/chart" xmlns:c15="http://schemas.microsoft.com/office/drawing/2012/chart">
                      <c:ext xmlns:c15="http://schemas.microsoft.com/office/drawing/2012/chart" uri="{02D57815-91ED-43cb-92C2-25804820EDAC}">
                        <c15:formulaRef>
                          <c15:sqref>'Overall Comparison'!$D$13:$AV$13</c15:sqref>
                        </c15:formulaRef>
                      </c:ext>
                    </c:extLst>
                    <c:numCache>
                      <c:formatCode>0.00</c:formatCode>
                      <c:ptCount val="45"/>
                      <c:pt idx="0">
                        <c:v>3.5</c:v>
                      </c:pt>
                      <c:pt idx="1">
                        <c:v>3.7307692307692308</c:v>
                      </c:pt>
                      <c:pt idx="2">
                        <c:v>3.2352941176470589</c:v>
                      </c:pt>
                      <c:pt idx="3">
                        <c:v>3.6470588235294117</c:v>
                      </c:pt>
                      <c:pt idx="4">
                        <c:v>4.0588235294117645</c:v>
                      </c:pt>
                      <c:pt idx="5">
                        <c:v>4.2941176470588234</c:v>
                      </c:pt>
                      <c:pt idx="6">
                        <c:v>3.4411764705882355</c:v>
                      </c:pt>
                      <c:pt idx="7">
                        <c:v>2.6818181818181817</c:v>
                      </c:pt>
                      <c:pt idx="8">
                        <c:v>2.7954545454545454</c:v>
                      </c:pt>
                      <c:pt idx="9">
                        <c:v>2.9318181818181817</c:v>
                      </c:pt>
                      <c:pt idx="10">
                        <c:v>3.7941176470588234</c:v>
                      </c:pt>
                      <c:pt idx="11">
                        <c:v>3.8529411764705883</c:v>
                      </c:pt>
                      <c:pt idx="12">
                        <c:v>3.6167143051585682</c:v>
                      </c:pt>
                      <c:pt idx="13">
                        <c:v>3.1136363636363638</c:v>
                      </c:pt>
                      <c:pt idx="14">
                        <c:v>3.2272727272727271</c:v>
                      </c:pt>
                      <c:pt idx="15">
                        <c:v>3.0454545454545454</c:v>
                      </c:pt>
                      <c:pt idx="16">
                        <c:v>2.8636363636363638</c:v>
                      </c:pt>
                      <c:pt idx="17">
                        <c:v>2.9772727272727271</c:v>
                      </c:pt>
                      <c:pt idx="18">
                        <c:v>3.1818181818181817</c:v>
                      </c:pt>
                      <c:pt idx="19">
                        <c:v>3.0227272727272729</c:v>
                      </c:pt>
                      <c:pt idx="20">
                        <c:v>3.1136363636363638</c:v>
                      </c:pt>
                      <c:pt idx="21">
                        <c:v>3.0454545454545454</c:v>
                      </c:pt>
                      <c:pt idx="22">
                        <c:v>3.2045454545454546</c:v>
                      </c:pt>
                      <c:pt idx="23">
                        <c:v>3.4090909090909092</c:v>
                      </c:pt>
                      <c:pt idx="24">
                        <c:v>3.1363636363636362</c:v>
                      </c:pt>
                      <c:pt idx="25">
                        <c:v>3.1590909090909092</c:v>
                      </c:pt>
                      <c:pt idx="26">
                        <c:v>3.2954545454545454</c:v>
                      </c:pt>
                      <c:pt idx="27">
                        <c:v>3.3636363636363638</c:v>
                      </c:pt>
                      <c:pt idx="28">
                        <c:v>3.25</c:v>
                      </c:pt>
                      <c:pt idx="29">
                        <c:v>3.4090909090909092</c:v>
                      </c:pt>
                      <c:pt idx="30">
                        <c:v>3.2272727272727271</c:v>
                      </c:pt>
                      <c:pt idx="31">
                        <c:v>3.25</c:v>
                      </c:pt>
                      <c:pt idx="32">
                        <c:v>2.9318181818181817</c:v>
                      </c:pt>
                      <c:pt idx="33">
                        <c:v>0</c:v>
                      </c:pt>
                      <c:pt idx="34">
                        <c:v>0</c:v>
                      </c:pt>
                      <c:pt idx="35">
                        <c:v>3.0454545454545454</c:v>
                      </c:pt>
                      <c:pt idx="36">
                        <c:v>3.2272727272727271</c:v>
                      </c:pt>
                      <c:pt idx="37">
                        <c:v>5.884615384615385</c:v>
                      </c:pt>
                      <c:pt idx="38">
                        <c:v>5.3254042678081834</c:v>
                      </c:pt>
                      <c:pt idx="39">
                        <c:v>4.4607394518817554</c:v>
                      </c:pt>
                      <c:pt idx="40">
                        <c:v>3.4090909090909092</c:v>
                      </c:pt>
                      <c:pt idx="41">
                        <c:v>3.1363636363636362</c:v>
                      </c:pt>
                      <c:pt idx="42">
                        <c:v>3.25</c:v>
                      </c:pt>
                      <c:pt idx="43">
                        <c:v>3.4318181818181817</c:v>
                      </c:pt>
                      <c:pt idx="44">
                        <c:v>#N/A</c:v>
                      </c:pt>
                    </c:numCache>
                  </c:numRef>
                </c:val>
                <c:smooth val="0"/>
                <c:extLst xmlns:c16r2="http://schemas.microsoft.com/office/drawing/2015/06/chart" xmlns:c15="http://schemas.microsoft.com/office/drawing/2012/chart">
                  <c:ext xmlns:c16="http://schemas.microsoft.com/office/drawing/2014/chart" uri="{C3380CC4-5D6E-409C-BE32-E72D297353CC}">
                    <c16:uniqueId val="{00000008-6DFC-47C9-B215-A41A23275116}"/>
                  </c:ext>
                </c:extLst>
              </c15:ser>
            </c15:filteredLineSeries>
            <c15:filteredLineSeries>
              <c15:ser>
                <c:idx val="8"/>
                <c:order val="8"/>
                <c:tx>
                  <c:v>SMFP 2.88 PPS</c:v>
                </c:tx>
                <c:spPr>
                  <a:ln w="34925" cap="rnd">
                    <a:solidFill>
                      <a:schemeClr val="accent3">
                        <a:lumMod val="60000"/>
                      </a:schemeClr>
                    </a:solidFill>
                    <a:round/>
                  </a:ln>
                  <a:effectLst>
                    <a:outerShdw blurRad="57150" dist="19050" dir="5400000" algn="ctr" rotWithShape="0">
                      <a:srgbClr val="000000">
                        <a:alpha val="63000"/>
                      </a:srgbClr>
                    </a:outerShdw>
                  </a:effectLst>
                </c:spPr>
                <c:marker>
                  <c:symbol val="none"/>
                </c:marker>
                <c:val>
                  <c:numRef>
                    <c:extLst xmlns:c16r2="http://schemas.microsoft.com/office/drawing/2015/06/chart" xmlns:c15="http://schemas.microsoft.com/office/drawing/2012/chart">
                      <c:ext xmlns:c15="http://schemas.microsoft.com/office/drawing/2012/chart" uri="{02D57815-91ED-43cb-92C2-25804820EDAC}">
                        <c15:formulaRef>
                          <c15:sqref>'Overall Comparison'!$D$14:$AV$14</c15:sqref>
                        </c15:formulaRef>
                      </c:ext>
                    </c:extLst>
                    <c:numCache>
                      <c:formatCode>0.00</c:formatCode>
                      <c:ptCount val="45"/>
                      <c:pt idx="0">
                        <c:v>3.5</c:v>
                      </c:pt>
                      <c:pt idx="1">
                        <c:v>3.7307692307692308</c:v>
                      </c:pt>
                      <c:pt idx="2">
                        <c:v>3.2352941176470589</c:v>
                      </c:pt>
                      <c:pt idx="3">
                        <c:v>3.6470588235294117</c:v>
                      </c:pt>
                      <c:pt idx="4">
                        <c:v>4.0588235294117645</c:v>
                      </c:pt>
                      <c:pt idx="5">
                        <c:v>4.2941176470588234</c:v>
                      </c:pt>
                      <c:pt idx="6">
                        <c:v>3.4411764705882355</c:v>
                      </c:pt>
                      <c:pt idx="7">
                        <c:v>2.6818181818181817</c:v>
                      </c:pt>
                      <c:pt idx="8">
                        <c:v>2.7954545454545454</c:v>
                      </c:pt>
                      <c:pt idx="9">
                        <c:v>2.9318181818181817</c:v>
                      </c:pt>
                      <c:pt idx="10">
                        <c:v>3.7941176470588234</c:v>
                      </c:pt>
                      <c:pt idx="11">
                        <c:v>3.8529411764705883</c:v>
                      </c:pt>
                      <c:pt idx="12">
                        <c:v>3.5545910755459107</c:v>
                      </c:pt>
                      <c:pt idx="13">
                        <c:v>3.1136363636363638</c:v>
                      </c:pt>
                      <c:pt idx="14">
                        <c:v>3.2272727272727271</c:v>
                      </c:pt>
                      <c:pt idx="15">
                        <c:v>3.0454545454545454</c:v>
                      </c:pt>
                      <c:pt idx="16">
                        <c:v>2.8636363636363638</c:v>
                      </c:pt>
                      <c:pt idx="17">
                        <c:v>2.9772727272727271</c:v>
                      </c:pt>
                      <c:pt idx="18">
                        <c:v>3.1818181818181817</c:v>
                      </c:pt>
                      <c:pt idx="19">
                        <c:v>3.0227272727272729</c:v>
                      </c:pt>
                      <c:pt idx="20">
                        <c:v>3.1136363636363638</c:v>
                      </c:pt>
                      <c:pt idx="21">
                        <c:v>3.0454545454545454</c:v>
                      </c:pt>
                      <c:pt idx="22">
                        <c:v>3.2045454545454546</c:v>
                      </c:pt>
                      <c:pt idx="23">
                        <c:v>3.4090909090909092</c:v>
                      </c:pt>
                      <c:pt idx="24">
                        <c:v>3.1363636363636362</c:v>
                      </c:pt>
                      <c:pt idx="25">
                        <c:v>3.1590909090909092</c:v>
                      </c:pt>
                      <c:pt idx="26">
                        <c:v>3.2954545454545454</c:v>
                      </c:pt>
                      <c:pt idx="27">
                        <c:v>3.3636363636363638</c:v>
                      </c:pt>
                      <c:pt idx="28">
                        <c:v>3.25</c:v>
                      </c:pt>
                      <c:pt idx="29">
                        <c:v>3.4090909090909092</c:v>
                      </c:pt>
                      <c:pt idx="30">
                        <c:v>3.2272727272727271</c:v>
                      </c:pt>
                      <c:pt idx="31">
                        <c:v>3.25</c:v>
                      </c:pt>
                      <c:pt idx="32">
                        <c:v>2.9318181818181817</c:v>
                      </c:pt>
                      <c:pt idx="33">
                        <c:v>0</c:v>
                      </c:pt>
                      <c:pt idx="34">
                        <c:v>0</c:v>
                      </c:pt>
                      <c:pt idx="35">
                        <c:v>3.0454545454545454</c:v>
                      </c:pt>
                      <c:pt idx="36">
                        <c:v>3.2272727272727271</c:v>
                      </c:pt>
                      <c:pt idx="37">
                        <c:v>5.884615384615385</c:v>
                      </c:pt>
                      <c:pt idx="38">
                        <c:v>5.2091609990202885</c:v>
                      </c:pt>
                      <c:pt idx="39">
                        <c:v>4.2933225375686561</c:v>
                      </c:pt>
                      <c:pt idx="40">
                        <c:v>3.4090909090909092</c:v>
                      </c:pt>
                      <c:pt idx="41">
                        <c:v>3.1363636363636362</c:v>
                      </c:pt>
                      <c:pt idx="42">
                        <c:v>3.25</c:v>
                      </c:pt>
                      <c:pt idx="43">
                        <c:v>3.4318181818181817</c:v>
                      </c:pt>
                      <c:pt idx="44">
                        <c:v>#N/A</c:v>
                      </c:pt>
                    </c:numCache>
                  </c:numRef>
                </c:val>
                <c:smooth val="0"/>
                <c:extLst xmlns:c16r2="http://schemas.microsoft.com/office/drawing/2015/06/chart" xmlns:c15="http://schemas.microsoft.com/office/drawing/2012/chart">
                  <c:ext xmlns:c16="http://schemas.microsoft.com/office/drawing/2014/chart" uri="{C3380CC4-5D6E-409C-BE32-E72D297353CC}">
                    <c16:uniqueId val="{00000009-6DFC-47C9-B215-A41A23275116}"/>
                  </c:ext>
                </c:extLst>
              </c15:ser>
            </c15:filteredLineSeries>
          </c:ext>
        </c:extLst>
      </c:lineChart>
      <c:dateAx>
        <c:axId val="226597600"/>
        <c:scaling>
          <c:orientation val="minMax"/>
        </c:scaling>
        <c:delete val="0"/>
        <c:axPos val="b"/>
        <c:numFmt formatCode="m/d/yyyy" sourceLinked="1"/>
        <c:majorTickMark val="out"/>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26597208"/>
        <c:crosses val="autoZero"/>
        <c:auto val="0"/>
        <c:lblOffset val="100"/>
        <c:baseTimeUnit val="days"/>
        <c:majorUnit val="6"/>
        <c:majorTimeUnit val="months"/>
        <c:minorUnit val="31"/>
        <c:minorTimeUnit val="days"/>
      </c:dateAx>
      <c:valAx>
        <c:axId val="226597208"/>
        <c:scaling>
          <c:orientation val="minMax"/>
        </c:scaling>
        <c:delete val="0"/>
        <c:axPos val="l"/>
        <c:majorGridlines>
          <c:spPr>
            <a:ln w="9525" cap="flat" cmpd="sng" algn="ctr">
              <a:solidFill>
                <a:schemeClr val="tx1">
                  <a:lumMod val="15000"/>
                  <a:lumOff val="85000"/>
                </a:schemeClr>
              </a:solidFill>
              <a:round/>
            </a:ln>
            <a:effectLst/>
          </c:spPr>
        </c:majorGridlines>
        <c:numFmt formatCode="0.00_);[Red]\(0.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26597600"/>
        <c:crossesAt val="35400"/>
        <c:crossBetween val="midCat"/>
      </c:valAx>
      <c:spPr>
        <a:noFill/>
        <a:ln>
          <a:noFill/>
        </a:ln>
        <a:effectLst/>
      </c:spPr>
    </c:plotArea>
    <c:legend>
      <c:legendPos val="b"/>
      <c:layout>
        <c:manualLayout>
          <c:xMode val="edge"/>
          <c:yMode val="edge"/>
          <c:x val="0.38334561416408708"/>
          <c:y val="0.93512226356320849"/>
          <c:w val="0.23008693067604807"/>
          <c:h val="4.9450895561131789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42">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10.xml><?xml version="1.0" encoding="utf-8"?>
<cs:chartStyle xmlns:cs="http://schemas.microsoft.com/office/drawing/2012/chartStyle" xmlns:a="http://schemas.openxmlformats.org/drawingml/2006/main" id="342">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11.xml><?xml version="1.0" encoding="utf-8"?>
<cs:chartStyle xmlns:cs="http://schemas.microsoft.com/office/drawing/2012/chartStyle" xmlns:a="http://schemas.openxmlformats.org/drawingml/2006/main" id="342">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12.xml><?xml version="1.0" encoding="utf-8"?>
<cs:chartStyle xmlns:cs="http://schemas.microsoft.com/office/drawing/2012/chartStyle" xmlns:a="http://schemas.openxmlformats.org/drawingml/2006/main" id="342">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2.xml><?xml version="1.0" encoding="utf-8"?>
<cs:chartStyle xmlns:cs="http://schemas.microsoft.com/office/drawing/2012/chartStyle" xmlns:a="http://schemas.openxmlformats.org/drawingml/2006/main" id="342">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3.xml><?xml version="1.0" encoding="utf-8"?>
<cs:chartStyle xmlns:cs="http://schemas.microsoft.com/office/drawing/2012/chartStyle" xmlns:a="http://schemas.openxmlformats.org/drawingml/2006/main" id="342">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4.xml><?xml version="1.0" encoding="utf-8"?>
<cs:chartStyle xmlns:cs="http://schemas.microsoft.com/office/drawing/2012/chartStyle" xmlns:a="http://schemas.openxmlformats.org/drawingml/2006/main" id="342">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5.xml><?xml version="1.0" encoding="utf-8"?>
<cs:chartStyle xmlns:cs="http://schemas.microsoft.com/office/drawing/2012/chartStyle" xmlns:a="http://schemas.openxmlformats.org/drawingml/2006/main" id="342">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6.xml><?xml version="1.0" encoding="utf-8"?>
<cs:chartStyle xmlns:cs="http://schemas.microsoft.com/office/drawing/2012/chartStyle" xmlns:a="http://schemas.openxmlformats.org/drawingml/2006/main" id="342">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7.xml><?xml version="1.0" encoding="utf-8"?>
<cs:chartStyle xmlns:cs="http://schemas.microsoft.com/office/drawing/2012/chartStyle" xmlns:a="http://schemas.openxmlformats.org/drawingml/2006/main" id="342">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8.xml><?xml version="1.0" encoding="utf-8"?>
<cs:chartStyle xmlns:cs="http://schemas.microsoft.com/office/drawing/2012/chartStyle" xmlns:a="http://schemas.openxmlformats.org/drawingml/2006/main" id="342">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9.xml><?xml version="1.0" encoding="utf-8"?>
<cs:chartStyle xmlns:cs="http://schemas.microsoft.com/office/drawing/2012/chartStyle" xmlns:a="http://schemas.openxmlformats.org/drawingml/2006/main" id="342">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0</xdr:col>
      <xdr:colOff>266699</xdr:colOff>
      <xdr:row>31</xdr:row>
      <xdr:rowOff>160020</xdr:rowOff>
    </xdr:from>
    <xdr:to>
      <xdr:col>8</xdr:col>
      <xdr:colOff>476250</xdr:colOff>
      <xdr:row>48</xdr:row>
      <xdr:rowOff>38099</xdr:rowOff>
    </xdr:to>
    <xdr:graphicFrame macro="">
      <xdr:nvGraphicFramePr>
        <xdr:cNvPr id="3" name="Chart 2">
          <a:extLst>
            <a:ext uri="{FF2B5EF4-FFF2-40B4-BE49-F238E27FC236}">
              <a16:creationId xmlns:a16="http://schemas.microsoft.com/office/drawing/2014/main" xmlns="" id="{00000000-0008-0000-02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295275</xdr:colOff>
      <xdr:row>48</xdr:row>
      <xdr:rowOff>257175</xdr:rowOff>
    </xdr:from>
    <xdr:to>
      <xdr:col>8</xdr:col>
      <xdr:colOff>504826</xdr:colOff>
      <xdr:row>64</xdr:row>
      <xdr:rowOff>19050</xdr:rowOff>
    </xdr:to>
    <xdr:graphicFrame macro="">
      <xdr:nvGraphicFramePr>
        <xdr:cNvPr id="4" name="Chart 3">
          <a:extLst>
            <a:ext uri="{FF2B5EF4-FFF2-40B4-BE49-F238E27FC236}">
              <a16:creationId xmlns:a16="http://schemas.microsoft.com/office/drawing/2014/main" xmlns="" id="{00000000-0008-0000-02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514350</xdr:colOff>
      <xdr:row>66</xdr:row>
      <xdr:rowOff>276225</xdr:rowOff>
    </xdr:from>
    <xdr:to>
      <xdr:col>8</xdr:col>
      <xdr:colOff>723901</xdr:colOff>
      <xdr:row>82</xdr:row>
      <xdr:rowOff>38100</xdr:rowOff>
    </xdr:to>
    <xdr:graphicFrame macro="">
      <xdr:nvGraphicFramePr>
        <xdr:cNvPr id="6" name="Chart 5">
          <a:extLst>
            <a:ext uri="{FF2B5EF4-FFF2-40B4-BE49-F238E27FC236}">
              <a16:creationId xmlns:a16="http://schemas.microsoft.com/office/drawing/2014/main" xmlns="" id="{00000000-0008-0000-02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533400</xdr:colOff>
      <xdr:row>83</xdr:row>
      <xdr:rowOff>19050</xdr:rowOff>
    </xdr:from>
    <xdr:to>
      <xdr:col>8</xdr:col>
      <xdr:colOff>742951</xdr:colOff>
      <xdr:row>98</xdr:row>
      <xdr:rowOff>66675</xdr:rowOff>
    </xdr:to>
    <xdr:graphicFrame macro="">
      <xdr:nvGraphicFramePr>
        <xdr:cNvPr id="8" name="Chart 7">
          <a:extLst>
            <a:ext uri="{FF2B5EF4-FFF2-40B4-BE49-F238E27FC236}">
              <a16:creationId xmlns:a16="http://schemas.microsoft.com/office/drawing/2014/main" xmlns="" id="{00000000-0008-0000-02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533400</xdr:colOff>
      <xdr:row>99</xdr:row>
      <xdr:rowOff>19050</xdr:rowOff>
    </xdr:from>
    <xdr:to>
      <xdr:col>8</xdr:col>
      <xdr:colOff>742951</xdr:colOff>
      <xdr:row>114</xdr:row>
      <xdr:rowOff>66675</xdr:rowOff>
    </xdr:to>
    <xdr:graphicFrame macro="">
      <xdr:nvGraphicFramePr>
        <xdr:cNvPr id="10" name="Chart 9">
          <a:extLst>
            <a:ext uri="{FF2B5EF4-FFF2-40B4-BE49-F238E27FC236}">
              <a16:creationId xmlns:a16="http://schemas.microsoft.com/office/drawing/2014/main" xmlns="" id="{00000000-0008-0000-02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396933</xdr:colOff>
      <xdr:row>17</xdr:row>
      <xdr:rowOff>79664</xdr:rowOff>
    </xdr:from>
    <xdr:to>
      <xdr:col>20</xdr:col>
      <xdr:colOff>497552</xdr:colOff>
      <xdr:row>32</xdr:row>
      <xdr:rowOff>127289</xdr:rowOff>
    </xdr:to>
    <xdr:graphicFrame macro="">
      <xdr:nvGraphicFramePr>
        <xdr:cNvPr id="12" name="Chart 11">
          <a:extLst>
            <a:ext uri="{FF2B5EF4-FFF2-40B4-BE49-F238E27FC236}">
              <a16:creationId xmlns:a16="http://schemas.microsoft.com/office/drawing/2014/main" xmlns="" id="{00000000-0008-0000-02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9</xdr:col>
      <xdr:colOff>380999</xdr:colOff>
      <xdr:row>34</xdr:row>
      <xdr:rowOff>69273</xdr:rowOff>
    </xdr:from>
    <xdr:to>
      <xdr:col>20</xdr:col>
      <xdr:colOff>485775</xdr:colOff>
      <xdr:row>49</xdr:row>
      <xdr:rowOff>116898</xdr:rowOff>
    </xdr:to>
    <xdr:graphicFrame macro="">
      <xdr:nvGraphicFramePr>
        <xdr:cNvPr id="13" name="Chart 12">
          <a:extLst>
            <a:ext uri="{FF2B5EF4-FFF2-40B4-BE49-F238E27FC236}">
              <a16:creationId xmlns:a16="http://schemas.microsoft.com/office/drawing/2014/main" xmlns="" id="{00000000-0008-0000-02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9</xdr:col>
      <xdr:colOff>346363</xdr:colOff>
      <xdr:row>50</xdr:row>
      <xdr:rowOff>138545</xdr:rowOff>
    </xdr:from>
    <xdr:to>
      <xdr:col>20</xdr:col>
      <xdr:colOff>451139</xdr:colOff>
      <xdr:row>65</xdr:row>
      <xdr:rowOff>186170</xdr:rowOff>
    </xdr:to>
    <xdr:graphicFrame macro="">
      <xdr:nvGraphicFramePr>
        <xdr:cNvPr id="15" name="Chart 14">
          <a:extLst>
            <a:ext uri="{FF2B5EF4-FFF2-40B4-BE49-F238E27FC236}">
              <a16:creationId xmlns:a16="http://schemas.microsoft.com/office/drawing/2014/main" xmlns="" id="{00000000-0008-0000-0200-00000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9</xdr:col>
      <xdr:colOff>311727</xdr:colOff>
      <xdr:row>67</xdr:row>
      <xdr:rowOff>34637</xdr:rowOff>
    </xdr:from>
    <xdr:to>
      <xdr:col>20</xdr:col>
      <xdr:colOff>416503</xdr:colOff>
      <xdr:row>82</xdr:row>
      <xdr:rowOff>82262</xdr:rowOff>
    </xdr:to>
    <xdr:graphicFrame macro="">
      <xdr:nvGraphicFramePr>
        <xdr:cNvPr id="16" name="Chart 15">
          <a:extLst>
            <a:ext uri="{FF2B5EF4-FFF2-40B4-BE49-F238E27FC236}">
              <a16:creationId xmlns:a16="http://schemas.microsoft.com/office/drawing/2014/main" xmlns="" id="{00000000-0008-0000-0200-00001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xdr:col>
      <xdr:colOff>311726</xdr:colOff>
      <xdr:row>83</xdr:row>
      <xdr:rowOff>103910</xdr:rowOff>
    </xdr:from>
    <xdr:to>
      <xdr:col>20</xdr:col>
      <xdr:colOff>416502</xdr:colOff>
      <xdr:row>98</xdr:row>
      <xdr:rowOff>151535</xdr:rowOff>
    </xdr:to>
    <xdr:graphicFrame macro="">
      <xdr:nvGraphicFramePr>
        <xdr:cNvPr id="18" name="Chart 17">
          <a:extLst>
            <a:ext uri="{FF2B5EF4-FFF2-40B4-BE49-F238E27FC236}">
              <a16:creationId xmlns:a16="http://schemas.microsoft.com/office/drawing/2014/main" xmlns="" id="{00000000-0008-0000-0200-00001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21</xdr:col>
      <xdr:colOff>480060</xdr:colOff>
      <xdr:row>18</xdr:row>
      <xdr:rowOff>5716</xdr:rowOff>
    </xdr:from>
    <xdr:to>
      <xdr:col>33</xdr:col>
      <xdr:colOff>670560</xdr:colOff>
      <xdr:row>33</xdr:row>
      <xdr:rowOff>5716</xdr:rowOff>
    </xdr:to>
    <xdr:graphicFrame macro="">
      <xdr:nvGraphicFramePr>
        <xdr:cNvPr id="20" name="Chart 19">
          <a:extLst>
            <a:ext uri="{FF2B5EF4-FFF2-40B4-BE49-F238E27FC236}">
              <a16:creationId xmlns:a16="http://schemas.microsoft.com/office/drawing/2014/main" xmlns="" id="{00000000-0008-0000-0200-00001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0</xdr:col>
      <xdr:colOff>281940</xdr:colOff>
      <xdr:row>16</xdr:row>
      <xdr:rowOff>68580</xdr:rowOff>
    </xdr:from>
    <xdr:to>
      <xdr:col>8</xdr:col>
      <xdr:colOff>491491</xdr:colOff>
      <xdr:row>31</xdr:row>
      <xdr:rowOff>22859</xdr:rowOff>
    </xdr:to>
    <xdr:graphicFrame macro="">
      <xdr:nvGraphicFramePr>
        <xdr:cNvPr id="22" name="Chart 21">
          <a:extLst>
            <a:ext uri="{FF2B5EF4-FFF2-40B4-BE49-F238E27FC236}">
              <a16:creationId xmlns:a16="http://schemas.microsoft.com/office/drawing/2014/main" xmlns="" id="{707C119C-B180-47DC-87CA-F7A201F981F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kclark\Desktop\00%20SDR%20vs%20SMFP\00%20SDR%20vs%20SMFP\Digitize%20SDR\Overall%20Summary%20Link%20to%20Need%20Calculator%20Fil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tion Census"/>
      <sheetName val="Patient Census"/>
      <sheetName val="Transplants"/>
    </sheetNames>
    <sheetDataSet>
      <sheetData sheetId="0">
        <row r="8">
          <cell r="AK8">
            <v>37</v>
          </cell>
          <cell r="AL8">
            <v>37</v>
          </cell>
          <cell r="AM8">
            <v>37</v>
          </cell>
          <cell r="AN8">
            <v>37</v>
          </cell>
          <cell r="AO8">
            <v>37</v>
          </cell>
        </row>
      </sheetData>
      <sheetData sheetId="1">
        <row r="8">
          <cell r="AJ8">
            <v>103</v>
          </cell>
          <cell r="AK8">
            <v>105</v>
          </cell>
          <cell r="AL8">
            <v>111</v>
          </cell>
          <cell r="AM8">
            <v>109</v>
          </cell>
          <cell r="AN8">
            <v>103</v>
          </cell>
          <cell r="AO8">
            <v>103</v>
          </cell>
        </row>
      </sheetData>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2" Type="http://schemas.openxmlformats.org/officeDocument/2006/relationships/comments" Target="../comments7.xml"/><Relationship Id="rId1" Type="http://schemas.openxmlformats.org/officeDocument/2006/relationships/vmlDrawing" Target="../drawings/vmlDrawing7.vml"/></Relationships>
</file>

<file path=xl/worksheets/_rels/sheet11.xml.rels><?xml version="1.0" encoding="UTF-8" standalone="yes"?>
<Relationships xmlns="http://schemas.openxmlformats.org/package/2006/relationships"><Relationship Id="rId2" Type="http://schemas.openxmlformats.org/officeDocument/2006/relationships/comments" Target="../comments8.xml"/><Relationship Id="rId1" Type="http://schemas.openxmlformats.org/officeDocument/2006/relationships/vmlDrawing" Target="../drawings/vmlDrawing8.vml"/></Relationships>
</file>

<file path=xl/worksheets/_rels/sheet12.xml.rels><?xml version="1.0" encoding="UTF-8" standalone="yes"?>
<Relationships xmlns="http://schemas.openxmlformats.org/package/2006/relationships"><Relationship Id="rId2" Type="http://schemas.openxmlformats.org/officeDocument/2006/relationships/comments" Target="../comments9.xml"/><Relationship Id="rId1" Type="http://schemas.openxmlformats.org/officeDocument/2006/relationships/vmlDrawing" Target="../drawings/vmlDrawing9.vml"/></Relationships>
</file>

<file path=xl/worksheets/_rels/sheet13.xml.rels><?xml version="1.0" encoding="UTF-8" standalone="yes"?>
<Relationships xmlns="http://schemas.openxmlformats.org/package/2006/relationships"><Relationship Id="rId2" Type="http://schemas.openxmlformats.org/officeDocument/2006/relationships/comments" Target="../comments10.xml"/><Relationship Id="rId1" Type="http://schemas.openxmlformats.org/officeDocument/2006/relationships/vmlDrawing" Target="../drawings/vmlDrawing10.vml"/></Relationships>
</file>

<file path=xl/worksheets/_rels/sheet14.xml.rels><?xml version="1.0" encoding="UTF-8" standalone="yes"?>
<Relationships xmlns="http://schemas.openxmlformats.org/package/2006/relationships"><Relationship Id="rId2" Type="http://schemas.openxmlformats.org/officeDocument/2006/relationships/comments" Target="../comments11.xml"/><Relationship Id="rId1" Type="http://schemas.openxmlformats.org/officeDocument/2006/relationships/vmlDrawing" Target="../drawings/vmlDrawing11.vml"/></Relationships>
</file>

<file path=xl/worksheets/_rels/sheet15.xml.rels><?xml version="1.0" encoding="UTF-8" standalone="yes"?>
<Relationships xmlns="http://schemas.openxmlformats.org/package/2006/relationships"><Relationship Id="rId2" Type="http://schemas.openxmlformats.org/officeDocument/2006/relationships/comments" Target="../comments12.xml"/><Relationship Id="rId1" Type="http://schemas.openxmlformats.org/officeDocument/2006/relationships/vmlDrawing" Target="../drawings/vmlDrawing12.vml"/></Relationships>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6.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8.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9.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6.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H12"/>
  <sheetViews>
    <sheetView topLeftCell="A10" workbookViewId="0">
      <selection activeCell="B12" sqref="B12"/>
    </sheetView>
  </sheetViews>
  <sheetFormatPr defaultColWidth="8.88671875" defaultRowHeight="22.5" x14ac:dyDescent="0.55000000000000004"/>
  <cols>
    <col min="1" max="1" width="8.88671875" style="150"/>
    <col min="2" max="2" width="114.88671875" style="150" customWidth="1"/>
    <col min="3" max="16384" width="8.88671875" style="150"/>
  </cols>
  <sheetData>
    <row r="1" spans="1:8" x14ac:dyDescent="0.55000000000000004">
      <c r="B1" s="153" t="s">
        <v>65</v>
      </c>
      <c r="C1" s="152"/>
      <c r="D1" s="152"/>
      <c r="E1" s="152"/>
      <c r="F1" s="152"/>
      <c r="G1" s="152"/>
      <c r="H1" s="152"/>
    </row>
    <row r="2" spans="1:8" ht="45" x14ac:dyDescent="0.55000000000000004">
      <c r="A2" s="150">
        <v>1</v>
      </c>
      <c r="B2" s="151" t="s">
        <v>66</v>
      </c>
    </row>
    <row r="4" spans="1:8" ht="95.25" customHeight="1" x14ac:dyDescent="0.55000000000000004">
      <c r="A4" s="150">
        <v>2</v>
      </c>
      <c r="B4" s="151" t="s">
        <v>67</v>
      </c>
    </row>
    <row r="6" spans="1:8" ht="161.25" customHeight="1" x14ac:dyDescent="0.55000000000000004">
      <c r="A6" s="150">
        <v>3</v>
      </c>
      <c r="B6" s="151" t="s">
        <v>68</v>
      </c>
    </row>
    <row r="8" spans="1:8" ht="123.75" customHeight="1" x14ac:dyDescent="0.55000000000000004">
      <c r="A8" s="150">
        <v>4</v>
      </c>
      <c r="B8" s="151" t="s">
        <v>69</v>
      </c>
    </row>
    <row r="10" spans="1:8" ht="135" x14ac:dyDescent="0.55000000000000004">
      <c r="A10" s="150">
        <v>5</v>
      </c>
      <c r="B10" s="151" t="s">
        <v>70</v>
      </c>
    </row>
    <row r="12" spans="1:8" ht="97.5" customHeight="1" x14ac:dyDescent="0.55000000000000004">
      <c r="A12" s="150">
        <v>6</v>
      </c>
      <c r="B12" s="151" t="s">
        <v>71</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F50"/>
  <sheetViews>
    <sheetView zoomScale="90" zoomScaleNormal="90" workbookViewId="0">
      <selection activeCell="B37" sqref="B37"/>
    </sheetView>
  </sheetViews>
  <sheetFormatPr defaultColWidth="11" defaultRowHeight="22.5" x14ac:dyDescent="0.55000000000000004"/>
  <cols>
    <col min="2" max="2" width="47.21875" customWidth="1"/>
    <col min="3" max="5" width="11.109375" bestFit="1" customWidth="1"/>
    <col min="6" max="6" width="15.109375" customWidth="1"/>
    <col min="7" max="10" width="11.109375" bestFit="1" customWidth="1"/>
    <col min="11" max="12" width="12.77734375" style="19" customWidth="1"/>
    <col min="13" max="30" width="11.109375" bestFit="1" customWidth="1"/>
    <col min="31" max="31" width="11.21875" bestFit="1" customWidth="1"/>
    <col min="32" max="53" width="11.109375" bestFit="1" customWidth="1"/>
    <col min="54" max="58" width="0" hidden="1" customWidth="1"/>
  </cols>
  <sheetData>
    <row r="1" spans="1:56" ht="25.5" x14ac:dyDescent="0.6">
      <c r="B1" s="1" t="s">
        <v>63</v>
      </c>
      <c r="C1" s="30">
        <v>0.75</v>
      </c>
      <c r="D1" s="1"/>
      <c r="E1" s="1" t="s">
        <v>31</v>
      </c>
      <c r="F1" s="29">
        <v>3</v>
      </c>
      <c r="G1" s="1"/>
      <c r="H1" s="1"/>
      <c r="I1" s="1"/>
      <c r="J1" s="1"/>
      <c r="K1" s="100"/>
      <c r="L1" s="100"/>
      <c r="M1" s="2"/>
      <c r="N1" s="2"/>
      <c r="O1" s="2"/>
      <c r="P1" s="2"/>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row>
    <row r="2" spans="1:56" ht="22.5" customHeight="1" x14ac:dyDescent="0.55000000000000004">
      <c r="B2" s="4" t="s">
        <v>0</v>
      </c>
      <c r="C2" s="4"/>
      <c r="D2" s="4"/>
      <c r="E2" s="4"/>
      <c r="F2" s="4"/>
      <c r="G2" s="4"/>
      <c r="H2" s="4"/>
      <c r="I2" s="4"/>
      <c r="J2" s="4"/>
      <c r="K2" s="101"/>
      <c r="L2" s="101"/>
      <c r="M2" s="2"/>
      <c r="N2" s="2"/>
      <c r="O2" s="2"/>
      <c r="P2" s="2"/>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row>
    <row r="3" spans="1:56" ht="22.5" customHeight="1" x14ac:dyDescent="0.65">
      <c r="A3" s="89" t="s">
        <v>49</v>
      </c>
      <c r="B3" s="90" t="s">
        <v>46</v>
      </c>
      <c r="C3" s="90">
        <v>18</v>
      </c>
      <c r="D3" s="4"/>
      <c r="E3" s="4"/>
      <c r="F3" s="4"/>
      <c r="G3" s="4"/>
      <c r="H3" s="4"/>
      <c r="I3" s="4"/>
      <c r="J3" s="4"/>
      <c r="K3" s="101"/>
      <c r="L3" s="101"/>
      <c r="M3" s="2"/>
      <c r="N3" s="2"/>
      <c r="O3" s="2"/>
      <c r="P3" s="2"/>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row>
    <row r="4" spans="1:56" ht="22.5" customHeight="1" x14ac:dyDescent="0.65">
      <c r="A4" s="89" t="s">
        <v>50</v>
      </c>
      <c r="B4" s="90" t="s">
        <v>47</v>
      </c>
      <c r="C4" s="90">
        <v>20</v>
      </c>
      <c r="D4" s="4"/>
      <c r="E4" s="4"/>
      <c r="F4" s="4"/>
      <c r="G4" s="4"/>
      <c r="H4" s="4"/>
      <c r="I4" s="4"/>
      <c r="J4" s="4"/>
      <c r="K4" s="101"/>
      <c r="L4" s="101"/>
      <c r="M4" s="2"/>
      <c r="N4" s="2"/>
      <c r="O4" s="2"/>
      <c r="P4" s="2"/>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row>
    <row r="5" spans="1:56" ht="22.5" customHeight="1" x14ac:dyDescent="0.65">
      <c r="A5" s="89" t="s">
        <v>51</v>
      </c>
      <c r="B5" s="90" t="s">
        <v>48</v>
      </c>
      <c r="C5" s="90">
        <v>22</v>
      </c>
      <c r="D5" s="4"/>
      <c r="E5" s="4"/>
      <c r="F5" s="4"/>
      <c r="G5" s="4"/>
      <c r="H5" s="4"/>
      <c r="I5" s="4"/>
      <c r="J5" s="4"/>
      <c r="K5" s="101"/>
      <c r="L5" s="101"/>
      <c r="M5" s="2"/>
      <c r="N5" s="2"/>
      <c r="O5" s="2"/>
      <c r="P5" s="2"/>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row>
    <row r="6" spans="1:56" ht="22.5" customHeight="1" x14ac:dyDescent="0.55000000000000004">
      <c r="B6" s="4"/>
      <c r="C6" s="4"/>
      <c r="D6" s="4"/>
      <c r="E6" s="4"/>
      <c r="F6" s="4"/>
      <c r="G6" s="4"/>
      <c r="H6" s="4"/>
      <c r="I6" s="4"/>
      <c r="J6" s="4"/>
      <c r="K6" s="101"/>
      <c r="L6" s="101"/>
      <c r="M6" s="2"/>
      <c r="N6" s="2"/>
      <c r="O6" s="2"/>
      <c r="P6" s="2"/>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row>
    <row r="7" spans="1:56" ht="22.5" customHeight="1" x14ac:dyDescent="0.55000000000000004">
      <c r="B7" s="4"/>
      <c r="C7" s="4"/>
      <c r="D7" s="4"/>
      <c r="E7" s="4"/>
      <c r="F7" s="4"/>
      <c r="G7" s="4"/>
      <c r="H7" s="4"/>
      <c r="I7" s="4"/>
      <c r="J7" s="4"/>
      <c r="K7" s="101"/>
      <c r="L7" s="101"/>
      <c r="M7" s="2"/>
      <c r="N7" s="2"/>
      <c r="O7" s="2"/>
      <c r="P7" s="2"/>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row>
    <row r="8" spans="1:56" x14ac:dyDescent="0.55000000000000004">
      <c r="B8" s="4"/>
      <c r="C8" s="4"/>
      <c r="D8" s="4"/>
      <c r="E8" s="4"/>
      <c r="F8" s="4"/>
      <c r="G8" s="4"/>
      <c r="H8" s="4"/>
      <c r="I8" s="4"/>
      <c r="J8" s="4"/>
      <c r="K8" s="101"/>
      <c r="L8" s="101"/>
      <c r="M8" s="2"/>
      <c r="N8" s="2"/>
      <c r="O8" s="2"/>
      <c r="P8" s="2"/>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row>
    <row r="9" spans="1:56" s="40" customFormat="1" ht="25.5" x14ac:dyDescent="0.6">
      <c r="B9" s="38" t="s">
        <v>3</v>
      </c>
      <c r="C9" s="39" t="s">
        <v>4</v>
      </c>
      <c r="D9" s="72" t="s">
        <v>5</v>
      </c>
      <c r="E9" s="75" t="s">
        <v>4</v>
      </c>
      <c r="F9" s="72" t="s">
        <v>5</v>
      </c>
      <c r="G9" s="75" t="s">
        <v>4</v>
      </c>
      <c r="H9" s="72" t="s">
        <v>6</v>
      </c>
      <c r="I9" s="75" t="s">
        <v>4</v>
      </c>
      <c r="J9" s="72" t="s">
        <v>5</v>
      </c>
      <c r="K9" s="75" t="s">
        <v>7</v>
      </c>
      <c r="L9" s="72" t="s">
        <v>9</v>
      </c>
      <c r="M9" s="75" t="s">
        <v>8</v>
      </c>
      <c r="N9" s="72" t="s">
        <v>9</v>
      </c>
      <c r="O9" s="75" t="s">
        <v>8</v>
      </c>
      <c r="P9" s="72" t="s">
        <v>9</v>
      </c>
      <c r="Q9" s="75" t="s">
        <v>8</v>
      </c>
      <c r="R9" s="72" t="s">
        <v>9</v>
      </c>
      <c r="S9" s="75" t="s">
        <v>8</v>
      </c>
      <c r="T9" s="72" t="s">
        <v>9</v>
      </c>
      <c r="U9" s="75" t="s">
        <v>8</v>
      </c>
      <c r="V9" s="72" t="s">
        <v>9</v>
      </c>
      <c r="W9" s="75" t="s">
        <v>8</v>
      </c>
      <c r="X9" s="72" t="s">
        <v>9</v>
      </c>
      <c r="Y9" s="75" t="s">
        <v>8</v>
      </c>
      <c r="Z9" s="72" t="s">
        <v>9</v>
      </c>
      <c r="AA9" s="75" t="s">
        <v>8</v>
      </c>
      <c r="AB9" s="72" t="s">
        <v>9</v>
      </c>
      <c r="AC9" s="75" t="s">
        <v>8</v>
      </c>
      <c r="AD9" s="72" t="s">
        <v>9</v>
      </c>
      <c r="AE9" s="75" t="s">
        <v>8</v>
      </c>
      <c r="AF9" s="72" t="s">
        <v>9</v>
      </c>
      <c r="AG9" s="75" t="s">
        <v>8</v>
      </c>
      <c r="AH9" s="72" t="s">
        <v>9</v>
      </c>
      <c r="AI9" s="75" t="s">
        <v>8</v>
      </c>
      <c r="AJ9" s="72" t="s">
        <v>9</v>
      </c>
      <c r="AK9" s="75" t="s">
        <v>8</v>
      </c>
      <c r="AL9" s="72" t="s">
        <v>9</v>
      </c>
      <c r="AM9" s="75" t="s">
        <v>8</v>
      </c>
      <c r="AN9" s="72" t="s">
        <v>9</v>
      </c>
      <c r="AO9" s="75" t="s">
        <v>8</v>
      </c>
      <c r="AP9" s="72" t="s">
        <v>9</v>
      </c>
      <c r="AQ9" s="75" t="s">
        <v>8</v>
      </c>
      <c r="AR9" s="72" t="s">
        <v>9</v>
      </c>
      <c r="AS9" s="75" t="s">
        <v>8</v>
      </c>
      <c r="AT9" s="72" t="s">
        <v>9</v>
      </c>
      <c r="AU9" s="75" t="s">
        <v>8</v>
      </c>
      <c r="AV9" s="72" t="s">
        <v>9</v>
      </c>
      <c r="AW9" s="75" t="s">
        <v>8</v>
      </c>
      <c r="AX9" s="72" t="s">
        <v>9</v>
      </c>
      <c r="AY9" s="75" t="s">
        <v>8</v>
      </c>
      <c r="AZ9" s="72" t="s">
        <v>9</v>
      </c>
      <c r="BA9" s="75" t="s">
        <v>8</v>
      </c>
    </row>
    <row r="10" spans="1:56" s="40" customFormat="1" ht="25.5" x14ac:dyDescent="0.6">
      <c r="B10" s="38" t="s">
        <v>10</v>
      </c>
      <c r="C10" s="38">
        <v>1997</v>
      </c>
      <c r="D10" s="73">
        <v>1997</v>
      </c>
      <c r="E10" s="76">
        <v>1998</v>
      </c>
      <c r="F10" s="73">
        <v>1998</v>
      </c>
      <c r="G10" s="76">
        <v>1999</v>
      </c>
      <c r="H10" s="73">
        <v>1999</v>
      </c>
      <c r="I10" s="76">
        <v>2000</v>
      </c>
      <c r="J10" s="73">
        <v>2000</v>
      </c>
      <c r="K10" s="76">
        <v>2001</v>
      </c>
      <c r="L10" s="73">
        <v>2002</v>
      </c>
      <c r="M10" s="76">
        <v>2002</v>
      </c>
      <c r="N10" s="73">
        <v>2003</v>
      </c>
      <c r="O10" s="76">
        <v>2003</v>
      </c>
      <c r="P10" s="73">
        <f t="shared" ref="P10:BA10" si="0">N10+1</f>
        <v>2004</v>
      </c>
      <c r="Q10" s="76">
        <f t="shared" si="0"/>
        <v>2004</v>
      </c>
      <c r="R10" s="73">
        <f t="shared" si="0"/>
        <v>2005</v>
      </c>
      <c r="S10" s="76">
        <f t="shared" si="0"/>
        <v>2005</v>
      </c>
      <c r="T10" s="73">
        <f t="shared" si="0"/>
        <v>2006</v>
      </c>
      <c r="U10" s="76">
        <f t="shared" si="0"/>
        <v>2006</v>
      </c>
      <c r="V10" s="73">
        <f t="shared" si="0"/>
        <v>2007</v>
      </c>
      <c r="W10" s="76">
        <f t="shared" si="0"/>
        <v>2007</v>
      </c>
      <c r="X10" s="73">
        <f t="shared" si="0"/>
        <v>2008</v>
      </c>
      <c r="Y10" s="76">
        <f t="shared" si="0"/>
        <v>2008</v>
      </c>
      <c r="Z10" s="73">
        <f t="shared" si="0"/>
        <v>2009</v>
      </c>
      <c r="AA10" s="76">
        <f t="shared" si="0"/>
        <v>2009</v>
      </c>
      <c r="AB10" s="73">
        <f t="shared" si="0"/>
        <v>2010</v>
      </c>
      <c r="AC10" s="76">
        <f t="shared" si="0"/>
        <v>2010</v>
      </c>
      <c r="AD10" s="73">
        <f t="shared" si="0"/>
        <v>2011</v>
      </c>
      <c r="AE10" s="76">
        <f t="shared" si="0"/>
        <v>2011</v>
      </c>
      <c r="AF10" s="73">
        <f t="shared" si="0"/>
        <v>2012</v>
      </c>
      <c r="AG10" s="76">
        <f t="shared" si="0"/>
        <v>2012</v>
      </c>
      <c r="AH10" s="73">
        <f t="shared" si="0"/>
        <v>2013</v>
      </c>
      <c r="AI10" s="76">
        <f t="shared" si="0"/>
        <v>2013</v>
      </c>
      <c r="AJ10" s="73">
        <f t="shared" si="0"/>
        <v>2014</v>
      </c>
      <c r="AK10" s="76">
        <f t="shared" si="0"/>
        <v>2014</v>
      </c>
      <c r="AL10" s="73">
        <f t="shared" si="0"/>
        <v>2015</v>
      </c>
      <c r="AM10" s="76">
        <f t="shared" si="0"/>
        <v>2015</v>
      </c>
      <c r="AN10" s="73">
        <f t="shared" si="0"/>
        <v>2016</v>
      </c>
      <c r="AO10" s="76">
        <f t="shared" si="0"/>
        <v>2016</v>
      </c>
      <c r="AP10" s="73">
        <f t="shared" si="0"/>
        <v>2017</v>
      </c>
      <c r="AQ10" s="76">
        <f t="shared" si="0"/>
        <v>2017</v>
      </c>
      <c r="AR10" s="73">
        <f t="shared" si="0"/>
        <v>2018</v>
      </c>
      <c r="AS10" s="76">
        <f t="shared" si="0"/>
        <v>2018</v>
      </c>
      <c r="AT10" s="73">
        <f t="shared" si="0"/>
        <v>2019</v>
      </c>
      <c r="AU10" s="76">
        <f t="shared" si="0"/>
        <v>2019</v>
      </c>
      <c r="AV10" s="73">
        <f t="shared" si="0"/>
        <v>2020</v>
      </c>
      <c r="AW10" s="76">
        <f t="shared" si="0"/>
        <v>2020</v>
      </c>
      <c r="AX10" s="73">
        <f t="shared" si="0"/>
        <v>2021</v>
      </c>
      <c r="AY10" s="76">
        <f t="shared" si="0"/>
        <v>2021</v>
      </c>
      <c r="AZ10" s="73">
        <f t="shared" si="0"/>
        <v>2022</v>
      </c>
      <c r="BA10" s="76">
        <f t="shared" si="0"/>
        <v>2022</v>
      </c>
    </row>
    <row r="11" spans="1:56" s="40" customFormat="1" ht="25.5" x14ac:dyDescent="0.6">
      <c r="B11" s="38" t="s">
        <v>11</v>
      </c>
      <c r="C11" s="41">
        <v>35217</v>
      </c>
      <c r="D11" s="74">
        <v>35431</v>
      </c>
      <c r="E11" s="77">
        <f>C11+365.25</f>
        <v>35582.25</v>
      </c>
      <c r="F11" s="74">
        <f t="shared" ref="F11:K12" si="1">D11+365.25</f>
        <v>35796.25</v>
      </c>
      <c r="G11" s="77">
        <f t="shared" si="1"/>
        <v>35947.5</v>
      </c>
      <c r="H11" s="74">
        <f t="shared" si="1"/>
        <v>36161.5</v>
      </c>
      <c r="I11" s="77">
        <f t="shared" si="1"/>
        <v>36312.75</v>
      </c>
      <c r="J11" s="74">
        <f t="shared" si="1"/>
        <v>36526.75</v>
      </c>
      <c r="K11" s="77">
        <f t="shared" si="1"/>
        <v>36678</v>
      </c>
      <c r="L11" s="74">
        <v>36892</v>
      </c>
      <c r="M11" s="77">
        <v>37043</v>
      </c>
      <c r="N11" s="74">
        <v>37257</v>
      </c>
      <c r="O11" s="77">
        <v>37438</v>
      </c>
      <c r="P11" s="74">
        <f>N11+365.5</f>
        <v>37622.5</v>
      </c>
      <c r="Q11" s="77">
        <f>O11+365.5</f>
        <v>37803.5</v>
      </c>
      <c r="R11" s="74">
        <f>P11+365.75</f>
        <v>37988.25</v>
      </c>
      <c r="S11" s="77">
        <f>Q11+365.75</f>
        <v>38169.25</v>
      </c>
      <c r="T11" s="74">
        <f>R11+366</f>
        <v>38354.25</v>
      </c>
      <c r="U11" s="77">
        <f>S11+366</f>
        <v>38535.25</v>
      </c>
      <c r="V11" s="74">
        <f t="shared" ref="V11:AK12" si="2">T11+365.25</f>
        <v>38719.5</v>
      </c>
      <c r="W11" s="77">
        <f t="shared" si="2"/>
        <v>38900.5</v>
      </c>
      <c r="X11" s="74">
        <f t="shared" si="2"/>
        <v>39084.75</v>
      </c>
      <c r="Y11" s="77">
        <f t="shared" si="2"/>
        <v>39265.75</v>
      </c>
      <c r="Z11" s="74">
        <f t="shared" si="2"/>
        <v>39450</v>
      </c>
      <c r="AA11" s="77">
        <f t="shared" si="2"/>
        <v>39631</v>
      </c>
      <c r="AB11" s="74">
        <f t="shared" si="2"/>
        <v>39815.25</v>
      </c>
      <c r="AC11" s="77">
        <f t="shared" si="2"/>
        <v>39996.25</v>
      </c>
      <c r="AD11" s="74">
        <f t="shared" si="2"/>
        <v>40180.5</v>
      </c>
      <c r="AE11" s="77">
        <f t="shared" si="2"/>
        <v>40361.5</v>
      </c>
      <c r="AF11" s="74">
        <f t="shared" si="2"/>
        <v>40545.75</v>
      </c>
      <c r="AG11" s="77">
        <f t="shared" si="2"/>
        <v>40726.75</v>
      </c>
      <c r="AH11" s="74">
        <f t="shared" si="2"/>
        <v>40911</v>
      </c>
      <c r="AI11" s="77">
        <f t="shared" si="2"/>
        <v>41092</v>
      </c>
      <c r="AJ11" s="74">
        <f t="shared" si="2"/>
        <v>41276.25</v>
      </c>
      <c r="AK11" s="77">
        <f t="shared" si="2"/>
        <v>41457.25</v>
      </c>
      <c r="AL11" s="74">
        <f t="shared" ref="AL11:BA12" si="3">AJ11+365.25</f>
        <v>41641.5</v>
      </c>
      <c r="AM11" s="77">
        <f t="shared" si="3"/>
        <v>41822.5</v>
      </c>
      <c r="AN11" s="74">
        <f t="shared" si="3"/>
        <v>42006.75</v>
      </c>
      <c r="AO11" s="77">
        <f t="shared" si="3"/>
        <v>42187.75</v>
      </c>
      <c r="AP11" s="74">
        <f t="shared" si="3"/>
        <v>42372</v>
      </c>
      <c r="AQ11" s="77">
        <f t="shared" si="3"/>
        <v>42553</v>
      </c>
      <c r="AR11" s="74">
        <f t="shared" si="3"/>
        <v>42737.25</v>
      </c>
      <c r="AS11" s="77">
        <f t="shared" si="3"/>
        <v>42918.25</v>
      </c>
      <c r="AT11" s="74">
        <f t="shared" si="3"/>
        <v>43102.5</v>
      </c>
      <c r="AU11" s="77">
        <f t="shared" si="3"/>
        <v>43283.5</v>
      </c>
      <c r="AV11" s="74">
        <f t="shared" si="3"/>
        <v>43467.75</v>
      </c>
      <c r="AW11" s="77">
        <f t="shared" si="3"/>
        <v>43648.75</v>
      </c>
      <c r="AX11" s="74">
        <f t="shared" si="3"/>
        <v>43833</v>
      </c>
      <c r="AY11" s="77">
        <f t="shared" si="3"/>
        <v>44014</v>
      </c>
      <c r="AZ11" s="74">
        <f t="shared" si="3"/>
        <v>44198.25</v>
      </c>
      <c r="BA11" s="77">
        <f t="shared" si="3"/>
        <v>44379.25</v>
      </c>
    </row>
    <row r="12" spans="1:56" s="40" customFormat="1" ht="25.5" x14ac:dyDescent="0.6">
      <c r="B12" s="38" t="s">
        <v>12</v>
      </c>
      <c r="C12" s="41">
        <v>35431</v>
      </c>
      <c r="D12" s="74">
        <v>35582</v>
      </c>
      <c r="E12" s="77">
        <f>C12+365.25</f>
        <v>35796.25</v>
      </c>
      <c r="F12" s="74">
        <f t="shared" si="1"/>
        <v>35947.25</v>
      </c>
      <c r="G12" s="77">
        <f t="shared" si="1"/>
        <v>36161.5</v>
      </c>
      <c r="H12" s="74">
        <f t="shared" si="1"/>
        <v>36312.5</v>
      </c>
      <c r="I12" s="77">
        <f t="shared" si="1"/>
        <v>36526.75</v>
      </c>
      <c r="J12" s="74">
        <v>36678</v>
      </c>
      <c r="K12" s="77">
        <f t="shared" si="1"/>
        <v>36892</v>
      </c>
      <c r="L12" s="74">
        <v>37043</v>
      </c>
      <c r="M12" s="77">
        <v>37257</v>
      </c>
      <c r="N12" s="74">
        <v>37408</v>
      </c>
      <c r="O12" s="77">
        <v>37591</v>
      </c>
      <c r="P12" s="74">
        <f>N12+365.5</f>
        <v>37773.5</v>
      </c>
      <c r="Q12" s="77">
        <f>O12+365.5</f>
        <v>37956.5</v>
      </c>
      <c r="R12" s="74">
        <f>P12+365.75</f>
        <v>38139.25</v>
      </c>
      <c r="S12" s="77">
        <f>Q12+365.75</f>
        <v>38322.25</v>
      </c>
      <c r="T12" s="74">
        <f>R12+366</f>
        <v>38505.25</v>
      </c>
      <c r="U12" s="77">
        <f>S12+366</f>
        <v>38688.25</v>
      </c>
      <c r="V12" s="74">
        <f t="shared" si="2"/>
        <v>38870.5</v>
      </c>
      <c r="W12" s="77">
        <f t="shared" si="2"/>
        <v>39053.5</v>
      </c>
      <c r="X12" s="74">
        <f t="shared" si="2"/>
        <v>39235.75</v>
      </c>
      <c r="Y12" s="77">
        <f t="shared" si="2"/>
        <v>39418.75</v>
      </c>
      <c r="Z12" s="74">
        <f t="shared" si="2"/>
        <v>39601</v>
      </c>
      <c r="AA12" s="77">
        <f t="shared" si="2"/>
        <v>39784</v>
      </c>
      <c r="AB12" s="74">
        <f t="shared" si="2"/>
        <v>39966.25</v>
      </c>
      <c r="AC12" s="77">
        <f t="shared" si="2"/>
        <v>40149.25</v>
      </c>
      <c r="AD12" s="74">
        <f t="shared" si="2"/>
        <v>40331.5</v>
      </c>
      <c r="AE12" s="77">
        <f t="shared" si="2"/>
        <v>40514.5</v>
      </c>
      <c r="AF12" s="74">
        <f t="shared" si="2"/>
        <v>40696.75</v>
      </c>
      <c r="AG12" s="77">
        <f t="shared" si="2"/>
        <v>40879.75</v>
      </c>
      <c r="AH12" s="74">
        <f t="shared" si="2"/>
        <v>41062</v>
      </c>
      <c r="AI12" s="77">
        <f t="shared" si="2"/>
        <v>41245</v>
      </c>
      <c r="AJ12" s="74">
        <f t="shared" si="2"/>
        <v>41427.25</v>
      </c>
      <c r="AK12" s="77">
        <f t="shared" si="2"/>
        <v>41610.25</v>
      </c>
      <c r="AL12" s="74">
        <f t="shared" si="3"/>
        <v>41792.5</v>
      </c>
      <c r="AM12" s="77">
        <f t="shared" si="3"/>
        <v>41975.5</v>
      </c>
      <c r="AN12" s="74">
        <f t="shared" si="3"/>
        <v>42157.75</v>
      </c>
      <c r="AO12" s="77">
        <f t="shared" si="3"/>
        <v>42340.75</v>
      </c>
      <c r="AP12" s="74">
        <f t="shared" si="3"/>
        <v>42523</v>
      </c>
      <c r="AQ12" s="77">
        <f t="shared" si="3"/>
        <v>42706</v>
      </c>
      <c r="AR12" s="74">
        <f t="shared" si="3"/>
        <v>42888.25</v>
      </c>
      <c r="AS12" s="77">
        <f t="shared" si="3"/>
        <v>43071.25</v>
      </c>
      <c r="AT12" s="74">
        <f t="shared" si="3"/>
        <v>43253.5</v>
      </c>
      <c r="AU12" s="77">
        <f t="shared" si="3"/>
        <v>43436.5</v>
      </c>
      <c r="AV12" s="74">
        <f t="shared" si="3"/>
        <v>43618.75</v>
      </c>
      <c r="AW12" s="77">
        <f t="shared" si="3"/>
        <v>43801.75</v>
      </c>
      <c r="AX12" s="74">
        <f t="shared" si="3"/>
        <v>43984</v>
      </c>
      <c r="AY12" s="77">
        <f t="shared" si="3"/>
        <v>44167</v>
      </c>
      <c r="AZ12" s="74">
        <f t="shared" si="3"/>
        <v>44349.25</v>
      </c>
      <c r="BA12" s="77">
        <f t="shared" si="3"/>
        <v>44532.25</v>
      </c>
    </row>
    <row r="13" spans="1:56" s="40" customFormat="1" ht="25.5" x14ac:dyDescent="0.6">
      <c r="B13" s="38" t="s">
        <v>13</v>
      </c>
      <c r="C13" s="38"/>
      <c r="D13" s="54">
        <f>'SDR Patient and Stations'!C12</f>
        <v>0.93269230769230771</v>
      </c>
      <c r="E13" s="55">
        <f>'SDR Patient and Stations'!D12</f>
        <v>0.80882352941176472</v>
      </c>
      <c r="F13" s="54">
        <f>'SDR Patient and Stations'!E12</f>
        <v>0.91176470588235292</v>
      </c>
      <c r="G13" s="55">
        <f>'SDR Patient and Stations'!F12</f>
        <v>0.78409090909090906</v>
      </c>
      <c r="H13" s="54">
        <f>'SDR Patient and Stations'!G12</f>
        <v>0.82954545454545459</v>
      </c>
      <c r="I13" s="55">
        <f>'SDR Patient and Stations'!H12</f>
        <v>0.86029411764705888</v>
      </c>
      <c r="J13" s="54">
        <f>'SDR Patient and Stations'!I12</f>
        <v>0.86764705882352944</v>
      </c>
      <c r="K13" s="55">
        <f>'SDR Patient and Stations'!J12</f>
        <v>0.90441176470588236</v>
      </c>
      <c r="L13" s="54">
        <f>'SDR Patient and Stations'!K12</f>
        <v>0.8716216216216216</v>
      </c>
      <c r="M13" s="55">
        <f>'SDR Patient and Stations'!L12</f>
        <v>0.8716216216216216</v>
      </c>
      <c r="N13" s="54">
        <f>'SDR Patient and Stations'!M12</f>
        <v>0.77976190476190477</v>
      </c>
      <c r="O13" s="55">
        <f>'SDR Patient and Stations'!N12</f>
        <v>0.83333333333333337</v>
      </c>
      <c r="P13" s="54">
        <f>'SDR Patient and Stations'!O12</f>
        <v>0.81547619047619047</v>
      </c>
      <c r="Q13" s="55">
        <f>'SDR Patient and Stations'!P12</f>
        <v>0.84523809523809523</v>
      </c>
      <c r="R13" s="54">
        <f>'SDR Patient and Stations'!Q12</f>
        <v>0.79761904761904767</v>
      </c>
      <c r="S13" s="55">
        <f>'SDR Patient and Stations'!R12</f>
        <v>0.75</v>
      </c>
      <c r="T13" s="54">
        <f>'SDR Patient and Stations'!S12</f>
        <v>0.77976190476190477</v>
      </c>
      <c r="U13" s="55">
        <f>'SDR Patient and Stations'!T12</f>
        <v>0.83333333333333337</v>
      </c>
      <c r="V13" s="54">
        <f>'SDR Patient and Stations'!U12</f>
        <v>0.79166666666666663</v>
      </c>
      <c r="W13" s="55">
        <f>'SDR Patient and Stations'!V12</f>
        <v>0.81547619047619047</v>
      </c>
      <c r="X13" s="54">
        <f>'SDR Patient and Stations'!W12</f>
        <v>0.79761904761904767</v>
      </c>
      <c r="Y13" s="55">
        <f>'SDR Patient and Stations'!X12</f>
        <v>0.88124999999999998</v>
      </c>
      <c r="Z13" s="54">
        <f>'SDR Patient and Stations'!Y12</f>
        <v>0.9375</v>
      </c>
      <c r="AA13" s="55">
        <f>'SDR Patient and Stations'!Z12</f>
        <v>0.86250000000000004</v>
      </c>
      <c r="AB13" s="54">
        <f>'SDR Patient and Stations'!AA12</f>
        <v>0.86875000000000002</v>
      </c>
      <c r="AC13" s="55">
        <f>'SDR Patient and Stations'!AB12</f>
        <v>0.86309523809523814</v>
      </c>
      <c r="AD13" s="54">
        <f>'SDR Patient and Stations'!AC12</f>
        <v>0.88095238095238093</v>
      </c>
      <c r="AE13" s="55">
        <f>'SDR Patient and Stations'!AD12</f>
        <v>0.85119047619047616</v>
      </c>
      <c r="AF13" s="54">
        <f>'SDR Patient and Stations'!AE12</f>
        <v>0.8928571428571429</v>
      </c>
      <c r="AG13" s="55">
        <f>'SDR Patient and Stations'!AF12</f>
        <v>0.84523809523809523</v>
      </c>
      <c r="AH13" s="54">
        <f>'SDR Patient and Stations'!AG12</f>
        <v>0.85119047619047616</v>
      </c>
      <c r="AI13" s="55">
        <f>'SDR Patient and Stations'!AH12</f>
        <v>0.7678571428571429</v>
      </c>
      <c r="AJ13" s="54">
        <f>'SDR Patient and Stations'!AI12</f>
        <v>0</v>
      </c>
      <c r="AK13" s="55">
        <f>'SDR Patient and Stations'!AJ12</f>
        <v>0</v>
      </c>
      <c r="AL13" s="54">
        <f>'SDR Patient and Stations'!AK12</f>
        <v>0.79761904761904767</v>
      </c>
      <c r="AM13" s="55">
        <f>'SDR Patient and Stations'!AL12</f>
        <v>0.84523809523809523</v>
      </c>
      <c r="AN13" s="54">
        <f>'SDR Patient and Stations'!AM12</f>
        <v>0.9107142857142857</v>
      </c>
      <c r="AO13" s="55">
        <f>'SDR Patient and Stations'!AN12</f>
        <v>0.94047619047619047</v>
      </c>
      <c r="AP13" s="54">
        <f>'SDR Patient and Stations'!AO12</f>
        <v>0.9107142857142857</v>
      </c>
      <c r="AQ13" s="55">
        <f>'SDR Patient and Stations'!AP12</f>
        <v>0.9375</v>
      </c>
      <c r="AR13" s="54">
        <f>'SDR Patient and Stations'!AQ12</f>
        <v>0.84146341463414631</v>
      </c>
      <c r="AS13" s="55">
        <f>'SDR Patient and Stations'!AR12</f>
        <v>0.87195121951219512</v>
      </c>
      <c r="AT13" s="54">
        <f>'SDR Patient and Stations'!AS12</f>
        <v>0.92073170731707321</v>
      </c>
      <c r="AU13" s="55" t="e">
        <f>'SDR Patient and Stations'!AT12</f>
        <v>#DIV/0!</v>
      </c>
      <c r="AV13" s="54">
        <f>'SDR Patient and Stations'!AU12</f>
        <v>0</v>
      </c>
      <c r="AW13" s="55">
        <f>'SDR Patient and Stations'!AV12</f>
        <v>0</v>
      </c>
      <c r="AX13" s="54">
        <f>'SDR Patient and Stations'!AW12</f>
        <v>0</v>
      </c>
      <c r="AY13" s="55">
        <f>'SDR Patient and Stations'!AX12</f>
        <v>0</v>
      </c>
      <c r="AZ13" s="54">
        <f>'SDR Patient and Stations'!AY12</f>
        <v>0</v>
      </c>
      <c r="BA13" s="55">
        <f>'SDR Patient and Stations'!AZ12</f>
        <v>0</v>
      </c>
    </row>
    <row r="14" spans="1:56" s="44" customFormat="1" ht="56.25" customHeight="1" x14ac:dyDescent="0.6">
      <c r="B14" s="163" t="s">
        <v>74</v>
      </c>
      <c r="C14" s="45">
        <f>'SDR Patient and Stations'!B14</f>
        <v>0</v>
      </c>
      <c r="D14" s="166">
        <f>'SDR Patient and Stations'!C14</f>
        <v>8</v>
      </c>
      <c r="E14" s="167">
        <f>'SDR Patient and Stations'!D14</f>
        <v>0</v>
      </c>
      <c r="F14" s="166">
        <f>'SDR Patient and Stations'!E14</f>
        <v>10</v>
      </c>
      <c r="G14" s="167">
        <f>'SDR Patient and Stations'!F14</f>
        <v>0</v>
      </c>
      <c r="H14" s="166">
        <f>'SDR Patient and Stations'!G14</f>
        <v>-10</v>
      </c>
      <c r="I14" s="167">
        <f>'SDR Patient and Stations'!H14</f>
        <v>0</v>
      </c>
      <c r="J14" s="166">
        <f>'SDR Patient and Stations'!I14</f>
        <v>0</v>
      </c>
      <c r="K14" s="167">
        <f>'SDR Patient and Stations'!J14</f>
        <v>3</v>
      </c>
      <c r="L14" s="166">
        <f>'SDR Patient and Stations'!K14</f>
        <v>0</v>
      </c>
      <c r="M14" s="167">
        <f>'SDR Patient and Stations'!L14</f>
        <v>5</v>
      </c>
      <c r="N14" s="166">
        <f>'SDR Patient and Stations'!M14</f>
        <v>0</v>
      </c>
      <c r="O14" s="167">
        <f>'SDR Patient and Stations'!N14</f>
        <v>0</v>
      </c>
      <c r="P14" s="166">
        <f>'SDR Patient and Stations'!O14</f>
        <v>0</v>
      </c>
      <c r="Q14" s="167">
        <f>'SDR Patient and Stations'!P14</f>
        <v>0</v>
      </c>
      <c r="R14" s="166">
        <f>'SDR Patient and Stations'!Q14</f>
        <v>0</v>
      </c>
      <c r="S14" s="167">
        <f>'SDR Patient and Stations'!R14</f>
        <v>0</v>
      </c>
      <c r="T14" s="166">
        <f>'SDR Patient and Stations'!S14</f>
        <v>0</v>
      </c>
      <c r="U14" s="167">
        <f>'SDR Patient and Stations'!T14</f>
        <v>0</v>
      </c>
      <c r="V14" s="166">
        <f>'SDR Patient and Stations'!U14</f>
        <v>0</v>
      </c>
      <c r="W14" s="167">
        <f>'SDR Patient and Stations'!V14</f>
        <v>0</v>
      </c>
      <c r="X14" s="166">
        <f>'SDR Patient and Stations'!W14</f>
        <v>-2</v>
      </c>
      <c r="Y14" s="167">
        <f>'SDR Patient and Stations'!X14</f>
        <v>0</v>
      </c>
      <c r="Z14" s="166">
        <f>'SDR Patient and Stations'!Y14</f>
        <v>0</v>
      </c>
      <c r="AA14" s="167">
        <f>'SDR Patient and Stations'!Z14</f>
        <v>0</v>
      </c>
      <c r="AB14" s="166">
        <f>'SDR Patient and Stations'!AA14</f>
        <v>2</v>
      </c>
      <c r="AC14" s="167">
        <f>'SDR Patient and Stations'!AB14</f>
        <v>0</v>
      </c>
      <c r="AD14" s="166">
        <f>'SDR Patient and Stations'!AC14</f>
        <v>0</v>
      </c>
      <c r="AE14" s="167">
        <f>'SDR Patient and Stations'!AD14</f>
        <v>0</v>
      </c>
      <c r="AF14" s="166">
        <f>'SDR Patient and Stations'!AE14</f>
        <v>0</v>
      </c>
      <c r="AG14" s="167">
        <f>'SDR Patient and Stations'!AF14</f>
        <v>0</v>
      </c>
      <c r="AH14" s="166">
        <f>'SDR Patient and Stations'!AG14</f>
        <v>0</v>
      </c>
      <c r="AI14" s="167">
        <f>'SDR Patient and Stations'!AH14</f>
        <v>-18</v>
      </c>
      <c r="AJ14" s="166">
        <f>'SDR Patient and Stations'!AI14</f>
        <v>0</v>
      </c>
      <c r="AK14" s="167">
        <f>'SDR Patient and Stations'!AJ14</f>
        <v>18</v>
      </c>
      <c r="AL14" s="166">
        <f>'SDR Patient and Stations'!AK14</f>
        <v>0</v>
      </c>
      <c r="AM14" s="167">
        <f>'SDR Patient and Stations'!AL14</f>
        <v>0</v>
      </c>
      <c r="AN14" s="166">
        <f>'SDR Patient and Stations'!AM14</f>
        <v>0</v>
      </c>
      <c r="AO14" s="167">
        <f>'SDR Patient and Stations'!AN14</f>
        <v>0</v>
      </c>
      <c r="AP14" s="166">
        <f>'SDR Patient and Stations'!AO14</f>
        <v>-2</v>
      </c>
      <c r="AQ14" s="167">
        <f>'SDR Patient and Stations'!AP14</f>
        <v>1</v>
      </c>
      <c r="AR14" s="166">
        <f>'SDR Patient and Stations'!AQ14</f>
        <v>0</v>
      </c>
      <c r="AS14" s="167">
        <f>'SDR Patient and Stations'!AR14</f>
        <v>0</v>
      </c>
      <c r="AT14" s="166">
        <f>'SDR Patient and Stations'!AS14</f>
        <v>0</v>
      </c>
      <c r="AU14" s="167">
        <f>'SDR Patient and Stations'!AT14</f>
        <v>0</v>
      </c>
      <c r="AV14" s="166">
        <f>'SDR Patient and Stations'!AU14</f>
        <v>0</v>
      </c>
      <c r="AW14" s="167">
        <f>'SDR Patient and Stations'!AV14</f>
        <v>0</v>
      </c>
      <c r="AX14" s="166">
        <f>'SDR Patient and Stations'!AW14</f>
        <v>0</v>
      </c>
      <c r="AY14" s="167">
        <f>'SDR Patient and Stations'!AX14</f>
        <v>0</v>
      </c>
      <c r="AZ14" s="166">
        <f>'SDR Patient and Stations'!AY14</f>
        <v>0</v>
      </c>
      <c r="BA14" s="167">
        <f>'SDR Patient and Stations'!AZ14</f>
        <v>0</v>
      </c>
      <c r="BB14" s="51"/>
      <c r="BC14" s="48"/>
      <c r="BD14" s="51"/>
    </row>
    <row r="15" spans="1:56" s="44" customFormat="1" ht="25.5" x14ac:dyDescent="0.6">
      <c r="B15" s="43" t="s">
        <v>72</v>
      </c>
      <c r="C15" s="43"/>
      <c r="D15" s="168">
        <f>'SDR Patient and Stations'!C15</f>
        <v>0</v>
      </c>
      <c r="E15" s="166">
        <f>'SDR Patient and Stations'!D15</f>
        <v>0</v>
      </c>
      <c r="F15" s="167">
        <f>'SDR Patient and Stations'!E15</f>
        <v>0</v>
      </c>
      <c r="G15" s="166">
        <f>'SDR Patient and Stations'!F15</f>
        <v>8</v>
      </c>
      <c r="H15" s="167">
        <f>'SDR Patient and Stations'!G15</f>
        <v>0</v>
      </c>
      <c r="I15" s="166">
        <f>'SDR Patient and Stations'!H15</f>
        <v>10</v>
      </c>
      <c r="J15" s="167">
        <f>'SDR Patient and Stations'!I15</f>
        <v>0</v>
      </c>
      <c r="K15" s="166">
        <f>'SDR Patient and Stations'!J15</f>
        <v>-10</v>
      </c>
      <c r="L15" s="167">
        <f>'SDR Patient and Stations'!K15</f>
        <v>0</v>
      </c>
      <c r="M15" s="166">
        <f>'SDR Patient and Stations'!L15</f>
        <v>0</v>
      </c>
      <c r="N15" s="167">
        <f>'SDR Patient and Stations'!M15</f>
        <v>3</v>
      </c>
      <c r="O15" s="166">
        <f>'SDR Patient and Stations'!N15</f>
        <v>0</v>
      </c>
      <c r="P15" s="167">
        <f>'SDR Patient and Stations'!O15</f>
        <v>5</v>
      </c>
      <c r="Q15" s="166">
        <f>'SDR Patient and Stations'!P15</f>
        <v>0</v>
      </c>
      <c r="R15" s="167">
        <f>'SDR Patient and Stations'!Q15</f>
        <v>0</v>
      </c>
      <c r="S15" s="166">
        <f>'SDR Patient and Stations'!R15</f>
        <v>0</v>
      </c>
      <c r="T15" s="167">
        <f>'SDR Patient and Stations'!S15</f>
        <v>0</v>
      </c>
      <c r="U15" s="166">
        <f>'SDR Patient and Stations'!T15</f>
        <v>0</v>
      </c>
      <c r="V15" s="167">
        <f>'SDR Patient and Stations'!U15</f>
        <v>0</v>
      </c>
      <c r="W15" s="166">
        <f>'SDR Patient and Stations'!V15</f>
        <v>0</v>
      </c>
      <c r="X15" s="167">
        <f>'SDR Patient and Stations'!W15</f>
        <v>0</v>
      </c>
      <c r="Y15" s="166">
        <f>'SDR Patient and Stations'!X15</f>
        <v>0</v>
      </c>
      <c r="Z15" s="167">
        <f>'SDR Patient and Stations'!Y15</f>
        <v>0</v>
      </c>
      <c r="AA15" s="166">
        <f>'SDR Patient and Stations'!Z15</f>
        <v>-2</v>
      </c>
      <c r="AB15" s="167">
        <f>'SDR Patient and Stations'!AA15</f>
        <v>0</v>
      </c>
      <c r="AC15" s="166">
        <f>'SDR Patient and Stations'!AB15</f>
        <v>0</v>
      </c>
      <c r="AD15" s="167">
        <f>'SDR Patient and Stations'!AC15</f>
        <v>0</v>
      </c>
      <c r="AE15" s="166">
        <f>'SDR Patient and Stations'!AD15</f>
        <v>2</v>
      </c>
      <c r="AF15" s="167">
        <f>'SDR Patient and Stations'!AE15</f>
        <v>0</v>
      </c>
      <c r="AG15" s="166">
        <f>'SDR Patient and Stations'!AF15</f>
        <v>0</v>
      </c>
      <c r="AH15" s="167">
        <f>'SDR Patient and Stations'!AG15</f>
        <v>0</v>
      </c>
      <c r="AI15" s="166">
        <f>'SDR Patient and Stations'!AH15</f>
        <v>0</v>
      </c>
      <c r="AJ15" s="167">
        <f>'SDR Patient and Stations'!AI15</f>
        <v>0</v>
      </c>
      <c r="AK15" s="166">
        <f>'SDR Patient and Stations'!AJ15</f>
        <v>0</v>
      </c>
      <c r="AL15" s="167">
        <f>'SDR Patient and Stations'!AK15</f>
        <v>-18</v>
      </c>
      <c r="AM15" s="166">
        <f>'SDR Patient and Stations'!AL15</f>
        <v>0</v>
      </c>
      <c r="AN15" s="167">
        <f>'SDR Patient and Stations'!AM15</f>
        <v>18</v>
      </c>
      <c r="AO15" s="166">
        <f>'SDR Patient and Stations'!AN15</f>
        <v>0</v>
      </c>
      <c r="AP15" s="167">
        <f>'SDR Patient and Stations'!AO15</f>
        <v>0</v>
      </c>
      <c r="AQ15" s="166">
        <f>'SDR Patient and Stations'!AP15</f>
        <v>0</v>
      </c>
      <c r="AR15" s="167">
        <f>'SDR Patient and Stations'!AQ15</f>
        <v>0</v>
      </c>
      <c r="AS15" s="166">
        <f>'SDR Patient and Stations'!AR15</f>
        <v>-2</v>
      </c>
      <c r="AT15" s="167">
        <f>'SDR Patient and Stations'!AS15</f>
        <v>1</v>
      </c>
      <c r="AU15" s="166">
        <f>'SDR Patient and Stations'!AT15</f>
        <v>0</v>
      </c>
      <c r="AV15" s="167">
        <f>'SDR Patient and Stations'!AU15</f>
        <v>0</v>
      </c>
      <c r="AW15" s="166">
        <f>'SDR Patient and Stations'!AV15</f>
        <v>0</v>
      </c>
      <c r="AX15" s="167">
        <f>'SDR Patient and Stations'!AW15</f>
        <v>0</v>
      </c>
      <c r="AY15" s="166">
        <f>'SDR Patient and Stations'!AX15</f>
        <v>0</v>
      </c>
      <c r="AZ15" s="167">
        <f>'SDR Patient and Stations'!AY15</f>
        <v>0</v>
      </c>
      <c r="BA15" s="166">
        <f>'SDR Patient and Stations'!AZ15</f>
        <v>0</v>
      </c>
      <c r="BB15" s="48"/>
      <c r="BC15" s="51"/>
      <c r="BD15" s="48"/>
    </row>
    <row r="16" spans="1:56" ht="25.5" x14ac:dyDescent="0.6">
      <c r="B16" s="42" t="s">
        <v>73</v>
      </c>
      <c r="C16" s="3"/>
      <c r="D16" s="3">
        <f>'SDR Patient and Stations'!C16</f>
        <v>0</v>
      </c>
      <c r="E16" s="46">
        <f>'SDR Patient and Stations'!D16</f>
        <v>0</v>
      </c>
      <c r="F16" s="49">
        <f>'SDR Patient and Stations'!E16</f>
        <v>0</v>
      </c>
      <c r="G16" s="52">
        <f>'SDR Patient and Stations'!F16</f>
        <v>0</v>
      </c>
      <c r="H16" s="49">
        <f>'SDR Patient and Stations'!G16</f>
        <v>8</v>
      </c>
      <c r="I16" s="52">
        <f>'SDR Patient and Stations'!H16</f>
        <v>0</v>
      </c>
      <c r="J16" s="49">
        <f>'SDR Patient and Stations'!I16</f>
        <v>10</v>
      </c>
      <c r="K16" s="52">
        <f>'SDR Patient and Stations'!J16</f>
        <v>0</v>
      </c>
      <c r="L16" s="49">
        <f>'SDR Patient and Stations'!K16</f>
        <v>-10</v>
      </c>
      <c r="M16" s="52">
        <f>'SDR Patient and Stations'!L16</f>
        <v>0</v>
      </c>
      <c r="N16" s="49">
        <f>'SDR Patient and Stations'!M16</f>
        <v>0</v>
      </c>
      <c r="O16" s="52">
        <f>'SDR Patient and Stations'!N16</f>
        <v>3</v>
      </c>
      <c r="P16" s="49">
        <f>'SDR Patient and Stations'!O16</f>
        <v>0</v>
      </c>
      <c r="Q16" s="52">
        <f>'SDR Patient and Stations'!P16</f>
        <v>5</v>
      </c>
      <c r="R16" s="49">
        <f>'SDR Patient and Stations'!Q16</f>
        <v>0</v>
      </c>
      <c r="S16" s="52">
        <f>'SDR Patient and Stations'!R16</f>
        <v>0</v>
      </c>
      <c r="T16" s="49">
        <f>'SDR Patient and Stations'!S16</f>
        <v>0</v>
      </c>
      <c r="U16" s="52">
        <f>'SDR Patient and Stations'!T16</f>
        <v>0</v>
      </c>
      <c r="V16" s="49">
        <f>'SDR Patient and Stations'!U16</f>
        <v>0</v>
      </c>
      <c r="W16" s="52">
        <f>'SDR Patient and Stations'!V16</f>
        <v>0</v>
      </c>
      <c r="X16" s="49">
        <f>'SDR Patient and Stations'!W16</f>
        <v>0</v>
      </c>
      <c r="Y16" s="52">
        <f>'SDR Patient and Stations'!X16</f>
        <v>0</v>
      </c>
      <c r="Z16" s="49">
        <f>'SDR Patient and Stations'!Y16</f>
        <v>0</v>
      </c>
      <c r="AA16" s="52">
        <f>'SDR Patient and Stations'!Z16</f>
        <v>0</v>
      </c>
      <c r="AB16" s="49">
        <f>'SDR Patient and Stations'!AA16</f>
        <v>-2</v>
      </c>
      <c r="AC16" s="52">
        <f>'SDR Patient and Stations'!AB16</f>
        <v>0</v>
      </c>
      <c r="AD16" s="49">
        <f>'SDR Patient and Stations'!AC16</f>
        <v>0</v>
      </c>
      <c r="AE16" s="52">
        <f>'SDR Patient and Stations'!AD16</f>
        <v>0</v>
      </c>
      <c r="AF16" s="49">
        <f>'SDR Patient and Stations'!AE16</f>
        <v>2</v>
      </c>
      <c r="AG16" s="52">
        <f>'SDR Patient and Stations'!AF16</f>
        <v>0</v>
      </c>
      <c r="AH16" s="49">
        <f>'SDR Patient and Stations'!AG16</f>
        <v>0</v>
      </c>
      <c r="AI16" s="52">
        <f>'SDR Patient and Stations'!AH16</f>
        <v>0</v>
      </c>
      <c r="AJ16" s="49">
        <f>'SDR Patient and Stations'!AI16</f>
        <v>0</v>
      </c>
      <c r="AK16" s="52">
        <f>'SDR Patient and Stations'!AJ16</f>
        <v>0</v>
      </c>
      <c r="AL16" s="49">
        <f>'SDR Patient and Stations'!AK16</f>
        <v>0</v>
      </c>
      <c r="AM16" s="52">
        <f>'SDR Patient and Stations'!AL16</f>
        <v>-18</v>
      </c>
      <c r="AN16" s="49">
        <f>'SDR Patient and Stations'!AM16</f>
        <v>0</v>
      </c>
      <c r="AO16" s="52">
        <f>'SDR Patient and Stations'!AN16</f>
        <v>18</v>
      </c>
      <c r="AP16" s="49">
        <f>'SDR Patient and Stations'!AO16</f>
        <v>0</v>
      </c>
      <c r="AQ16" s="52">
        <f>'SDR Patient and Stations'!AP16</f>
        <v>0</v>
      </c>
      <c r="AR16" s="49">
        <f>'SDR Patient and Stations'!AQ16</f>
        <v>0</v>
      </c>
      <c r="AS16" s="52">
        <f>'SDR Patient and Stations'!AR16</f>
        <v>0</v>
      </c>
      <c r="AT16" s="49">
        <f>'SDR Patient and Stations'!AS16</f>
        <v>-2</v>
      </c>
      <c r="AU16" s="52">
        <f>'SDR Patient and Stations'!AT16</f>
        <v>1</v>
      </c>
      <c r="AV16" s="49">
        <f>'SDR Patient and Stations'!AU16</f>
        <v>0</v>
      </c>
      <c r="AW16" s="52">
        <f>'SDR Patient and Stations'!AV16</f>
        <v>0</v>
      </c>
      <c r="AX16" s="49">
        <f>'SDR Patient and Stations'!AW16</f>
        <v>0</v>
      </c>
      <c r="AY16" s="52">
        <f>'SDR Patient and Stations'!AX16</f>
        <v>0</v>
      </c>
      <c r="AZ16" s="49">
        <f>'SDR Patient and Stations'!AY16</f>
        <v>0</v>
      </c>
      <c r="BA16" s="52">
        <f>'SDR Patient and Stations'!AZ16</f>
        <v>0</v>
      </c>
      <c r="BB16" s="52"/>
      <c r="BC16" s="49"/>
      <c r="BD16" s="52"/>
    </row>
    <row r="17" spans="1:58" s="34" customFormat="1" x14ac:dyDescent="0.55000000000000004">
      <c r="B17" s="33" t="s">
        <v>34</v>
      </c>
      <c r="F17" s="47">
        <v>1998</v>
      </c>
      <c r="G17" s="50">
        <v>1999</v>
      </c>
      <c r="H17" s="53">
        <v>1999</v>
      </c>
      <c r="I17" s="50">
        <v>2000</v>
      </c>
      <c r="J17" s="53">
        <v>2000</v>
      </c>
      <c r="K17" s="50">
        <v>2001</v>
      </c>
      <c r="L17" s="53">
        <v>2001</v>
      </c>
      <c r="M17" s="50">
        <v>2002</v>
      </c>
      <c r="N17" s="53">
        <v>2002</v>
      </c>
      <c r="O17" s="50">
        <v>2003</v>
      </c>
      <c r="P17" s="53">
        <v>2003</v>
      </c>
      <c r="Q17" s="50">
        <v>2004</v>
      </c>
      <c r="R17" s="53">
        <v>2004</v>
      </c>
      <c r="S17" s="50">
        <v>2005</v>
      </c>
      <c r="T17" s="53">
        <v>2005</v>
      </c>
      <c r="U17" s="50">
        <v>2006</v>
      </c>
      <c r="V17" s="53">
        <v>2006</v>
      </c>
      <c r="W17" s="50">
        <v>2007</v>
      </c>
      <c r="X17" s="53">
        <v>2007</v>
      </c>
      <c r="Y17" s="50">
        <v>2008</v>
      </c>
      <c r="Z17" s="53">
        <v>2008</v>
      </c>
      <c r="AA17" s="50">
        <v>2009</v>
      </c>
      <c r="AB17" s="53">
        <v>2009</v>
      </c>
      <c r="AC17" s="50">
        <v>2010</v>
      </c>
      <c r="AD17" s="53">
        <v>2010</v>
      </c>
      <c r="AE17" s="50">
        <v>2011</v>
      </c>
      <c r="AF17" s="53">
        <v>2011</v>
      </c>
      <c r="AG17" s="50">
        <v>2012</v>
      </c>
      <c r="AH17" s="53">
        <v>2012</v>
      </c>
      <c r="AI17" s="50">
        <v>2013</v>
      </c>
      <c r="AJ17" s="53">
        <v>2013</v>
      </c>
      <c r="AK17" s="50">
        <v>2014</v>
      </c>
      <c r="AL17" s="53">
        <v>2014</v>
      </c>
      <c r="AM17" s="50">
        <v>2015</v>
      </c>
      <c r="AN17" s="53">
        <v>2015</v>
      </c>
      <c r="AO17" s="50">
        <v>2016</v>
      </c>
      <c r="AP17" s="53">
        <v>2016</v>
      </c>
      <c r="AQ17" s="50">
        <v>2017</v>
      </c>
      <c r="AR17" s="53">
        <v>2017</v>
      </c>
      <c r="AS17" s="50">
        <v>2018</v>
      </c>
      <c r="AT17" s="53">
        <v>2018</v>
      </c>
      <c r="AU17" s="50">
        <v>2019</v>
      </c>
      <c r="AV17" s="53">
        <v>2019</v>
      </c>
      <c r="AW17" s="50">
        <v>2020</v>
      </c>
      <c r="AX17" s="53"/>
      <c r="AY17" s="50"/>
      <c r="AZ17" s="53"/>
      <c r="BB17" s="50"/>
      <c r="BC17" s="53"/>
      <c r="BD17" s="50"/>
    </row>
    <row r="18" spans="1:58" s="37" customFormat="1" x14ac:dyDescent="0.55000000000000004">
      <c r="B18" s="35" t="s">
        <v>36</v>
      </c>
      <c r="F18" s="36">
        <v>36053</v>
      </c>
      <c r="G18" s="64">
        <v>36234</v>
      </c>
      <c r="H18" s="56">
        <v>36418</v>
      </c>
      <c r="I18" s="64">
        <f t="shared" ref="I18:BD18" si="4">G18+365.25</f>
        <v>36599.25</v>
      </c>
      <c r="J18" s="56">
        <f t="shared" si="4"/>
        <v>36783.25</v>
      </c>
      <c r="K18" s="64">
        <f t="shared" si="4"/>
        <v>36964.5</v>
      </c>
      <c r="L18" s="56">
        <f t="shared" si="4"/>
        <v>37148.5</v>
      </c>
      <c r="M18" s="64">
        <f t="shared" si="4"/>
        <v>37329.75</v>
      </c>
      <c r="N18" s="56">
        <f t="shared" si="4"/>
        <v>37513.75</v>
      </c>
      <c r="O18" s="64">
        <f t="shared" si="4"/>
        <v>37695</v>
      </c>
      <c r="P18" s="56">
        <f t="shared" si="4"/>
        <v>37879</v>
      </c>
      <c r="Q18" s="64">
        <f t="shared" si="4"/>
        <v>38060.25</v>
      </c>
      <c r="R18" s="56">
        <f t="shared" si="4"/>
        <v>38244.25</v>
      </c>
      <c r="S18" s="64">
        <f t="shared" si="4"/>
        <v>38425.5</v>
      </c>
      <c r="T18" s="56">
        <f t="shared" si="4"/>
        <v>38609.5</v>
      </c>
      <c r="U18" s="64">
        <f t="shared" si="4"/>
        <v>38790.75</v>
      </c>
      <c r="V18" s="56">
        <f t="shared" si="4"/>
        <v>38974.75</v>
      </c>
      <c r="W18" s="64">
        <f t="shared" si="4"/>
        <v>39156</v>
      </c>
      <c r="X18" s="56">
        <f t="shared" si="4"/>
        <v>39340</v>
      </c>
      <c r="Y18" s="64">
        <f t="shared" si="4"/>
        <v>39521.25</v>
      </c>
      <c r="Z18" s="56">
        <f t="shared" si="4"/>
        <v>39705.25</v>
      </c>
      <c r="AA18" s="64">
        <f t="shared" si="4"/>
        <v>39886.5</v>
      </c>
      <c r="AB18" s="56">
        <f t="shared" si="4"/>
        <v>40070.5</v>
      </c>
      <c r="AC18" s="64">
        <f t="shared" si="4"/>
        <v>40251.75</v>
      </c>
      <c r="AD18" s="56">
        <f t="shared" si="4"/>
        <v>40435.75</v>
      </c>
      <c r="AE18" s="64">
        <f t="shared" si="4"/>
        <v>40617</v>
      </c>
      <c r="AF18" s="56">
        <f t="shared" si="4"/>
        <v>40801</v>
      </c>
      <c r="AG18" s="64">
        <f t="shared" si="4"/>
        <v>40982.25</v>
      </c>
      <c r="AH18" s="56">
        <f t="shared" si="4"/>
        <v>41166.25</v>
      </c>
      <c r="AI18" s="64">
        <f t="shared" si="4"/>
        <v>41347.5</v>
      </c>
      <c r="AJ18" s="56">
        <f t="shared" si="4"/>
        <v>41531.5</v>
      </c>
      <c r="AK18" s="64">
        <f t="shared" si="4"/>
        <v>41712.75</v>
      </c>
      <c r="AL18" s="56">
        <f t="shared" si="4"/>
        <v>41896.75</v>
      </c>
      <c r="AM18" s="64">
        <f t="shared" si="4"/>
        <v>42078</v>
      </c>
      <c r="AN18" s="56">
        <f t="shared" si="4"/>
        <v>42262</v>
      </c>
      <c r="AO18" s="64">
        <f t="shared" si="4"/>
        <v>42443.25</v>
      </c>
      <c r="AP18" s="56">
        <f t="shared" si="4"/>
        <v>42627.25</v>
      </c>
      <c r="AQ18" s="64">
        <f t="shared" si="4"/>
        <v>42808.5</v>
      </c>
      <c r="AR18" s="56">
        <f t="shared" si="4"/>
        <v>42992.5</v>
      </c>
      <c r="AS18" s="64">
        <f t="shared" si="4"/>
        <v>43173.75</v>
      </c>
      <c r="AT18" s="56">
        <f t="shared" si="4"/>
        <v>43357.75</v>
      </c>
      <c r="AU18" s="64">
        <f t="shared" si="4"/>
        <v>43539</v>
      </c>
      <c r="AV18" s="56">
        <f t="shared" si="4"/>
        <v>43723</v>
      </c>
      <c r="AW18" s="64">
        <f t="shared" si="4"/>
        <v>43904.25</v>
      </c>
      <c r="AX18" s="56">
        <f t="shared" si="4"/>
        <v>44088.25</v>
      </c>
      <c r="AY18" s="64">
        <f t="shared" si="4"/>
        <v>44269.5</v>
      </c>
      <c r="AZ18" s="56">
        <f t="shared" si="4"/>
        <v>44453.5</v>
      </c>
      <c r="BB18" s="64">
        <f>AY18+365.25</f>
        <v>44634.75</v>
      </c>
      <c r="BC18" s="56">
        <f>AZ18+365.25</f>
        <v>44818.75</v>
      </c>
      <c r="BD18" s="64">
        <f t="shared" si="4"/>
        <v>45000</v>
      </c>
    </row>
    <row r="19" spans="1:58" s="37" customFormat="1" x14ac:dyDescent="0.55000000000000004">
      <c r="B19" s="35" t="s">
        <v>40</v>
      </c>
      <c r="F19" s="36">
        <f t="shared" ref="F19:BE19" si="5">I20</f>
        <v>35976.25</v>
      </c>
      <c r="G19" s="64">
        <f t="shared" si="5"/>
        <v>36160.5</v>
      </c>
      <c r="H19" s="56">
        <f t="shared" si="5"/>
        <v>36341.75</v>
      </c>
      <c r="I19" s="64">
        <f t="shared" si="5"/>
        <v>36525.75</v>
      </c>
      <c r="J19" s="56">
        <f t="shared" si="5"/>
        <v>36707</v>
      </c>
      <c r="K19" s="64">
        <f t="shared" si="5"/>
        <v>36891</v>
      </c>
      <c r="L19" s="56">
        <f t="shared" si="5"/>
        <v>37072.25</v>
      </c>
      <c r="M19" s="64">
        <f t="shared" si="5"/>
        <v>37256.25</v>
      </c>
      <c r="N19" s="56">
        <f t="shared" si="5"/>
        <v>37437.5</v>
      </c>
      <c r="O19" s="64">
        <f t="shared" si="5"/>
        <v>37621.5</v>
      </c>
      <c r="P19" s="56">
        <f t="shared" si="5"/>
        <v>37802.75</v>
      </c>
      <c r="Q19" s="64">
        <f t="shared" si="5"/>
        <v>37986.75</v>
      </c>
      <c r="R19" s="56">
        <f t="shared" si="5"/>
        <v>38168</v>
      </c>
      <c r="S19" s="64">
        <f t="shared" si="5"/>
        <v>38352</v>
      </c>
      <c r="T19" s="56">
        <f t="shared" si="5"/>
        <v>38533.25</v>
      </c>
      <c r="U19" s="64">
        <f t="shared" si="5"/>
        <v>38717.25</v>
      </c>
      <c r="V19" s="56">
        <f t="shared" si="5"/>
        <v>38898.5</v>
      </c>
      <c r="W19" s="64">
        <f t="shared" si="5"/>
        <v>39082.5</v>
      </c>
      <c r="X19" s="56">
        <f t="shared" si="5"/>
        <v>39263.75</v>
      </c>
      <c r="Y19" s="64">
        <f t="shared" si="5"/>
        <v>39447.75</v>
      </c>
      <c r="Z19" s="56">
        <f t="shared" si="5"/>
        <v>39629</v>
      </c>
      <c r="AA19" s="64">
        <f t="shared" si="5"/>
        <v>39813</v>
      </c>
      <c r="AB19" s="56">
        <f t="shared" si="5"/>
        <v>39994.25</v>
      </c>
      <c r="AC19" s="64">
        <f t="shared" si="5"/>
        <v>40178.25</v>
      </c>
      <c r="AD19" s="56">
        <f t="shared" si="5"/>
        <v>40359.5</v>
      </c>
      <c r="AE19" s="64">
        <f t="shared" si="5"/>
        <v>40543.5</v>
      </c>
      <c r="AF19" s="56">
        <f t="shared" si="5"/>
        <v>40724.75</v>
      </c>
      <c r="AG19" s="64">
        <f t="shared" si="5"/>
        <v>40908.75</v>
      </c>
      <c r="AH19" s="56">
        <f t="shared" si="5"/>
        <v>41090</v>
      </c>
      <c r="AI19" s="64">
        <f t="shared" si="5"/>
        <v>41274</v>
      </c>
      <c r="AJ19" s="56">
        <f t="shared" si="5"/>
        <v>41455.25</v>
      </c>
      <c r="AK19" s="64">
        <f t="shared" si="5"/>
        <v>41639.25</v>
      </c>
      <c r="AL19" s="56">
        <f t="shared" si="5"/>
        <v>41820.5</v>
      </c>
      <c r="AM19" s="64">
        <f t="shared" si="5"/>
        <v>42004.5</v>
      </c>
      <c r="AN19" s="56">
        <f t="shared" si="5"/>
        <v>42185.75</v>
      </c>
      <c r="AO19" s="64">
        <f t="shared" si="5"/>
        <v>42369.75</v>
      </c>
      <c r="AP19" s="56">
        <f t="shared" si="5"/>
        <v>42551</v>
      </c>
      <c r="AQ19" s="64">
        <f t="shared" si="5"/>
        <v>42735</v>
      </c>
      <c r="AR19" s="56">
        <f t="shared" si="5"/>
        <v>42916.25</v>
      </c>
      <c r="AS19" s="64">
        <f t="shared" si="5"/>
        <v>43100.25</v>
      </c>
      <c r="AT19" s="56">
        <f t="shared" si="5"/>
        <v>43281.5</v>
      </c>
      <c r="AU19" s="64">
        <f t="shared" si="5"/>
        <v>43465.5</v>
      </c>
      <c r="AV19" s="56">
        <f t="shared" si="5"/>
        <v>43646.75</v>
      </c>
      <c r="AW19" s="64">
        <f t="shared" si="5"/>
        <v>43830.75</v>
      </c>
      <c r="AX19" s="56">
        <f>BB20</f>
        <v>44012</v>
      </c>
      <c r="AY19" s="64">
        <f>BC20</f>
        <v>44196</v>
      </c>
      <c r="AZ19" s="56">
        <f>BD20</f>
        <v>44377.25</v>
      </c>
      <c r="BB19" s="64">
        <f t="shared" si="5"/>
        <v>0</v>
      </c>
      <c r="BC19" s="56">
        <f t="shared" si="5"/>
        <v>0</v>
      </c>
      <c r="BD19" s="64">
        <f t="shared" si="5"/>
        <v>0</v>
      </c>
      <c r="BE19" s="56">
        <f t="shared" si="5"/>
        <v>0</v>
      </c>
      <c r="BF19" s="64">
        <f t="shared" ref="BF19" si="6">BD19+365.25</f>
        <v>365.25</v>
      </c>
    </row>
    <row r="20" spans="1:58" s="139" customFormat="1" x14ac:dyDescent="0.55000000000000004">
      <c r="B20" s="181" t="s">
        <v>37</v>
      </c>
      <c r="F20" s="182">
        <v>35430</v>
      </c>
      <c r="G20" s="183">
        <v>35611</v>
      </c>
      <c r="H20" s="184">
        <f>F20+365.25</f>
        <v>35795.25</v>
      </c>
      <c r="I20" s="183">
        <f>G20+365.25</f>
        <v>35976.25</v>
      </c>
      <c r="J20" s="184">
        <f>H20+365.25</f>
        <v>36160.5</v>
      </c>
      <c r="K20" s="183">
        <f>I20+365.5</f>
        <v>36341.75</v>
      </c>
      <c r="L20" s="184">
        <f t="shared" ref="L20:AZ20" si="7">J20+365.25</f>
        <v>36525.75</v>
      </c>
      <c r="M20" s="183">
        <f t="shared" si="7"/>
        <v>36707</v>
      </c>
      <c r="N20" s="184">
        <f t="shared" si="7"/>
        <v>36891</v>
      </c>
      <c r="O20" s="183">
        <f t="shared" si="7"/>
        <v>37072.25</v>
      </c>
      <c r="P20" s="184">
        <f t="shared" si="7"/>
        <v>37256.25</v>
      </c>
      <c r="Q20" s="183">
        <f t="shared" si="7"/>
        <v>37437.5</v>
      </c>
      <c r="R20" s="184">
        <f t="shared" si="7"/>
        <v>37621.5</v>
      </c>
      <c r="S20" s="183">
        <f t="shared" si="7"/>
        <v>37802.75</v>
      </c>
      <c r="T20" s="184">
        <f t="shared" si="7"/>
        <v>37986.75</v>
      </c>
      <c r="U20" s="183">
        <f t="shared" si="7"/>
        <v>38168</v>
      </c>
      <c r="V20" s="184">
        <f t="shared" si="7"/>
        <v>38352</v>
      </c>
      <c r="W20" s="183">
        <f t="shared" si="7"/>
        <v>38533.25</v>
      </c>
      <c r="X20" s="184">
        <f t="shared" si="7"/>
        <v>38717.25</v>
      </c>
      <c r="Y20" s="183">
        <f t="shared" si="7"/>
        <v>38898.5</v>
      </c>
      <c r="Z20" s="184">
        <f t="shared" si="7"/>
        <v>39082.5</v>
      </c>
      <c r="AA20" s="183">
        <f t="shared" si="7"/>
        <v>39263.75</v>
      </c>
      <c r="AB20" s="184">
        <f t="shared" si="7"/>
        <v>39447.75</v>
      </c>
      <c r="AC20" s="183">
        <f t="shared" si="7"/>
        <v>39629</v>
      </c>
      <c r="AD20" s="184">
        <f t="shared" si="7"/>
        <v>39813</v>
      </c>
      <c r="AE20" s="183">
        <f t="shared" si="7"/>
        <v>39994.25</v>
      </c>
      <c r="AF20" s="184">
        <f t="shared" si="7"/>
        <v>40178.25</v>
      </c>
      <c r="AG20" s="183">
        <f t="shared" si="7"/>
        <v>40359.5</v>
      </c>
      <c r="AH20" s="184">
        <f t="shared" si="7"/>
        <v>40543.5</v>
      </c>
      <c r="AI20" s="183">
        <f t="shared" si="7"/>
        <v>40724.75</v>
      </c>
      <c r="AJ20" s="184">
        <f t="shared" si="7"/>
        <v>40908.75</v>
      </c>
      <c r="AK20" s="183">
        <f t="shared" si="7"/>
        <v>41090</v>
      </c>
      <c r="AL20" s="184">
        <f t="shared" si="7"/>
        <v>41274</v>
      </c>
      <c r="AM20" s="183">
        <f t="shared" si="7"/>
        <v>41455.25</v>
      </c>
      <c r="AN20" s="184">
        <f t="shared" si="7"/>
        <v>41639.25</v>
      </c>
      <c r="AO20" s="183">
        <f t="shared" si="7"/>
        <v>41820.5</v>
      </c>
      <c r="AP20" s="184">
        <f t="shared" si="7"/>
        <v>42004.5</v>
      </c>
      <c r="AQ20" s="183">
        <f t="shared" si="7"/>
        <v>42185.75</v>
      </c>
      <c r="AR20" s="184">
        <f t="shared" si="7"/>
        <v>42369.75</v>
      </c>
      <c r="AS20" s="183">
        <f t="shared" si="7"/>
        <v>42551</v>
      </c>
      <c r="AT20" s="184">
        <f t="shared" si="7"/>
        <v>42735</v>
      </c>
      <c r="AU20" s="183">
        <f t="shared" si="7"/>
        <v>42916.25</v>
      </c>
      <c r="AV20" s="184">
        <f t="shared" si="7"/>
        <v>43100.25</v>
      </c>
      <c r="AW20" s="183">
        <f t="shared" si="7"/>
        <v>43281.5</v>
      </c>
      <c r="AX20" s="184">
        <f t="shared" si="7"/>
        <v>43465.5</v>
      </c>
      <c r="AY20" s="183">
        <f t="shared" si="7"/>
        <v>43646.75</v>
      </c>
      <c r="AZ20" s="184">
        <f t="shared" si="7"/>
        <v>43830.75</v>
      </c>
      <c r="BB20" s="183">
        <f>AY20+365.25</f>
        <v>44012</v>
      </c>
      <c r="BC20" s="184">
        <f>AZ20+365.25</f>
        <v>44196</v>
      </c>
      <c r="BD20" s="183">
        <f t="shared" ref="BD20" si="8">BB20+365.25</f>
        <v>44377.25</v>
      </c>
    </row>
    <row r="21" spans="1:58" x14ac:dyDescent="0.55000000000000004">
      <c r="B21" s="3" t="s">
        <v>2</v>
      </c>
      <c r="F21" s="5">
        <f>$C$1</f>
        <v>0.75</v>
      </c>
      <c r="G21" s="66">
        <f t="shared" ref="G21:BD21" si="9">$C$1</f>
        <v>0.75</v>
      </c>
      <c r="H21" s="58">
        <f t="shared" si="9"/>
        <v>0.75</v>
      </c>
      <c r="I21" s="66">
        <f t="shared" si="9"/>
        <v>0.75</v>
      </c>
      <c r="J21" s="58">
        <f t="shared" si="9"/>
        <v>0.75</v>
      </c>
      <c r="K21" s="66">
        <f t="shared" si="9"/>
        <v>0.75</v>
      </c>
      <c r="L21" s="58">
        <f t="shared" si="9"/>
        <v>0.75</v>
      </c>
      <c r="M21" s="66">
        <f t="shared" si="9"/>
        <v>0.75</v>
      </c>
      <c r="N21" s="58">
        <f t="shared" si="9"/>
        <v>0.75</v>
      </c>
      <c r="O21" s="66">
        <f t="shared" si="9"/>
        <v>0.75</v>
      </c>
      <c r="P21" s="58">
        <f t="shared" si="9"/>
        <v>0.75</v>
      </c>
      <c r="Q21" s="66">
        <f t="shared" si="9"/>
        <v>0.75</v>
      </c>
      <c r="R21" s="58">
        <f t="shared" si="9"/>
        <v>0.75</v>
      </c>
      <c r="S21" s="66">
        <f t="shared" si="9"/>
        <v>0.75</v>
      </c>
      <c r="T21" s="58">
        <f t="shared" si="9"/>
        <v>0.75</v>
      </c>
      <c r="U21" s="66">
        <f t="shared" si="9"/>
        <v>0.75</v>
      </c>
      <c r="V21" s="58">
        <f t="shared" si="9"/>
        <v>0.75</v>
      </c>
      <c r="W21" s="66">
        <f t="shared" si="9"/>
        <v>0.75</v>
      </c>
      <c r="X21" s="58">
        <f t="shared" si="9"/>
        <v>0.75</v>
      </c>
      <c r="Y21" s="66">
        <f t="shared" si="9"/>
        <v>0.75</v>
      </c>
      <c r="Z21" s="58">
        <f t="shared" si="9"/>
        <v>0.75</v>
      </c>
      <c r="AA21" s="66">
        <f t="shared" si="9"/>
        <v>0.75</v>
      </c>
      <c r="AB21" s="58">
        <f t="shared" si="9"/>
        <v>0.75</v>
      </c>
      <c r="AC21" s="66">
        <f t="shared" si="9"/>
        <v>0.75</v>
      </c>
      <c r="AD21" s="58">
        <f t="shared" si="9"/>
        <v>0.75</v>
      </c>
      <c r="AE21" s="66">
        <f t="shared" si="9"/>
        <v>0.75</v>
      </c>
      <c r="AF21" s="58">
        <f t="shared" si="9"/>
        <v>0.75</v>
      </c>
      <c r="AG21" s="66">
        <f t="shared" si="9"/>
        <v>0.75</v>
      </c>
      <c r="AH21" s="58">
        <f t="shared" si="9"/>
        <v>0.75</v>
      </c>
      <c r="AI21" s="66">
        <f t="shared" si="9"/>
        <v>0.75</v>
      </c>
      <c r="AJ21" s="58">
        <f t="shared" si="9"/>
        <v>0.75</v>
      </c>
      <c r="AK21" s="66">
        <f t="shared" si="9"/>
        <v>0.75</v>
      </c>
      <c r="AL21" s="58">
        <f t="shared" si="9"/>
        <v>0.75</v>
      </c>
      <c r="AM21" s="66">
        <f t="shared" si="9"/>
        <v>0.75</v>
      </c>
      <c r="AN21" s="58">
        <f t="shared" si="9"/>
        <v>0.75</v>
      </c>
      <c r="AO21" s="66">
        <f t="shared" si="9"/>
        <v>0.75</v>
      </c>
      <c r="AP21" s="58">
        <f t="shared" si="9"/>
        <v>0.75</v>
      </c>
      <c r="AQ21" s="66">
        <f t="shared" si="9"/>
        <v>0.75</v>
      </c>
      <c r="AR21" s="58">
        <f t="shared" si="9"/>
        <v>0.75</v>
      </c>
      <c r="AS21" s="66">
        <f t="shared" si="9"/>
        <v>0.75</v>
      </c>
      <c r="AT21" s="58">
        <f t="shared" si="9"/>
        <v>0.75</v>
      </c>
      <c r="AU21" s="66">
        <f t="shared" si="9"/>
        <v>0.75</v>
      </c>
      <c r="AV21" s="58">
        <f t="shared" si="9"/>
        <v>0.75</v>
      </c>
      <c r="AW21" s="66">
        <f t="shared" si="9"/>
        <v>0.75</v>
      </c>
      <c r="AX21" s="58">
        <f t="shared" si="9"/>
        <v>0.75</v>
      </c>
      <c r="AY21" s="66">
        <f t="shared" si="9"/>
        <v>0.75</v>
      </c>
      <c r="AZ21" s="58">
        <f t="shared" si="9"/>
        <v>0.75</v>
      </c>
      <c r="BB21" s="66">
        <f t="shared" si="9"/>
        <v>0.75</v>
      </c>
      <c r="BC21" s="58">
        <f t="shared" si="9"/>
        <v>0.75</v>
      </c>
      <c r="BD21" s="66">
        <f t="shared" si="9"/>
        <v>0.75</v>
      </c>
    </row>
    <row r="22" spans="1:58" x14ac:dyDescent="0.55000000000000004">
      <c r="B22" s="3" t="s">
        <v>56</v>
      </c>
      <c r="C22">
        <f>'SDR Patient and Stations'!B12</f>
        <v>0.875</v>
      </c>
      <c r="D22">
        <f>'SDR Patient and Stations'!C12</f>
        <v>0.93269230769230771</v>
      </c>
      <c r="E22">
        <f>'SDR Patient and Stations'!D12</f>
        <v>0.80882352941176472</v>
      </c>
      <c r="F22" s="5">
        <f>'SDR Patient and Stations'!E12</f>
        <v>0.91176470588235292</v>
      </c>
      <c r="G22" s="66">
        <f>'SDR Patient and Stations'!F12</f>
        <v>0.78409090909090906</v>
      </c>
      <c r="H22" s="58">
        <f>'SDR Patient and Stations'!G12</f>
        <v>0.82954545454545459</v>
      </c>
      <c r="I22" s="66">
        <f>'SDR Patient and Stations'!H12</f>
        <v>0.86029411764705888</v>
      </c>
      <c r="J22" s="58">
        <f>'SDR Patient and Stations'!I12</f>
        <v>0.86764705882352944</v>
      </c>
      <c r="K22" s="66">
        <f>'SDR Patient and Stations'!J12</f>
        <v>0.90441176470588236</v>
      </c>
      <c r="L22" s="58">
        <f>'SDR Patient and Stations'!K12</f>
        <v>0.8716216216216216</v>
      </c>
      <c r="M22" s="66">
        <f>'SDR Patient and Stations'!M12</f>
        <v>0.77976190476190477</v>
      </c>
      <c r="N22" s="58">
        <f>'SDR Patient and Stations'!N12</f>
        <v>0.83333333333333337</v>
      </c>
      <c r="O22" s="66">
        <f>'SDR Patient and Stations'!O12</f>
        <v>0.81547619047619047</v>
      </c>
      <c r="P22" s="58">
        <f>'SDR Patient and Stations'!P12</f>
        <v>0.84523809523809523</v>
      </c>
      <c r="Q22" s="66">
        <f>'SDR Patient and Stations'!Q12</f>
        <v>0.79761904761904767</v>
      </c>
      <c r="R22" s="58">
        <f>'SDR Patient and Stations'!R12</f>
        <v>0.75</v>
      </c>
      <c r="S22" s="66">
        <f>'SDR Patient and Stations'!S12</f>
        <v>0.77976190476190477</v>
      </c>
      <c r="T22" s="58">
        <f>'SDR Patient and Stations'!T12</f>
        <v>0.83333333333333337</v>
      </c>
      <c r="U22" s="66">
        <f>'SDR Patient and Stations'!U12</f>
        <v>0.79166666666666663</v>
      </c>
      <c r="V22" s="58">
        <f>'SDR Patient and Stations'!V12</f>
        <v>0.81547619047619047</v>
      </c>
      <c r="W22" s="66">
        <f>'SDR Patient and Stations'!W12</f>
        <v>0.79761904761904767</v>
      </c>
      <c r="X22" s="58">
        <f>'SDR Patient and Stations'!X12</f>
        <v>0.88124999999999998</v>
      </c>
      <c r="Y22" s="66">
        <f>'SDR Patient and Stations'!Y12</f>
        <v>0.9375</v>
      </c>
      <c r="Z22" s="58">
        <f>'SDR Patient and Stations'!Z12</f>
        <v>0.86250000000000004</v>
      </c>
      <c r="AA22" s="66">
        <f>'SDR Patient and Stations'!AA12</f>
        <v>0.86875000000000002</v>
      </c>
      <c r="AB22" s="58">
        <f>'SDR Patient and Stations'!AB12</f>
        <v>0.86309523809523814</v>
      </c>
      <c r="AC22" s="66">
        <f>'SDR Patient and Stations'!AC12</f>
        <v>0.88095238095238093</v>
      </c>
      <c r="AD22" s="58">
        <f>'SDR Patient and Stations'!AD12</f>
        <v>0.85119047619047616</v>
      </c>
      <c r="AE22" s="66">
        <f>'SDR Patient and Stations'!AE12</f>
        <v>0.8928571428571429</v>
      </c>
      <c r="AF22" s="58">
        <f>'SDR Patient and Stations'!AF12</f>
        <v>0.84523809523809523</v>
      </c>
      <c r="AG22" s="66">
        <f>'SDR Patient and Stations'!AG12</f>
        <v>0.85119047619047616</v>
      </c>
      <c r="AH22" s="58">
        <f>'SDR Patient and Stations'!AH12</f>
        <v>0.7678571428571429</v>
      </c>
      <c r="AI22" s="66">
        <f>'SDR Patient and Stations'!AI12</f>
        <v>0</v>
      </c>
      <c r="AJ22" s="58">
        <f>'SDR Patient and Stations'!AJ12</f>
        <v>0</v>
      </c>
      <c r="AK22" s="66">
        <f>'SDR Patient and Stations'!AK12</f>
        <v>0.79761904761904767</v>
      </c>
      <c r="AL22" s="58">
        <f>'SDR Patient and Stations'!AL12</f>
        <v>0.84523809523809523</v>
      </c>
      <c r="AM22" s="66">
        <f>'SDR Patient and Stations'!AM12</f>
        <v>0.9107142857142857</v>
      </c>
      <c r="AN22" s="58">
        <f>'SDR Patient and Stations'!AN12</f>
        <v>0.94047619047619047</v>
      </c>
      <c r="AO22" s="66">
        <f>'SDR Patient and Stations'!AO12</f>
        <v>0.9107142857142857</v>
      </c>
      <c r="AP22" s="58">
        <f>'SDR Patient and Stations'!AP12</f>
        <v>0.9375</v>
      </c>
      <c r="AQ22" s="66">
        <f>'SDR Patient and Stations'!AQ12</f>
        <v>0.84146341463414631</v>
      </c>
      <c r="AR22" s="58">
        <f>'SDR Patient and Stations'!AR12</f>
        <v>0.87195121951219512</v>
      </c>
      <c r="AS22" s="66">
        <f>'SDR Patient and Stations'!AS12</f>
        <v>0.92073170731707321</v>
      </c>
      <c r="AT22" s="58" t="e">
        <f>'SDR Patient and Stations'!AT12</f>
        <v>#DIV/0!</v>
      </c>
      <c r="AU22" s="66">
        <f>'SDR Patient and Stations'!AU12</f>
        <v>0</v>
      </c>
      <c r="AV22" s="58">
        <f>'SDR Patient and Stations'!AV12</f>
        <v>0</v>
      </c>
      <c r="AW22" s="66">
        <f>'SDR Patient and Stations'!AW12</f>
        <v>0</v>
      </c>
      <c r="AX22" s="58">
        <f>'SDR Patient and Stations'!AX12</f>
        <v>0</v>
      </c>
      <c r="AY22" s="66">
        <f>'SDR Patient and Stations'!AY12</f>
        <v>0</v>
      </c>
      <c r="AZ22" s="58">
        <f>'SDR Patient and Stations'!AZ12</f>
        <v>0</v>
      </c>
      <c r="BB22" s="66"/>
      <c r="BC22" s="58"/>
      <c r="BD22" s="66"/>
    </row>
    <row r="23" spans="1:58" x14ac:dyDescent="0.55000000000000004">
      <c r="B23" s="3" t="s">
        <v>33</v>
      </c>
      <c r="C23" s="31">
        <f t="shared" ref="C23:E23" si="10">$F$1</f>
        <v>3</v>
      </c>
      <c r="D23" s="31">
        <f t="shared" si="10"/>
        <v>3</v>
      </c>
      <c r="E23" s="31">
        <f t="shared" si="10"/>
        <v>3</v>
      </c>
      <c r="F23" s="31">
        <f>$F$1</f>
        <v>3</v>
      </c>
      <c r="G23" s="67">
        <f t="shared" ref="G23:BD23" si="11">$F$1</f>
        <v>3</v>
      </c>
      <c r="H23" s="59">
        <f t="shared" si="11"/>
        <v>3</v>
      </c>
      <c r="I23" s="67">
        <f t="shared" si="11"/>
        <v>3</v>
      </c>
      <c r="J23" s="59">
        <f t="shared" si="11"/>
        <v>3</v>
      </c>
      <c r="K23" s="67">
        <f t="shared" si="11"/>
        <v>3</v>
      </c>
      <c r="L23" s="59">
        <f t="shared" si="11"/>
        <v>3</v>
      </c>
      <c r="M23" s="67">
        <f t="shared" si="11"/>
        <v>3</v>
      </c>
      <c r="N23" s="59">
        <f t="shared" si="11"/>
        <v>3</v>
      </c>
      <c r="O23" s="67">
        <f t="shared" si="11"/>
        <v>3</v>
      </c>
      <c r="P23" s="59">
        <f t="shared" si="11"/>
        <v>3</v>
      </c>
      <c r="Q23" s="67">
        <f t="shared" si="11"/>
        <v>3</v>
      </c>
      <c r="R23" s="59">
        <f t="shared" si="11"/>
        <v>3</v>
      </c>
      <c r="S23" s="67">
        <f t="shared" si="11"/>
        <v>3</v>
      </c>
      <c r="T23" s="59">
        <f t="shared" si="11"/>
        <v>3</v>
      </c>
      <c r="U23" s="67">
        <f t="shared" si="11"/>
        <v>3</v>
      </c>
      <c r="V23" s="59">
        <f t="shared" si="11"/>
        <v>3</v>
      </c>
      <c r="W23" s="67">
        <f t="shared" si="11"/>
        <v>3</v>
      </c>
      <c r="X23" s="59">
        <f t="shared" si="11"/>
        <v>3</v>
      </c>
      <c r="Y23" s="67">
        <f t="shared" si="11"/>
        <v>3</v>
      </c>
      <c r="Z23" s="59">
        <f t="shared" si="11"/>
        <v>3</v>
      </c>
      <c r="AA23" s="67">
        <f t="shared" si="11"/>
        <v>3</v>
      </c>
      <c r="AB23" s="59">
        <f t="shared" si="11"/>
        <v>3</v>
      </c>
      <c r="AC23" s="67">
        <f t="shared" si="11"/>
        <v>3</v>
      </c>
      <c r="AD23" s="59">
        <f t="shared" si="11"/>
        <v>3</v>
      </c>
      <c r="AE23" s="67">
        <f t="shared" si="11"/>
        <v>3</v>
      </c>
      <c r="AF23" s="59">
        <f t="shared" si="11"/>
        <v>3</v>
      </c>
      <c r="AG23" s="67">
        <f t="shared" si="11"/>
        <v>3</v>
      </c>
      <c r="AH23" s="59">
        <f t="shared" si="11"/>
        <v>3</v>
      </c>
      <c r="AI23" s="67">
        <f t="shared" si="11"/>
        <v>3</v>
      </c>
      <c r="AJ23" s="59">
        <f t="shared" si="11"/>
        <v>3</v>
      </c>
      <c r="AK23" s="67">
        <f t="shared" si="11"/>
        <v>3</v>
      </c>
      <c r="AL23" s="59">
        <f t="shared" si="11"/>
        <v>3</v>
      </c>
      <c r="AM23" s="67">
        <f t="shared" si="11"/>
        <v>3</v>
      </c>
      <c r="AN23" s="59">
        <f t="shared" si="11"/>
        <v>3</v>
      </c>
      <c r="AO23" s="67">
        <f t="shared" si="11"/>
        <v>3</v>
      </c>
      <c r="AP23" s="59">
        <f t="shared" si="11"/>
        <v>3</v>
      </c>
      <c r="AQ23" s="67">
        <f t="shared" si="11"/>
        <v>3</v>
      </c>
      <c r="AR23" s="59">
        <f t="shared" si="11"/>
        <v>3</v>
      </c>
      <c r="AS23" s="67">
        <f t="shared" si="11"/>
        <v>3</v>
      </c>
      <c r="AT23" s="59">
        <f t="shared" si="11"/>
        <v>3</v>
      </c>
      <c r="AU23" s="67">
        <f t="shared" si="11"/>
        <v>3</v>
      </c>
      <c r="AV23" s="59">
        <f t="shared" si="11"/>
        <v>3</v>
      </c>
      <c r="AW23" s="67">
        <f t="shared" si="11"/>
        <v>3</v>
      </c>
      <c r="AX23" s="59">
        <f t="shared" si="11"/>
        <v>3</v>
      </c>
      <c r="AY23" s="67">
        <f t="shared" si="11"/>
        <v>3</v>
      </c>
      <c r="AZ23" s="59">
        <f t="shared" si="11"/>
        <v>3</v>
      </c>
      <c r="BB23" s="67">
        <f t="shared" si="11"/>
        <v>3</v>
      </c>
      <c r="BC23" s="59">
        <f t="shared" si="11"/>
        <v>3</v>
      </c>
      <c r="BD23" s="67">
        <f t="shared" si="11"/>
        <v>3</v>
      </c>
    </row>
    <row r="24" spans="1:58" x14ac:dyDescent="0.55000000000000004">
      <c r="B24" s="3" t="s">
        <v>57</v>
      </c>
      <c r="C24" s="105">
        <f>'SDR Patient and Stations'!B11</f>
        <v>3.5</v>
      </c>
      <c r="D24" s="105">
        <f>'SDR Patient and Stations'!C11</f>
        <v>3.7307692307692308</v>
      </c>
      <c r="E24" s="105">
        <f>'SDR Patient and Stations'!D11</f>
        <v>3.2352941176470589</v>
      </c>
      <c r="F24" s="115">
        <f>'SDR Patient and Stations'!E11</f>
        <v>3.6470588235294117</v>
      </c>
      <c r="G24" s="114">
        <f t="shared" ref="G24:AZ24" si="12">J32/G26</f>
        <v>4.0588235294117645</v>
      </c>
      <c r="H24" s="113">
        <f t="shared" si="12"/>
        <v>4.2941176470588234</v>
      </c>
      <c r="I24" s="114">
        <f t="shared" si="12"/>
        <v>3.4411764705882355</v>
      </c>
      <c r="J24" s="113">
        <f t="shared" si="12"/>
        <v>2.6818181818181817</v>
      </c>
      <c r="K24" s="114">
        <f t="shared" si="12"/>
        <v>2.7954545454545454</v>
      </c>
      <c r="L24" s="113">
        <f t="shared" si="12"/>
        <v>2.9318181818181817</v>
      </c>
      <c r="M24" s="114">
        <f t="shared" si="12"/>
        <v>3.7941176470588234</v>
      </c>
      <c r="N24" s="113">
        <f t="shared" si="12"/>
        <v>3.8529411764705883</v>
      </c>
      <c r="O24" s="114">
        <f t="shared" si="12"/>
        <v>4.117647058823529</v>
      </c>
      <c r="P24" s="113">
        <f t="shared" si="12"/>
        <v>3.1136363636363638</v>
      </c>
      <c r="Q24" s="114">
        <f t="shared" si="12"/>
        <v>3.2272727272727271</v>
      </c>
      <c r="R24" s="113">
        <f t="shared" si="12"/>
        <v>3.0454545454545454</v>
      </c>
      <c r="S24" s="114">
        <f t="shared" si="12"/>
        <v>2.8636363636363638</v>
      </c>
      <c r="T24" s="113">
        <f t="shared" si="12"/>
        <v>2.9772727272727271</v>
      </c>
      <c r="U24" s="114">
        <f t="shared" si="12"/>
        <v>3.1818181818181817</v>
      </c>
      <c r="V24" s="113">
        <f t="shared" si="12"/>
        <v>3.0227272727272729</v>
      </c>
      <c r="W24" s="114">
        <f t="shared" si="12"/>
        <v>3.1136363636363638</v>
      </c>
      <c r="X24" s="113">
        <f t="shared" si="12"/>
        <v>3.0454545454545454</v>
      </c>
      <c r="Y24" s="114">
        <f t="shared" si="12"/>
        <v>3.2045454545454546</v>
      </c>
      <c r="Z24" s="113">
        <f t="shared" si="12"/>
        <v>3.4090909090909092</v>
      </c>
      <c r="AA24" s="114">
        <f t="shared" si="12"/>
        <v>3.1363636363636362</v>
      </c>
      <c r="AB24" s="113">
        <f t="shared" si="12"/>
        <v>3.1590909090909092</v>
      </c>
      <c r="AC24" s="114">
        <f t="shared" si="12"/>
        <v>3.2954545454545454</v>
      </c>
      <c r="AD24" s="113">
        <f t="shared" si="12"/>
        <v>3.3636363636363638</v>
      </c>
      <c r="AE24" s="114">
        <f t="shared" si="12"/>
        <v>3.25</v>
      </c>
      <c r="AF24" s="113">
        <f t="shared" si="12"/>
        <v>3.4090909090909092</v>
      </c>
      <c r="AG24" s="114">
        <f t="shared" si="12"/>
        <v>3.2272727272727271</v>
      </c>
      <c r="AH24" s="113">
        <f t="shared" si="12"/>
        <v>3.25</v>
      </c>
      <c r="AI24" s="114">
        <f t="shared" si="12"/>
        <v>2.9318181818181817</v>
      </c>
      <c r="AJ24" s="113">
        <f t="shared" si="12"/>
        <v>0</v>
      </c>
      <c r="AK24" s="114">
        <f t="shared" si="12"/>
        <v>0</v>
      </c>
      <c r="AL24" s="113">
        <f t="shared" si="12"/>
        <v>3.0454545454545454</v>
      </c>
      <c r="AM24" s="114">
        <f t="shared" si="12"/>
        <v>3.2272727272727271</v>
      </c>
      <c r="AN24" s="113">
        <f t="shared" si="12"/>
        <v>5.884615384615385</v>
      </c>
      <c r="AO24" s="114">
        <f t="shared" si="12"/>
        <v>5.5637852593266599</v>
      </c>
      <c r="AP24" s="113">
        <f t="shared" si="12"/>
        <v>4.8217426710097717</v>
      </c>
      <c r="AQ24" s="114">
        <f t="shared" si="12"/>
        <v>3.5944272445820431</v>
      </c>
      <c r="AR24" s="113">
        <f t="shared" si="12"/>
        <v>3.1363636363636362</v>
      </c>
      <c r="AS24" s="114">
        <f t="shared" si="12"/>
        <v>3.25</v>
      </c>
      <c r="AT24" s="113">
        <f t="shared" si="12"/>
        <v>3.4318181818181817</v>
      </c>
      <c r="AU24" s="114" t="e">
        <f t="shared" si="12"/>
        <v>#N/A</v>
      </c>
      <c r="AV24" s="113" t="e">
        <f t="shared" si="12"/>
        <v>#N/A</v>
      </c>
      <c r="AW24" s="114" t="e">
        <f t="shared" si="12"/>
        <v>#N/A</v>
      </c>
      <c r="AX24" s="113" t="e">
        <f t="shared" si="12"/>
        <v>#N/A</v>
      </c>
      <c r="AY24" s="114" t="e">
        <f t="shared" si="12"/>
        <v>#N/A</v>
      </c>
      <c r="AZ24" s="113" t="e">
        <f t="shared" si="12"/>
        <v>#N/A</v>
      </c>
      <c r="BB24" s="49" t="e">
        <f>BB30/(BB26+AY28)</f>
        <v>#N/A</v>
      </c>
      <c r="BC24" s="52" t="e">
        <f>BC30/(BC26+AZ28)</f>
        <v>#N/A</v>
      </c>
      <c r="BD24" s="49" t="e">
        <f>BD30/(BD26+BB28)</f>
        <v>#N/A</v>
      </c>
    </row>
    <row r="25" spans="1:58" ht="25.5" x14ac:dyDescent="0.6">
      <c r="A25" s="42" t="s">
        <v>76</v>
      </c>
      <c r="B25" s="175" t="s">
        <v>62</v>
      </c>
      <c r="C25" s="175"/>
      <c r="D25" s="176">
        <f>AVERAGE(C24:D24)</f>
        <v>3.6153846153846154</v>
      </c>
      <c r="E25" s="176">
        <f t="shared" ref="E25:G25" si="13">AVERAGE(D24:E24)</f>
        <v>3.4830316742081449</v>
      </c>
      <c r="F25" s="176">
        <f t="shared" si="13"/>
        <v>3.4411764705882355</v>
      </c>
      <c r="G25" s="176">
        <f t="shared" si="13"/>
        <v>3.8529411764705879</v>
      </c>
      <c r="H25" s="122">
        <f>AVERAGE(G24:H24)</f>
        <v>4.1764705882352935</v>
      </c>
      <c r="I25" s="123">
        <f t="shared" ref="I25:AZ25" si="14">AVERAGE(H24:I24)</f>
        <v>3.8676470588235294</v>
      </c>
      <c r="J25" s="122">
        <f t="shared" si="14"/>
        <v>3.0614973262032086</v>
      </c>
      <c r="K25" s="123">
        <f t="shared" si="14"/>
        <v>2.7386363636363633</v>
      </c>
      <c r="L25" s="122">
        <f t="shared" si="14"/>
        <v>2.8636363636363633</v>
      </c>
      <c r="M25" s="123">
        <f t="shared" si="14"/>
        <v>3.3629679144385025</v>
      </c>
      <c r="N25" s="122">
        <f t="shared" si="14"/>
        <v>3.8235294117647056</v>
      </c>
      <c r="O25" s="123">
        <f t="shared" si="14"/>
        <v>3.9852941176470589</v>
      </c>
      <c r="P25" s="122">
        <f t="shared" si="14"/>
        <v>3.6156417112299462</v>
      </c>
      <c r="Q25" s="123">
        <f t="shared" si="14"/>
        <v>3.1704545454545454</v>
      </c>
      <c r="R25" s="122">
        <f t="shared" si="14"/>
        <v>3.1363636363636362</v>
      </c>
      <c r="S25" s="123">
        <f t="shared" si="14"/>
        <v>2.9545454545454546</v>
      </c>
      <c r="T25" s="122">
        <f t="shared" si="14"/>
        <v>2.9204545454545454</v>
      </c>
      <c r="U25" s="123">
        <f t="shared" si="14"/>
        <v>3.0795454545454541</v>
      </c>
      <c r="V25" s="122">
        <f t="shared" si="14"/>
        <v>3.1022727272727275</v>
      </c>
      <c r="W25" s="123">
        <f t="shared" si="14"/>
        <v>3.0681818181818183</v>
      </c>
      <c r="X25" s="122">
        <f t="shared" si="14"/>
        <v>3.0795454545454546</v>
      </c>
      <c r="Y25" s="123">
        <f t="shared" si="14"/>
        <v>3.125</v>
      </c>
      <c r="Z25" s="122">
        <f t="shared" si="14"/>
        <v>3.3068181818181817</v>
      </c>
      <c r="AA25" s="123">
        <f t="shared" si="14"/>
        <v>3.2727272727272725</v>
      </c>
      <c r="AB25" s="122">
        <f t="shared" si="14"/>
        <v>3.1477272727272725</v>
      </c>
      <c r="AC25" s="123">
        <f t="shared" si="14"/>
        <v>3.2272727272727275</v>
      </c>
      <c r="AD25" s="122">
        <f t="shared" si="14"/>
        <v>3.3295454545454546</v>
      </c>
      <c r="AE25" s="123">
        <f t="shared" si="14"/>
        <v>3.3068181818181817</v>
      </c>
      <c r="AF25" s="122">
        <f t="shared" si="14"/>
        <v>3.3295454545454546</v>
      </c>
      <c r="AG25" s="123">
        <f t="shared" si="14"/>
        <v>3.3181818181818183</v>
      </c>
      <c r="AH25" s="122">
        <f t="shared" si="14"/>
        <v>3.2386363636363633</v>
      </c>
      <c r="AI25" s="123">
        <f t="shared" si="14"/>
        <v>3.0909090909090908</v>
      </c>
      <c r="AJ25" s="122">
        <f t="shared" si="14"/>
        <v>1.4659090909090908</v>
      </c>
      <c r="AK25" s="123">
        <f t="shared" si="14"/>
        <v>0</v>
      </c>
      <c r="AL25" s="122">
        <f t="shared" si="14"/>
        <v>1.5227272727272727</v>
      </c>
      <c r="AM25" s="123">
        <f t="shared" si="14"/>
        <v>3.1363636363636362</v>
      </c>
      <c r="AN25" s="122">
        <f t="shared" si="14"/>
        <v>4.5559440559440558</v>
      </c>
      <c r="AO25" s="123">
        <f t="shared" si="14"/>
        <v>5.724200321971022</v>
      </c>
      <c r="AP25" s="122">
        <f t="shared" si="14"/>
        <v>5.1927639651682158</v>
      </c>
      <c r="AQ25" s="123">
        <f t="shared" si="14"/>
        <v>4.2080849577959079</v>
      </c>
      <c r="AR25" s="122">
        <f t="shared" si="14"/>
        <v>3.3653954404728399</v>
      </c>
      <c r="AS25" s="123">
        <f t="shared" si="14"/>
        <v>3.1931818181818183</v>
      </c>
      <c r="AT25" s="122">
        <f t="shared" si="14"/>
        <v>3.3409090909090908</v>
      </c>
      <c r="AU25" s="123" t="e">
        <f t="shared" si="14"/>
        <v>#N/A</v>
      </c>
      <c r="AV25" s="122" t="e">
        <f t="shared" si="14"/>
        <v>#N/A</v>
      </c>
      <c r="AW25" s="123" t="e">
        <f t="shared" si="14"/>
        <v>#N/A</v>
      </c>
      <c r="AX25" s="122" t="e">
        <f t="shared" si="14"/>
        <v>#N/A</v>
      </c>
      <c r="AY25" s="123" t="e">
        <f t="shared" si="14"/>
        <v>#N/A</v>
      </c>
      <c r="AZ25" s="122" t="e">
        <f t="shared" si="14"/>
        <v>#N/A</v>
      </c>
      <c r="BB25" s="49">
        <f>'SDR Patient and Stations'!AX13</f>
        <v>0</v>
      </c>
      <c r="BC25" s="52">
        <f>'SDR Patient and Stations'!AY13</f>
        <v>0</v>
      </c>
      <c r="BD25" s="49">
        <f>'SDR Patient and Stations'!AZ13</f>
        <v>0</v>
      </c>
    </row>
    <row r="26" spans="1:58" x14ac:dyDescent="0.55000000000000004">
      <c r="A26" s="193" t="s">
        <v>39</v>
      </c>
      <c r="B26" s="193"/>
      <c r="C26" s="193"/>
      <c r="D26" s="193"/>
      <c r="E26" s="193"/>
      <c r="F26" s="25">
        <f>HLOOKUP(F19,'SDR Patient and Stations'!$B$6:$AT$14,5,FALSE)</f>
        <v>34</v>
      </c>
      <c r="G26" s="49">
        <f>IF((F26+E28+(IF(F16&gt;0,0,F16))&gt;'SDR Patient and Stations'!G8),'SDR Patient and Stations'!G8,(F26+E28+(IF(F16&gt;0,0,F16))))</f>
        <v>34</v>
      </c>
      <c r="H26" s="52">
        <f>IF((G26+F28+(IF(G16&gt;0,0,G16))&gt;'SDR Patient and Stations'!H8),'SDR Patient and Stations'!H8,(G26+F28+(IF(G16&gt;0,0,G16))))</f>
        <v>34</v>
      </c>
      <c r="I26" s="116">
        <f>IF((H26+G28+(IF(H16&gt;0,0,H16))&gt;'SDR Patient and Stations'!I8),'SDR Patient and Stations'!I8,(H26+G28+(IF(H16&gt;0,0,H16))))</f>
        <v>34</v>
      </c>
      <c r="J26" s="117">
        <f>IF((I26+H28+(IF(I16&gt;0,0,I16))&gt;'SDR Patient and Stations'!J8),'SDR Patient and Stations'!J8,(I26+H28+(IF(I16&gt;0,0,I16))))</f>
        <v>44</v>
      </c>
      <c r="K26" s="116">
        <f>IF((J26+I28+(IF(J16&gt;0,0,J16))&gt;'SDR Patient and Stations'!K8),'SDR Patient and Stations'!K8,(J26+I28+(IF(J16&gt;0,0,J16))))</f>
        <v>44</v>
      </c>
      <c r="L26" s="117">
        <f>IF((K26+J28+(IF(K16&gt;0,0,K16))&gt;'SDR Patient and Stations'!L8),'SDR Patient and Stations'!L8,(K26+J28+(IF(K16&gt;0,0,K16))))</f>
        <v>44</v>
      </c>
      <c r="M26" s="116">
        <f>IF((L26+K28+(IF(L16&gt;0,0,L16))&gt;'SDR Patient and Stations'!M8),'SDR Patient and Stations'!M8,(L26+K28+(IF(L16&gt;0,0,L16))))</f>
        <v>34</v>
      </c>
      <c r="N26" s="117">
        <f>IF((M26+L28+(IF(M16&gt;0,0,M16))&gt;'SDR Patient and Stations'!N8),'SDR Patient and Stations'!N8,(M26+L28+(IF(M16&gt;0,0,M16))))</f>
        <v>34</v>
      </c>
      <c r="O26" s="116">
        <f>IF((N26+M28+(IF(N16&gt;0,0,N16))&gt;'SDR Patient and Stations'!O8),'SDR Patient and Stations'!O8,(N26+M28+(IF(N16&gt;0,0,N16))))</f>
        <v>34</v>
      </c>
      <c r="P26" s="117">
        <f>IF((O26+N28+(IF(O16&gt;0,0,O16))&gt;'SDR Patient and Stations'!P8),'SDR Patient and Stations'!P8,(O26+N28+(IF(O16&gt;0,0,O16))))</f>
        <v>44</v>
      </c>
      <c r="Q26" s="116">
        <f>IF((P26+O28+(IF(P16&gt;0,0,P16))&gt;'SDR Patient and Stations'!Q8),'SDR Patient and Stations'!Q8,(P26+O28+(IF(P16&gt;0,0,P16))))</f>
        <v>44</v>
      </c>
      <c r="R26" s="117">
        <f>IF((Q26+P28+(IF(Q16&gt;0,0,Q16))&gt;'SDR Patient and Stations'!R8),'SDR Patient and Stations'!R8,(Q26+P28+(IF(Q16&gt;0,0,Q16))))</f>
        <v>44</v>
      </c>
      <c r="S26" s="116">
        <f>IF((R26+Q28+(IF(R16&gt;0,0,R16))&gt;'SDR Patient and Stations'!S8),'SDR Patient and Stations'!S8,(R26+Q28+(IF(R16&gt;0,0,R16))))</f>
        <v>44</v>
      </c>
      <c r="T26" s="117">
        <f>IF((S26+R28+(IF(S16&gt;0,0,S16))&gt;'SDR Patient and Stations'!T8),'SDR Patient and Stations'!T8,(S26+R28+(IF(S16&gt;0,0,S16))))</f>
        <v>44</v>
      </c>
      <c r="U26" s="116">
        <f>IF((T26+S28+(IF(T16&gt;0,0,T16))&gt;'SDR Patient and Stations'!U8),'SDR Patient and Stations'!U8,(T26+S28+(IF(T16&gt;0,0,T16))))</f>
        <v>44</v>
      </c>
      <c r="V26" s="117">
        <f>IF((U26+T28+(IF(U16&gt;0,0,U16))&gt;'SDR Patient and Stations'!V8),'SDR Patient and Stations'!V8,(U26+T28+(IF(U16&gt;0,0,U16))))</f>
        <v>44</v>
      </c>
      <c r="W26" s="116">
        <f>IF((V26+U28+(IF(V16&gt;0,0,V16))&gt;'SDR Patient and Stations'!W8),'SDR Patient and Stations'!W8,(V26+U28+(IF(V16&gt;0,0,V16))))</f>
        <v>44</v>
      </c>
      <c r="X26" s="117">
        <f>IF((W26+V28+(IF(W16&gt;0,0,W16))&gt;'SDR Patient and Stations'!X8),'SDR Patient and Stations'!X8,(W26+V28+(IF(W16&gt;0,0,W16))))</f>
        <v>44</v>
      </c>
      <c r="Y26" s="116">
        <f>IF((X26+W28+(IF(X16&gt;0,0,X16))&gt;'SDR Patient and Stations'!Y8),'SDR Patient and Stations'!Y8,(X26+W28+(IF(X16&gt;0,0,X16))))</f>
        <v>44</v>
      </c>
      <c r="Z26" s="117">
        <f>IF((Y26+X28+(IF(Y16&gt;0,0,Y16))&gt;'SDR Patient and Stations'!Z8),'SDR Patient and Stations'!Z8,(Y26+X28+(IF(Y16&gt;0,0,Y16))))</f>
        <v>44</v>
      </c>
      <c r="AA26" s="116">
        <f>IF((Z26+Y28+(IF(Z16&gt;0,0,Z16))&gt;'SDR Patient and Stations'!AA8),'SDR Patient and Stations'!AA8,(Z26+Y28+(IF(Z16&gt;0,0,Z16))))</f>
        <v>44</v>
      </c>
      <c r="AB26" s="117">
        <f>IF((AA26+Z28+(IF(AA16&gt;0,0,AA16))&gt;'SDR Patient and Stations'!AB8),'SDR Patient and Stations'!AB8,(AA26+Z28+(IF(AA16&gt;0,0,AA16))))</f>
        <v>44</v>
      </c>
      <c r="AC26" s="116">
        <f>IF((AB26+AA28+(IF(AB16&gt;0,0,AB16))&gt;'SDR Patient and Stations'!AC8),'SDR Patient and Stations'!AC8,(AB26+AA28+(IF(AB16&gt;0,0,AB16))))</f>
        <v>44</v>
      </c>
      <c r="AD26" s="117">
        <f>IF((AC26+AB28+(IF(AC16&gt;0,0,AC16))&gt;'SDR Patient and Stations'!AD8),'SDR Patient and Stations'!AD8,(AC26+AB28+(IF(AC16&gt;0,0,AC16))))</f>
        <v>44</v>
      </c>
      <c r="AE26" s="116">
        <f>IF((AD26+AC28+(IF(AD16&gt;0,0,AD16))&gt;'SDR Patient and Stations'!AE8),'SDR Patient and Stations'!AE8,(AD26+AC28+(IF(AD16&gt;0,0,AD16))))</f>
        <v>44</v>
      </c>
      <c r="AF26" s="117">
        <f>IF((AE26+AD28+(IF(AE16&gt;0,0,AE16))&gt;'SDR Patient and Stations'!AF8),'SDR Patient and Stations'!AF8,(AE26+AD28+(IF(AE16&gt;0,0,AE16))))</f>
        <v>44</v>
      </c>
      <c r="AG26" s="116">
        <f>IF((AF26+AE28+(IF(AF16&gt;0,0,AF16))&gt;'SDR Patient and Stations'!AG8),'SDR Patient and Stations'!AG8,(AF26+AE28+(IF(AF16&gt;0,0,AF16))))</f>
        <v>44</v>
      </c>
      <c r="AH26" s="117">
        <f>IF((AG26+AF28+(IF(AG16&gt;0,0,AG16))&gt;'SDR Patient and Stations'!AH8),'SDR Patient and Stations'!AH8,(AG26+AF28+(IF(AG16&gt;0,0,AG16))))</f>
        <v>44</v>
      </c>
      <c r="AI26" s="116">
        <f>IF((AH26+AG28+(IF(AH16&gt;0,0,AH16))&gt;'SDR Patient and Stations'!AI8),'SDR Patient and Stations'!AI8,(AH26+AG28+(IF(AH16&gt;0,0,AH16))))</f>
        <v>44</v>
      </c>
      <c r="AJ26" s="117">
        <f>IF((AI26+AH28+(IF(AI16&gt;0,0,AI16))&gt;'SDR Patient and Stations'!AJ8),'SDR Patient and Stations'!AJ8,(AI26+AH28+(IF(AI16&gt;0,0,AI16))))</f>
        <v>44</v>
      </c>
      <c r="AK26" s="116">
        <f>IF((AJ26+AI28+(IF(AJ16&gt;0,0,AJ16))&gt;'SDR Patient and Stations'!AK8),'SDR Patient and Stations'!AK8,(AJ26+AI28+(IF(AJ16&gt;0,0,AJ16))))</f>
        <v>44</v>
      </c>
      <c r="AL26" s="117">
        <f>IF((AK26+AJ28+(IF(AK16&gt;0,0,AK16))&gt;'SDR Patient and Stations'!AL8),'SDR Patient and Stations'!AL8,(AK26+AJ28+(IF(AK16&gt;0,0,AK16))))</f>
        <v>44</v>
      </c>
      <c r="AM26" s="116">
        <f>IF((AL26+AK28+(IF(AL16&gt;0,0,AL16))&gt;'SDR Patient and Stations'!AM8),'SDR Patient and Stations'!AM8,(AL26+AK28+(IF(AL16&gt;0,0,AL16))))</f>
        <v>44</v>
      </c>
      <c r="AN26" s="117">
        <f>IF((AM26+AL28+(IF(AM16&gt;0,0,AM16))&gt;'SDR Patient and Stations'!AN8),'SDR Patient and Stations'!AN8,(AM26+AL28+(IF(AM16&gt;0,0,AM16))))</f>
        <v>26</v>
      </c>
      <c r="AO26" s="116">
        <f>IF((AN26+AM28+(IF(AN16&gt;0,0,AN16))&gt;'SDR Patient and Stations'!AO8),'SDR Patient and Stations'!AO8,(AN26+AM28+(IF(AN16&gt;0,0,AN16))))</f>
        <v>28.39793281653747</v>
      </c>
      <c r="AP26" s="117">
        <f>IF((AO26+AN28+(IF(AO16&gt;0,0,AO16))&gt;'SDR Patient and Stations'!AP8),'SDR Patient and Stations'!AP8,(AO26+AN28+(IF(AO16&gt;0,0,AO16))))</f>
        <v>31.731266149870805</v>
      </c>
      <c r="AQ26" s="116">
        <f>IF((AP26+AO28+(IF(AP16&gt;0,0,AP16))&gt;'SDR Patient and Stations'!AQ8),'SDR Patient and Stations'!AQ8,(AP26+AO28+(IF(AP16&gt;0,0,AP16))))</f>
        <v>41.731266149870805</v>
      </c>
      <c r="AR26" s="117">
        <f>IF((AQ26+AP28+(IF(AQ16&gt;0,0,AQ16))&gt;'SDR Patient and Stations'!AR8),'SDR Patient and Stations'!AR8,(AQ26+AP28+(IF(AQ16&gt;0,0,AQ16))))</f>
        <v>44</v>
      </c>
      <c r="AS26" s="116">
        <f>IF((AR26+AQ28+(IF(AR16&gt;0,0,AR16))&gt;'SDR Patient and Stations'!AS8),'SDR Patient and Stations'!AS8,(AR26+AQ28+(IF(AR16&gt;0,0,AR16))))</f>
        <v>44</v>
      </c>
      <c r="AT26" s="117">
        <f>IF((AS26+AR28+(IF(AS16&gt;0,0,AS16))&gt;'SDR Patient and Stations'!AT8),'SDR Patient and Stations'!AT8,(AS26+AR28+(IF(AS16&gt;0,0,AS16))))</f>
        <v>44</v>
      </c>
      <c r="AU26" s="116">
        <f>IF((AT26+AS28+(IF(AT16&gt;0,0,AT16))&gt;'SDR Patient and Stations'!AU8),'SDR Patient and Stations'!AU8,(AT26+AS28+(IF(AT16&gt;0,0,AT16))))</f>
        <v>0</v>
      </c>
      <c r="AV26" s="117">
        <f>IF((AU26+AT28+(IF(AU16&gt;0,0,AU16))&gt;'SDR Patient and Stations'!AV8),'SDR Patient and Stations'!AV8,(AU26+AT28+(IF(AU16&gt;0,0,AU16))))</f>
        <v>0</v>
      </c>
      <c r="AW26" s="116">
        <f>IF((AV26+AU28+(IF(AV16&gt;0,0,AV16))&gt;'SDR Patient and Stations'!AW8),'SDR Patient and Stations'!AW8,(AV26+AU28+(IF(AV16&gt;0,0,AV16))))</f>
        <v>0</v>
      </c>
      <c r="AX26" s="117" t="e">
        <f>IF((AW26+AV28+(IF(AW16&gt;0,0,AW16))&gt;'SDR Patient and Stations'!AX8),'SDR Patient and Stations'!AX8,(AW26+AV28+(IF(AW16&gt;0,0,AW16))))</f>
        <v>#N/A</v>
      </c>
      <c r="AY26" s="116" t="e">
        <f>IF((AX26+AW28+(IF(AX16&gt;0,0,AX16))&gt;'SDR Patient and Stations'!AY8),'SDR Patient and Stations'!AY8,(AX26+AW28+(IF(AX16&gt;0,0,AX16))))</f>
        <v>#N/A</v>
      </c>
      <c r="AZ26" s="117" t="e">
        <f>IF((AY26+AX28+(IF(AY16&gt;0,0,AY16))&gt;'SDR Patient and Stations'!AZ8),'SDR Patient and Stations'!AZ8,(AY26+AX28+(IF(AY16&gt;0,0,AY16))))</f>
        <v>#N/A</v>
      </c>
      <c r="BB26" s="49" t="e">
        <f>HLOOKUP(BB19,'SDR Patient and Stations'!$B$6:$AT$13,4,FALSE)</f>
        <v>#N/A</v>
      </c>
      <c r="BC26" s="52" t="e">
        <f>HLOOKUP(BC19,'SDR Patient and Stations'!$B$6:$AT$13,4,FALSE)</f>
        <v>#N/A</v>
      </c>
      <c r="BD26" s="49" t="e">
        <f>HLOOKUP(BD19,'SDR Patient and Stations'!$B$6:$AT$13,4,FALSE)</f>
        <v>#N/A</v>
      </c>
      <c r="BE26" s="52" t="e">
        <f>HLOOKUP(BE19,'SDR Patient and Stations'!$B$6:$AT$13,4,FALSE)</f>
        <v>#N/A</v>
      </c>
    </row>
    <row r="27" spans="1:58" ht="42.75" customHeight="1" x14ac:dyDescent="0.55000000000000004">
      <c r="A27" s="194" t="s">
        <v>59</v>
      </c>
      <c r="B27" s="194"/>
      <c r="F27" s="25"/>
      <c r="G27" s="49"/>
      <c r="H27" s="52"/>
      <c r="I27" s="49"/>
      <c r="J27" s="52"/>
      <c r="K27" s="49"/>
      <c r="L27" s="52"/>
      <c r="M27" s="49"/>
      <c r="N27" s="52"/>
      <c r="O27" s="49"/>
      <c r="P27" s="52"/>
      <c r="Q27" s="49"/>
      <c r="R27" s="52"/>
      <c r="S27" s="49"/>
      <c r="T27" s="52"/>
      <c r="U27" s="49"/>
      <c r="V27" s="52"/>
      <c r="W27" s="49"/>
      <c r="X27" s="52"/>
      <c r="Y27" s="49"/>
      <c r="Z27" s="52"/>
      <c r="AA27" s="49"/>
      <c r="AB27" s="52"/>
      <c r="AC27" s="49"/>
      <c r="AD27" s="52"/>
      <c r="AE27" s="49"/>
      <c r="AF27" s="52"/>
      <c r="AG27" s="49"/>
      <c r="AH27" s="52"/>
      <c r="AI27" s="49"/>
      <c r="AJ27" s="52"/>
      <c r="AK27" s="49"/>
      <c r="AL27" s="52"/>
      <c r="AM27" s="49"/>
      <c r="AN27" s="52"/>
      <c r="AO27" s="49"/>
      <c r="AP27" s="52"/>
      <c r="AQ27" s="49"/>
      <c r="AR27" s="52"/>
      <c r="AS27" s="49"/>
      <c r="AT27" s="52"/>
      <c r="AU27" s="49"/>
      <c r="AV27" s="52"/>
      <c r="AW27" s="49"/>
      <c r="AX27" s="52"/>
      <c r="AY27" s="49"/>
      <c r="AZ27" s="52"/>
      <c r="BB27" s="49"/>
      <c r="BC27" s="52"/>
      <c r="BD27" s="49"/>
      <c r="BE27" s="52"/>
    </row>
    <row r="28" spans="1:58" x14ac:dyDescent="0.55000000000000004">
      <c r="A28" s="193" t="s">
        <v>58</v>
      </c>
      <c r="B28" s="193"/>
      <c r="F28" s="25"/>
      <c r="G28" s="116">
        <f>IF(F49&lt;0,0,F49)</f>
        <v>0</v>
      </c>
      <c r="H28" s="117">
        <f t="shared" ref="H28:AZ28" si="15">IF(G49&lt;0,0,G49)</f>
        <v>10</v>
      </c>
      <c r="I28" s="116">
        <f t="shared" si="15"/>
        <v>10</v>
      </c>
      <c r="J28" s="117">
        <f t="shared" si="15"/>
        <v>2.7983870967741922</v>
      </c>
      <c r="K28" s="116">
        <f t="shared" si="15"/>
        <v>0</v>
      </c>
      <c r="L28" s="117">
        <f t="shared" si="15"/>
        <v>0</v>
      </c>
      <c r="M28" s="116">
        <f t="shared" si="15"/>
        <v>0</v>
      </c>
      <c r="N28" s="117">
        <f t="shared" si="15"/>
        <v>10</v>
      </c>
      <c r="O28" s="116">
        <f t="shared" si="15"/>
        <v>10</v>
      </c>
      <c r="P28" s="117">
        <f t="shared" si="15"/>
        <v>10</v>
      </c>
      <c r="Q28" s="116">
        <f t="shared" si="15"/>
        <v>4.4987080103359176</v>
      </c>
      <c r="R28" s="117">
        <f t="shared" si="15"/>
        <v>7.30788804071247</v>
      </c>
      <c r="S28" s="116">
        <f t="shared" si="15"/>
        <v>0</v>
      </c>
      <c r="T28" s="117">
        <f t="shared" si="15"/>
        <v>0</v>
      </c>
      <c r="U28" s="116">
        <f t="shared" si="15"/>
        <v>0</v>
      </c>
      <c r="V28" s="117">
        <f t="shared" si="15"/>
        <v>4.7562189054726431</v>
      </c>
      <c r="W28" s="116">
        <f t="shared" si="15"/>
        <v>2.7962962962962976</v>
      </c>
      <c r="X28" s="117">
        <f t="shared" si="15"/>
        <v>3.7582697201017865</v>
      </c>
      <c r="Y28" s="116">
        <f t="shared" si="15"/>
        <v>0</v>
      </c>
      <c r="Z28" s="117">
        <f t="shared" si="15"/>
        <v>5.8270676691729264</v>
      </c>
      <c r="AA28" s="116">
        <f t="shared" si="15"/>
        <v>10</v>
      </c>
      <c r="AB28" s="117">
        <f t="shared" si="15"/>
        <v>3.373134328358212</v>
      </c>
      <c r="AC28" s="116">
        <f t="shared" si="15"/>
        <v>1.6761229314420802</v>
      </c>
      <c r="AD28" s="117">
        <f t="shared" si="15"/>
        <v>2.7222222222222214</v>
      </c>
      <c r="AE28" s="116">
        <f t="shared" si="15"/>
        <v>8.908212560386481</v>
      </c>
      <c r="AF28" s="117">
        <f t="shared" si="15"/>
        <v>5.0383693045563618</v>
      </c>
      <c r="AG28" s="116">
        <f t="shared" si="15"/>
        <v>7.724137931034484</v>
      </c>
      <c r="AH28" s="117">
        <f t="shared" si="15"/>
        <v>1.4144144144144164</v>
      </c>
      <c r="AI28" s="116">
        <f t="shared" si="15"/>
        <v>3.6666666666666643</v>
      </c>
      <c r="AJ28" s="117">
        <f t="shared" si="15"/>
        <v>0</v>
      </c>
      <c r="AK28" s="116">
        <f t="shared" si="15"/>
        <v>0</v>
      </c>
      <c r="AL28" s="117">
        <f t="shared" si="15"/>
        <v>0</v>
      </c>
      <c r="AM28" s="116">
        <f t="shared" si="15"/>
        <v>2.3979328165374696</v>
      </c>
      <c r="AN28" s="117">
        <f t="shared" si="15"/>
        <v>3.3333333333333357</v>
      </c>
      <c r="AO28" s="116">
        <f t="shared" si="15"/>
        <v>10</v>
      </c>
      <c r="AP28" s="117">
        <f t="shared" si="15"/>
        <v>10</v>
      </c>
      <c r="AQ28" s="116">
        <f t="shared" si="15"/>
        <v>10</v>
      </c>
      <c r="AR28" s="117">
        <f t="shared" si="15"/>
        <v>7.2883416932664531</v>
      </c>
      <c r="AS28" s="116">
        <f t="shared" si="15"/>
        <v>0</v>
      </c>
      <c r="AT28" s="117">
        <f t="shared" si="15"/>
        <v>0.55119825708061398</v>
      </c>
      <c r="AU28" s="116">
        <f t="shared" si="15"/>
        <v>6.6688888888888869</v>
      </c>
      <c r="AV28" s="117" t="e">
        <f t="shared" si="15"/>
        <v>#N/A</v>
      </c>
      <c r="AW28" s="116" t="e">
        <f t="shared" si="15"/>
        <v>#N/A</v>
      </c>
      <c r="AX28" s="117" t="e">
        <f t="shared" si="15"/>
        <v>#N/A</v>
      </c>
      <c r="AY28" s="116" t="e">
        <f t="shared" si="15"/>
        <v>#N/A</v>
      </c>
      <c r="AZ28" s="117" t="e">
        <f t="shared" si="15"/>
        <v>#N/A</v>
      </c>
      <c r="BB28" s="49"/>
      <c r="BC28" s="52"/>
      <c r="BD28" s="49"/>
      <c r="BE28" s="52"/>
    </row>
    <row r="29" spans="1:58" ht="35.25" customHeight="1" x14ac:dyDescent="0.55000000000000004">
      <c r="A29" s="195" t="s">
        <v>60</v>
      </c>
      <c r="B29" s="196"/>
      <c r="F29" s="25"/>
      <c r="G29" s="49"/>
      <c r="H29" s="52"/>
      <c r="I29" s="49"/>
      <c r="J29" s="52"/>
      <c r="K29" s="49"/>
      <c r="L29" s="52"/>
      <c r="M29" s="49"/>
      <c r="N29" s="52"/>
      <c r="O29" s="49"/>
      <c r="P29" s="52"/>
      <c r="Q29" s="49"/>
      <c r="R29" s="52"/>
      <c r="S29" s="49"/>
      <c r="T29" s="52"/>
      <c r="U29" s="49"/>
      <c r="V29" s="52"/>
      <c r="W29" s="49"/>
      <c r="X29" s="52"/>
      <c r="Y29" s="49"/>
      <c r="Z29" s="52"/>
      <c r="AA29" s="49"/>
      <c r="AB29" s="52"/>
      <c r="AC29" s="49"/>
      <c r="AD29" s="52"/>
      <c r="AE29" s="49"/>
      <c r="AF29" s="52"/>
      <c r="AG29" s="49"/>
      <c r="AH29" s="52"/>
      <c r="AI29" s="49"/>
      <c r="AJ29" s="52"/>
      <c r="AK29" s="49"/>
      <c r="AL29" s="52"/>
      <c r="AM29" s="49"/>
      <c r="AN29" s="52"/>
      <c r="AO29" s="49"/>
      <c r="AP29" s="52"/>
      <c r="AQ29" s="49"/>
      <c r="AR29" s="52"/>
      <c r="AS29" s="49"/>
      <c r="AT29" s="52"/>
      <c r="AU29" s="49"/>
      <c r="AV29" s="52"/>
      <c r="AW29" s="49"/>
      <c r="AX29" s="52"/>
      <c r="AY29" s="49"/>
      <c r="AZ29" s="52"/>
      <c r="BB29" s="49"/>
      <c r="BC29" s="52"/>
      <c r="BD29" s="49"/>
      <c r="BE29" s="52"/>
    </row>
    <row r="30" spans="1:58" x14ac:dyDescent="0.55000000000000004">
      <c r="B30" s="3" t="s">
        <v>41</v>
      </c>
      <c r="F30" s="25">
        <f>HLOOKUP(F19,'SDR Patient and Stations'!$B$6:$AT$14,4,FALSE)</f>
        <v>124</v>
      </c>
      <c r="G30" s="68">
        <f>HLOOKUP(G19,'SDR Patient and Stations'!$B$6:$AT$14,4,FALSE)</f>
        <v>138</v>
      </c>
      <c r="H30" s="60">
        <f>HLOOKUP(H19,'SDR Patient and Stations'!$B$6:$AT$14,4,FALSE)</f>
        <v>146</v>
      </c>
      <c r="I30" s="68">
        <f>HLOOKUP(I19,'SDR Patient and Stations'!$B$6:$AT$14,4,FALSE)</f>
        <v>117</v>
      </c>
      <c r="J30" s="60">
        <f>HLOOKUP(J19,'SDR Patient and Stations'!$B$6:$AT$14,4,FALSE)</f>
        <v>118</v>
      </c>
      <c r="K30" s="68">
        <f>HLOOKUP(K19,'SDR Patient and Stations'!$B$6:$AT$14,4,FALSE)</f>
        <v>123</v>
      </c>
      <c r="L30" s="60">
        <f>HLOOKUP(L19,'SDR Patient and Stations'!$B$6:$AT$14,4,FALSE)</f>
        <v>129</v>
      </c>
      <c r="M30" s="68">
        <f>HLOOKUP(M19,'SDR Patient and Stations'!$B$6:$AT$14,4,FALSE)</f>
        <v>129</v>
      </c>
      <c r="N30" s="60">
        <f>HLOOKUP(N19,'SDR Patient and Stations'!$B$6:$AT$14,4,FALSE)</f>
        <v>131</v>
      </c>
      <c r="O30" s="68">
        <f>HLOOKUP(O19,'SDR Patient and Stations'!$B$6:$AT$14,4,FALSE)</f>
        <v>140</v>
      </c>
      <c r="P30" s="60">
        <f>HLOOKUP(P19,'SDR Patient and Stations'!$B$6:$AT$14,4,FALSE)</f>
        <v>137</v>
      </c>
      <c r="Q30" s="68">
        <f>HLOOKUP(Q19,'SDR Patient and Stations'!$B$6:$AT$14,4,FALSE)</f>
        <v>142</v>
      </c>
      <c r="R30" s="60">
        <f>HLOOKUP(R19,'SDR Patient and Stations'!$B$6:$AT$14,4,FALSE)</f>
        <v>134</v>
      </c>
      <c r="S30" s="68">
        <f>HLOOKUP(S19,'SDR Patient and Stations'!$B$6:$AT$14,4,FALSE)</f>
        <v>126</v>
      </c>
      <c r="T30" s="60">
        <f>HLOOKUP(T19,'SDR Patient and Stations'!$B$6:$AT$14,4,FALSE)</f>
        <v>131</v>
      </c>
      <c r="U30" s="68">
        <f>HLOOKUP(U19,'SDR Patient and Stations'!$B$6:$AT$14,4,FALSE)</f>
        <v>140</v>
      </c>
      <c r="V30" s="60">
        <f>HLOOKUP(V19,'SDR Patient and Stations'!$B$6:$AT$14,4,FALSE)</f>
        <v>133</v>
      </c>
      <c r="W30" s="68">
        <f>HLOOKUP(W19,'SDR Patient and Stations'!$B$6:$AT$14,4,FALSE)</f>
        <v>137</v>
      </c>
      <c r="X30" s="60">
        <f>HLOOKUP(X19,'SDR Patient and Stations'!$B$6:$AT$14,4,FALSE)</f>
        <v>134</v>
      </c>
      <c r="Y30" s="68">
        <f>HLOOKUP(Y19,'SDR Patient and Stations'!$B$6:$AT$14,4,FALSE)</f>
        <v>141</v>
      </c>
      <c r="Z30" s="60">
        <f>HLOOKUP(Z19,'SDR Patient and Stations'!$B$6:$AT$14,4,FALSE)</f>
        <v>150</v>
      </c>
      <c r="AA30" s="68">
        <f>HLOOKUP(AA19,'SDR Patient and Stations'!$B$6:$AT$14,4,FALSE)</f>
        <v>138</v>
      </c>
      <c r="AB30" s="60">
        <f>HLOOKUP(AB19,'SDR Patient and Stations'!$B$6:$AT$14,4,FALSE)</f>
        <v>139</v>
      </c>
      <c r="AC30" s="68">
        <f>HLOOKUP(AC19,'SDR Patient and Stations'!$B$6:$AT$14,4,FALSE)</f>
        <v>145</v>
      </c>
      <c r="AD30" s="60">
        <f>HLOOKUP(AD19,'SDR Patient and Stations'!$B$6:$AT$14,4,FALSE)</f>
        <v>148</v>
      </c>
      <c r="AE30" s="68">
        <f>HLOOKUP(AE19,'SDR Patient and Stations'!$B$6:$AT$14,4,FALSE)</f>
        <v>143</v>
      </c>
      <c r="AF30" s="60">
        <f>HLOOKUP(AF19,'SDR Patient and Stations'!$B$6:$AT$14,4,FALSE)</f>
        <v>150</v>
      </c>
      <c r="AG30" s="68">
        <f>HLOOKUP(AG19,'SDR Patient and Stations'!$B$6:$AT$14,4,FALSE)</f>
        <v>142</v>
      </c>
      <c r="AH30" s="60">
        <f>HLOOKUP(AH19,'SDR Patient and Stations'!$B$6:$AT$14,4,FALSE)</f>
        <v>143</v>
      </c>
      <c r="AI30" s="68">
        <f>HLOOKUP(AI19,'SDR Patient and Stations'!$B$6:$AT$14,4,FALSE)</f>
        <v>129</v>
      </c>
      <c r="AJ30" s="60">
        <f>HLOOKUP(AJ19,'SDR Patient and Stations'!$B$6:$AT$14,4,FALSE)</f>
        <v>0</v>
      </c>
      <c r="AK30" s="68">
        <f>HLOOKUP(AK19,'SDR Patient and Stations'!$B$6:$AT$14,4,FALSE)</f>
        <v>0</v>
      </c>
      <c r="AL30" s="60">
        <f>HLOOKUP(AL19,'SDR Patient and Stations'!$B$6:$AT$14,4,FALSE)</f>
        <v>134</v>
      </c>
      <c r="AM30" s="68">
        <f>HLOOKUP(AM19,'SDR Patient and Stations'!$B$6:$AT$14,4,FALSE)</f>
        <v>142</v>
      </c>
      <c r="AN30" s="60">
        <f>HLOOKUP(AN19,'SDR Patient and Stations'!$B$6:$AT$14,4,FALSE)</f>
        <v>153</v>
      </c>
      <c r="AO30" s="68">
        <f>HLOOKUP(AO19,'SDR Patient and Stations'!$B$6:$AT$14,4,FALSE)</f>
        <v>158</v>
      </c>
      <c r="AP30" s="60">
        <f>HLOOKUP(AP19,'SDR Patient and Stations'!$B$6:$AT$14,4,FALSE)</f>
        <v>153</v>
      </c>
      <c r="AQ30" s="68">
        <f>HLOOKUP(AQ19,'SDR Patient and Stations'!$B$6:$AT$14,4,FALSE)</f>
        <v>150</v>
      </c>
      <c r="AR30" s="60">
        <f>HLOOKUP(AR19,'SDR Patient and Stations'!$B$6:$AT$14,4,FALSE)</f>
        <v>138</v>
      </c>
      <c r="AS30" s="68">
        <f>HLOOKUP(AS19,'SDR Patient and Stations'!$B$6:$AT$14,4,FALSE)</f>
        <v>143</v>
      </c>
      <c r="AT30" s="60">
        <f>HLOOKUP(AT19,'SDR Patient and Stations'!$B$6:$AT$14,4,FALSE)</f>
        <v>151</v>
      </c>
      <c r="AU30" s="68" t="e">
        <f>HLOOKUP(AU19,'SDR Patient and Stations'!$B$6:$AT$14,4,FALSE)</f>
        <v>#N/A</v>
      </c>
      <c r="AV30" s="60" t="e">
        <f>HLOOKUP(AV19,'SDR Patient and Stations'!$B$6:$AT$14,4,FALSE)</f>
        <v>#N/A</v>
      </c>
      <c r="AW30" s="68" t="e">
        <f>HLOOKUP(AW19,'SDR Patient and Stations'!$B$6:$AT$14,4,FALSE)</f>
        <v>#N/A</v>
      </c>
      <c r="AX30" s="60" t="e">
        <f>HLOOKUP(AX19,'SDR Patient and Stations'!$B$6:$AT$14,4,FALSE)</f>
        <v>#N/A</v>
      </c>
      <c r="AY30" s="68" t="e">
        <f>HLOOKUP(AY19,'SDR Patient and Stations'!$B$6:$AT$14,4,FALSE)</f>
        <v>#N/A</v>
      </c>
      <c r="AZ30" s="60" t="e">
        <f>HLOOKUP(AZ19,'SDR Patient and Stations'!$B$6:$AT$14,4,FALSE)</f>
        <v>#N/A</v>
      </c>
      <c r="BB30" s="68" t="e">
        <f>HLOOKUP(BB19,'SDR Patient and Stations'!$B$6:$AT$13,3,FALSE)</f>
        <v>#N/A</v>
      </c>
      <c r="BC30" s="60" t="e">
        <f>HLOOKUP(BC19,'SDR Patient and Stations'!$B$6:$AT$13,3,FALSE)</f>
        <v>#N/A</v>
      </c>
      <c r="BD30" s="68" t="e">
        <f>HLOOKUP(BD19,'SDR Patient and Stations'!$B$6:$AT$13,3,FALSE)</f>
        <v>#N/A</v>
      </c>
    </row>
    <row r="31" spans="1:58" x14ac:dyDescent="0.55000000000000004">
      <c r="B31" s="3"/>
      <c r="F31" s="3"/>
      <c r="G31" s="49"/>
      <c r="H31" s="52"/>
      <c r="I31" s="49"/>
      <c r="J31" s="52"/>
      <c r="K31" s="49"/>
      <c r="L31" s="52"/>
      <c r="M31" s="49"/>
      <c r="N31" s="52"/>
      <c r="O31" s="49"/>
      <c r="P31" s="52"/>
      <c r="Q31" s="49"/>
      <c r="R31" s="52"/>
      <c r="S31" s="49"/>
      <c r="T31" s="52"/>
      <c r="U31" s="49"/>
      <c r="V31" s="52"/>
      <c r="W31" s="49"/>
      <c r="X31" s="52"/>
      <c r="Y31" s="49"/>
      <c r="Z31" s="52"/>
      <c r="AA31" s="49"/>
      <c r="AB31" s="52"/>
      <c r="AC31" s="49"/>
      <c r="AD31" s="52"/>
      <c r="AE31" s="49"/>
      <c r="AF31" s="52"/>
      <c r="AG31" s="49"/>
      <c r="AH31" s="52"/>
      <c r="AI31" s="49"/>
      <c r="AJ31" s="52"/>
      <c r="AK31" s="49"/>
      <c r="AL31" s="52"/>
      <c r="AM31" s="49"/>
      <c r="AN31" s="52"/>
      <c r="AO31" s="49"/>
      <c r="AP31" s="52"/>
      <c r="AQ31" s="49"/>
      <c r="AR31" s="52"/>
      <c r="AS31" s="49"/>
      <c r="AT31" s="52"/>
      <c r="AU31" s="49"/>
      <c r="AV31" s="52"/>
      <c r="AW31" s="49"/>
      <c r="AX31" s="52"/>
      <c r="AY31" s="49"/>
      <c r="AZ31" s="52"/>
      <c r="BB31" s="49"/>
      <c r="BC31" s="52"/>
      <c r="BD31" s="49"/>
    </row>
    <row r="32" spans="1:58" x14ac:dyDescent="0.55000000000000004">
      <c r="B32" s="3" t="s">
        <v>42</v>
      </c>
      <c r="F32" s="25">
        <f>HLOOKUP(F20,'SDR Patient and Stations'!$B$6:$AT$14,4,FALSE)</f>
        <v>91</v>
      </c>
      <c r="G32" s="68">
        <f>HLOOKUP(G20,'SDR Patient and Stations'!$B$6:$AT$14,4,FALSE)</f>
        <v>97</v>
      </c>
      <c r="H32" s="60">
        <f>HLOOKUP(H20,'SDR Patient and Stations'!$B$6:$AT$14,4,FALSE)</f>
        <v>110</v>
      </c>
      <c r="I32" s="68">
        <f>HLOOKUP(I20,'SDR Patient and Stations'!$B$6:$AT$14,4,FALSE)</f>
        <v>124</v>
      </c>
      <c r="J32" s="60">
        <f>HLOOKUP(J20,'SDR Patient and Stations'!$B$6:$AT$14,4,FALSE)</f>
        <v>138</v>
      </c>
      <c r="K32" s="68">
        <f>HLOOKUP(K20,'SDR Patient and Stations'!$B$6:$AT$14,4,FALSE)</f>
        <v>146</v>
      </c>
      <c r="L32" s="60">
        <f>HLOOKUP(L20,'SDR Patient and Stations'!$B$6:$AT$14,4,FALSE)</f>
        <v>117</v>
      </c>
      <c r="M32" s="68">
        <f>HLOOKUP(M20,'SDR Patient and Stations'!$B$6:$AT$14,4,FALSE)</f>
        <v>118</v>
      </c>
      <c r="N32" s="60">
        <f>HLOOKUP(N20,'SDR Patient and Stations'!$B$6:$AT$14,4,FALSE)</f>
        <v>123</v>
      </c>
      <c r="O32" s="68">
        <f>HLOOKUP(O20,'SDR Patient and Stations'!$B$6:$AT$14,4,FALSE)</f>
        <v>129</v>
      </c>
      <c r="P32" s="60">
        <f>HLOOKUP(P20,'SDR Patient and Stations'!$B$6:$AT$14,4,FALSE)</f>
        <v>129</v>
      </c>
      <c r="Q32" s="68">
        <f>HLOOKUP(Q20,'SDR Patient and Stations'!$B$6:$AT$14,4,FALSE)</f>
        <v>131</v>
      </c>
      <c r="R32" s="60">
        <f>HLOOKUP(R20,'SDR Patient and Stations'!$B$6:$AT$14,4,FALSE)</f>
        <v>140</v>
      </c>
      <c r="S32" s="68">
        <f>HLOOKUP(S20,'SDR Patient and Stations'!$B$6:$AT$14,4,FALSE)</f>
        <v>137</v>
      </c>
      <c r="T32" s="60">
        <f>HLOOKUP(T20,'SDR Patient and Stations'!$B$6:$AT$14,4,FALSE)</f>
        <v>142</v>
      </c>
      <c r="U32" s="68">
        <f>HLOOKUP(U20,'SDR Patient and Stations'!$B$6:$AT$14,4,FALSE)</f>
        <v>134</v>
      </c>
      <c r="V32" s="60">
        <f>HLOOKUP(V20,'SDR Patient and Stations'!$B$6:$AT$14,4,FALSE)</f>
        <v>126</v>
      </c>
      <c r="W32" s="68">
        <f>HLOOKUP(W20,'SDR Patient and Stations'!$B$6:$AT$14,4,FALSE)</f>
        <v>131</v>
      </c>
      <c r="X32" s="60">
        <f>HLOOKUP(X20,'SDR Patient and Stations'!$B$6:$AT$14,4,FALSE)</f>
        <v>140</v>
      </c>
      <c r="Y32" s="68">
        <f>HLOOKUP(Y20,'SDR Patient and Stations'!$B$6:$AT$14,4,FALSE)</f>
        <v>133</v>
      </c>
      <c r="Z32" s="60">
        <f>HLOOKUP(Z20,'SDR Patient and Stations'!$B$6:$AT$14,4,FALSE)</f>
        <v>137</v>
      </c>
      <c r="AA32" s="68">
        <f>HLOOKUP(AA20,'SDR Patient and Stations'!$B$6:$AT$14,4,FALSE)</f>
        <v>134</v>
      </c>
      <c r="AB32" s="60">
        <f>HLOOKUP(AB20,'SDR Patient and Stations'!$B$6:$AT$14,4,FALSE)</f>
        <v>141</v>
      </c>
      <c r="AC32" s="68">
        <f>HLOOKUP(AC20,'SDR Patient and Stations'!$B$6:$AT$14,4,FALSE)</f>
        <v>150</v>
      </c>
      <c r="AD32" s="60">
        <f>HLOOKUP(AD20,'SDR Patient and Stations'!$B$6:$AT$14,4,FALSE)</f>
        <v>138</v>
      </c>
      <c r="AE32" s="68">
        <f>HLOOKUP(AE20,'SDR Patient and Stations'!$B$6:$AT$14,4,FALSE)</f>
        <v>139</v>
      </c>
      <c r="AF32" s="60">
        <f>HLOOKUP(AF20,'SDR Patient and Stations'!$B$6:$AT$14,4,FALSE)</f>
        <v>145</v>
      </c>
      <c r="AG32" s="68">
        <f>HLOOKUP(AG20,'SDR Patient and Stations'!$B$6:$AT$14,4,FALSE)</f>
        <v>148</v>
      </c>
      <c r="AH32" s="60">
        <f>HLOOKUP(AH20,'SDR Patient and Stations'!$B$6:$AT$14,4,FALSE)</f>
        <v>143</v>
      </c>
      <c r="AI32" s="68">
        <f>HLOOKUP(AI20,'SDR Patient and Stations'!$B$6:$AT$14,4,FALSE)</f>
        <v>150</v>
      </c>
      <c r="AJ32" s="60">
        <f>HLOOKUP(AJ20,'SDR Patient and Stations'!$B$6:$AT$14,4,FALSE)</f>
        <v>142</v>
      </c>
      <c r="AK32" s="68">
        <f>HLOOKUP(AK20,'SDR Patient and Stations'!$B$6:$AT$14,4,FALSE)</f>
        <v>143</v>
      </c>
      <c r="AL32" s="60">
        <f>HLOOKUP(AL20,'SDR Patient and Stations'!$B$6:$AT$14,4,FALSE)</f>
        <v>129</v>
      </c>
      <c r="AM32" s="68">
        <f>HLOOKUP(AM20,'SDR Patient and Stations'!$B$6:$AT$14,4,FALSE)</f>
        <v>0</v>
      </c>
      <c r="AN32" s="60">
        <f>HLOOKUP(AN20,'SDR Patient and Stations'!$B$6:$AT$14,4,FALSE)</f>
        <v>0</v>
      </c>
      <c r="AO32" s="68">
        <f>HLOOKUP(AO20,'SDR Patient and Stations'!$B$6:$AT$14,4,FALSE)</f>
        <v>134</v>
      </c>
      <c r="AP32" s="60">
        <f>HLOOKUP(AP20,'SDR Patient and Stations'!$B$6:$AT$14,4,FALSE)</f>
        <v>142</v>
      </c>
      <c r="AQ32" s="68">
        <f>HLOOKUP(AQ20,'SDR Patient and Stations'!$B$6:$AT$14,4,FALSE)</f>
        <v>153</v>
      </c>
      <c r="AR32" s="60">
        <f>HLOOKUP(AR20,'SDR Patient and Stations'!$B$6:$AT$14,4,FALSE)</f>
        <v>158</v>
      </c>
      <c r="AS32" s="68">
        <f>HLOOKUP(AS20,'SDR Patient and Stations'!$B$6:$AT$14,4,FALSE)</f>
        <v>153</v>
      </c>
      <c r="AT32" s="60">
        <f>HLOOKUP(AT20,'SDR Patient and Stations'!$B$6:$AT$14,4,FALSE)</f>
        <v>150</v>
      </c>
      <c r="AU32" s="68">
        <f>HLOOKUP(AU20,'SDR Patient and Stations'!$B$6:$AT$14,4,FALSE)</f>
        <v>138</v>
      </c>
      <c r="AV32" s="60">
        <f>HLOOKUP(AV20,'SDR Patient and Stations'!$B$6:$AT$14,4,FALSE)</f>
        <v>143</v>
      </c>
      <c r="AW32" s="68">
        <f>HLOOKUP(AW20,'SDR Patient and Stations'!$B$6:$AT$14,4,FALSE)</f>
        <v>151</v>
      </c>
      <c r="AX32" s="60" t="e">
        <f>HLOOKUP(AX20,'SDR Patient and Stations'!$B$6:$AT$14,4,FALSE)</f>
        <v>#N/A</v>
      </c>
      <c r="AY32" s="68" t="e">
        <f>HLOOKUP(AY20,'SDR Patient and Stations'!$B$6:$AT$14,4,FALSE)</f>
        <v>#N/A</v>
      </c>
      <c r="AZ32" s="60" t="e">
        <f>HLOOKUP(AZ20,'SDR Patient and Stations'!$B$6:$AT$14,4,FALSE)</f>
        <v>#N/A</v>
      </c>
      <c r="BB32" s="68" t="e">
        <f>HLOOKUP(BB20,'SDR Patient and Stations'!$B$6:$AT$13,3,FALSE)</f>
        <v>#N/A</v>
      </c>
      <c r="BC32" s="60" t="e">
        <f>HLOOKUP(BC20,'SDR Patient and Stations'!$B$6:$AT$13,3,FALSE)</f>
        <v>#N/A</v>
      </c>
      <c r="BD32" s="68" t="e">
        <f>HLOOKUP(BD20,'SDR Patient and Stations'!$B$6:$AT$13,3,FALSE)</f>
        <v>#N/A</v>
      </c>
    </row>
    <row r="33" spans="2:56" x14ac:dyDescent="0.55000000000000004">
      <c r="B33" s="3"/>
      <c r="F33" s="3"/>
      <c r="G33" s="49"/>
      <c r="H33" s="52"/>
      <c r="I33" s="49"/>
      <c r="J33" s="52"/>
      <c r="K33" s="49"/>
      <c r="L33" s="52"/>
      <c r="M33" s="49"/>
      <c r="N33" s="52"/>
      <c r="O33" s="49"/>
      <c r="P33" s="52"/>
      <c r="Q33" s="49"/>
      <c r="R33" s="52"/>
      <c r="S33" s="49"/>
      <c r="T33" s="52"/>
      <c r="U33" s="49"/>
      <c r="V33" s="52"/>
      <c r="W33" s="49"/>
      <c r="X33" s="52"/>
      <c r="Y33" s="49"/>
      <c r="Z33" s="52"/>
      <c r="AA33" s="49"/>
      <c r="AB33" s="52"/>
      <c r="AC33" s="49"/>
      <c r="AD33" s="52"/>
      <c r="AE33" s="49"/>
      <c r="AF33" s="52"/>
      <c r="AG33" s="49"/>
      <c r="AH33" s="52"/>
      <c r="AI33" s="49"/>
      <c r="AJ33" s="52"/>
      <c r="AK33" s="49"/>
      <c r="AL33" s="52"/>
      <c r="AM33" s="49"/>
      <c r="AN33" s="52"/>
      <c r="AO33" s="49"/>
      <c r="AP33" s="52"/>
      <c r="AQ33" s="49"/>
      <c r="AR33" s="52"/>
      <c r="AS33" s="49"/>
      <c r="AT33" s="52"/>
      <c r="AU33" s="49"/>
      <c r="AV33" s="52"/>
      <c r="AW33" s="49"/>
      <c r="AX33" s="52"/>
      <c r="AY33" s="49"/>
      <c r="AZ33" s="52"/>
      <c r="BB33" s="49"/>
      <c r="BC33" s="52"/>
      <c r="BD33" s="49"/>
    </row>
    <row r="34" spans="2:56" x14ac:dyDescent="0.55000000000000004">
      <c r="B34" s="3" t="s">
        <v>17</v>
      </c>
      <c r="F34" s="18">
        <f t="shared" ref="F34:AZ34" si="16">F30-F32</f>
        <v>33</v>
      </c>
      <c r="G34" s="69">
        <f t="shared" si="16"/>
        <v>41</v>
      </c>
      <c r="H34" s="61">
        <f t="shared" si="16"/>
        <v>36</v>
      </c>
      <c r="I34" s="69">
        <f t="shared" si="16"/>
        <v>-7</v>
      </c>
      <c r="J34" s="61">
        <f t="shared" si="16"/>
        <v>-20</v>
      </c>
      <c r="K34" s="69">
        <f t="shared" si="16"/>
        <v>-23</v>
      </c>
      <c r="L34" s="61">
        <f t="shared" si="16"/>
        <v>12</v>
      </c>
      <c r="M34" s="69">
        <f t="shared" si="16"/>
        <v>11</v>
      </c>
      <c r="N34" s="61">
        <f t="shared" si="16"/>
        <v>8</v>
      </c>
      <c r="O34" s="69">
        <f t="shared" si="16"/>
        <v>11</v>
      </c>
      <c r="P34" s="61">
        <f t="shared" si="16"/>
        <v>8</v>
      </c>
      <c r="Q34" s="69">
        <f t="shared" si="16"/>
        <v>11</v>
      </c>
      <c r="R34" s="61">
        <f t="shared" si="16"/>
        <v>-6</v>
      </c>
      <c r="S34" s="69">
        <f t="shared" si="16"/>
        <v>-11</v>
      </c>
      <c r="T34" s="61">
        <f t="shared" si="16"/>
        <v>-11</v>
      </c>
      <c r="U34" s="69">
        <f t="shared" si="16"/>
        <v>6</v>
      </c>
      <c r="V34" s="61">
        <f t="shared" si="16"/>
        <v>7</v>
      </c>
      <c r="W34" s="69">
        <f t="shared" si="16"/>
        <v>6</v>
      </c>
      <c r="X34" s="61">
        <f t="shared" si="16"/>
        <v>-6</v>
      </c>
      <c r="Y34" s="69">
        <f t="shared" si="16"/>
        <v>8</v>
      </c>
      <c r="Z34" s="61">
        <f t="shared" si="16"/>
        <v>13</v>
      </c>
      <c r="AA34" s="69">
        <f t="shared" si="16"/>
        <v>4</v>
      </c>
      <c r="AB34" s="61">
        <f t="shared" si="16"/>
        <v>-2</v>
      </c>
      <c r="AC34" s="69">
        <f t="shared" si="16"/>
        <v>-5</v>
      </c>
      <c r="AD34" s="61">
        <f t="shared" si="16"/>
        <v>10</v>
      </c>
      <c r="AE34" s="69">
        <f t="shared" si="16"/>
        <v>4</v>
      </c>
      <c r="AF34" s="61">
        <f t="shared" si="16"/>
        <v>5</v>
      </c>
      <c r="AG34" s="69">
        <f t="shared" si="16"/>
        <v>-6</v>
      </c>
      <c r="AH34" s="61">
        <f t="shared" si="16"/>
        <v>0</v>
      </c>
      <c r="AI34" s="69">
        <f t="shared" si="16"/>
        <v>-21</v>
      </c>
      <c r="AJ34" s="61">
        <f t="shared" si="16"/>
        <v>-142</v>
      </c>
      <c r="AK34" s="69">
        <f t="shared" si="16"/>
        <v>-143</v>
      </c>
      <c r="AL34" s="61">
        <f t="shared" si="16"/>
        <v>5</v>
      </c>
      <c r="AM34" s="69">
        <f t="shared" si="16"/>
        <v>142</v>
      </c>
      <c r="AN34" s="61">
        <f t="shared" si="16"/>
        <v>153</v>
      </c>
      <c r="AO34" s="69">
        <f t="shared" si="16"/>
        <v>24</v>
      </c>
      <c r="AP34" s="61">
        <f t="shared" si="16"/>
        <v>11</v>
      </c>
      <c r="AQ34" s="69">
        <f t="shared" si="16"/>
        <v>-3</v>
      </c>
      <c r="AR34" s="61">
        <f t="shared" si="16"/>
        <v>-20</v>
      </c>
      <c r="AS34" s="69">
        <f t="shared" si="16"/>
        <v>-10</v>
      </c>
      <c r="AT34" s="61">
        <f t="shared" si="16"/>
        <v>1</v>
      </c>
      <c r="AU34" s="69" t="e">
        <f t="shared" si="16"/>
        <v>#N/A</v>
      </c>
      <c r="AV34" s="61" t="e">
        <f t="shared" si="16"/>
        <v>#N/A</v>
      </c>
      <c r="AW34" s="69" t="e">
        <f t="shared" si="16"/>
        <v>#N/A</v>
      </c>
      <c r="AX34" s="61" t="e">
        <f t="shared" si="16"/>
        <v>#N/A</v>
      </c>
      <c r="AY34" s="69" t="e">
        <f t="shared" si="16"/>
        <v>#N/A</v>
      </c>
      <c r="AZ34" s="61" t="e">
        <f t="shared" si="16"/>
        <v>#N/A</v>
      </c>
      <c r="BB34" s="69" t="e">
        <f t="shared" ref="BB34:BD34" si="17">BB30-BB32</f>
        <v>#N/A</v>
      </c>
      <c r="BC34" s="61" t="e">
        <f t="shared" si="17"/>
        <v>#N/A</v>
      </c>
      <c r="BD34" s="69" t="e">
        <f t="shared" si="17"/>
        <v>#N/A</v>
      </c>
    </row>
    <row r="35" spans="2:56" x14ac:dyDescent="0.55000000000000004">
      <c r="B35" s="3"/>
      <c r="F35" s="3"/>
      <c r="G35" s="49"/>
      <c r="H35" s="52"/>
      <c r="I35" s="49"/>
      <c r="J35" s="52"/>
      <c r="K35" s="49"/>
      <c r="L35" s="52"/>
      <c r="M35" s="49"/>
      <c r="N35" s="52"/>
      <c r="O35" s="49"/>
      <c r="P35" s="52"/>
      <c r="Q35" s="49"/>
      <c r="R35" s="52"/>
      <c r="S35" s="49"/>
      <c r="T35" s="52"/>
      <c r="U35" s="49"/>
      <c r="V35" s="52"/>
      <c r="W35" s="49"/>
      <c r="X35" s="52"/>
      <c r="Y35" s="49"/>
      <c r="Z35" s="52"/>
      <c r="AA35" s="49"/>
      <c r="AB35" s="52"/>
      <c r="AC35" s="49"/>
      <c r="AD35" s="52"/>
      <c r="AE35" s="49"/>
      <c r="AF35" s="52"/>
      <c r="AG35" s="49"/>
      <c r="AH35" s="52"/>
      <c r="AI35" s="49"/>
      <c r="AJ35" s="52"/>
      <c r="AK35" s="49"/>
      <c r="AL35" s="52"/>
      <c r="AM35" s="49"/>
      <c r="AN35" s="52"/>
      <c r="AO35" s="49"/>
      <c r="AP35" s="52"/>
      <c r="AQ35" s="49"/>
      <c r="AR35" s="52"/>
      <c r="AS35" s="49"/>
      <c r="AT35" s="52"/>
      <c r="AU35" s="49"/>
      <c r="AV35" s="52"/>
      <c r="AW35" s="49"/>
      <c r="AX35" s="52"/>
      <c r="AY35" s="49"/>
      <c r="AZ35" s="52"/>
      <c r="BB35" s="49"/>
      <c r="BC35" s="52"/>
      <c r="BD35" s="49"/>
    </row>
    <row r="36" spans="2:56" ht="45" x14ac:dyDescent="0.55000000000000004">
      <c r="B36" s="22" t="s">
        <v>43</v>
      </c>
      <c r="F36" s="93">
        <f>IFERROR(F34/F32,0)</f>
        <v>0.36263736263736263</v>
      </c>
      <c r="G36" s="107">
        <f t="shared" ref="G36:AZ36" si="18">IFERROR(G34/G32,0)</f>
        <v>0.42268041237113402</v>
      </c>
      <c r="H36" s="108">
        <f t="shared" si="18"/>
        <v>0.32727272727272727</v>
      </c>
      <c r="I36" s="107">
        <f t="shared" si="18"/>
        <v>-5.6451612903225805E-2</v>
      </c>
      <c r="J36" s="108">
        <f t="shared" si="18"/>
        <v>-0.14492753623188406</v>
      </c>
      <c r="K36" s="107">
        <f t="shared" si="18"/>
        <v>-0.15753424657534246</v>
      </c>
      <c r="L36" s="108">
        <f t="shared" si="18"/>
        <v>0.10256410256410256</v>
      </c>
      <c r="M36" s="107">
        <f t="shared" si="18"/>
        <v>9.3220338983050849E-2</v>
      </c>
      <c r="N36" s="108">
        <f t="shared" si="18"/>
        <v>6.5040650406504072E-2</v>
      </c>
      <c r="O36" s="107">
        <f t="shared" si="18"/>
        <v>8.5271317829457363E-2</v>
      </c>
      <c r="P36" s="108">
        <f t="shared" si="18"/>
        <v>6.2015503875968991E-2</v>
      </c>
      <c r="Q36" s="107">
        <f t="shared" si="18"/>
        <v>8.3969465648854963E-2</v>
      </c>
      <c r="R36" s="108">
        <f t="shared" si="18"/>
        <v>-4.2857142857142858E-2</v>
      </c>
      <c r="S36" s="107">
        <f t="shared" si="18"/>
        <v>-8.0291970802919707E-2</v>
      </c>
      <c r="T36" s="108">
        <f t="shared" si="18"/>
        <v>-7.746478873239436E-2</v>
      </c>
      <c r="U36" s="107">
        <f t="shared" si="18"/>
        <v>4.4776119402985072E-2</v>
      </c>
      <c r="V36" s="108">
        <f t="shared" si="18"/>
        <v>5.5555555555555552E-2</v>
      </c>
      <c r="W36" s="107">
        <f t="shared" si="18"/>
        <v>4.5801526717557252E-2</v>
      </c>
      <c r="X36" s="108">
        <f t="shared" si="18"/>
        <v>-4.2857142857142858E-2</v>
      </c>
      <c r="Y36" s="107">
        <f t="shared" si="18"/>
        <v>6.0150375939849621E-2</v>
      </c>
      <c r="Z36" s="108">
        <f t="shared" si="18"/>
        <v>9.4890510948905105E-2</v>
      </c>
      <c r="AA36" s="107">
        <f t="shared" si="18"/>
        <v>2.9850746268656716E-2</v>
      </c>
      <c r="AB36" s="108">
        <f t="shared" si="18"/>
        <v>-1.4184397163120567E-2</v>
      </c>
      <c r="AC36" s="107">
        <f t="shared" si="18"/>
        <v>-3.3333333333333333E-2</v>
      </c>
      <c r="AD36" s="108">
        <f t="shared" si="18"/>
        <v>7.2463768115942032E-2</v>
      </c>
      <c r="AE36" s="107">
        <f t="shared" si="18"/>
        <v>2.8776978417266189E-2</v>
      </c>
      <c r="AF36" s="108">
        <f t="shared" si="18"/>
        <v>3.4482758620689655E-2</v>
      </c>
      <c r="AG36" s="107">
        <f t="shared" si="18"/>
        <v>-4.0540540540540543E-2</v>
      </c>
      <c r="AH36" s="108">
        <f t="shared" si="18"/>
        <v>0</v>
      </c>
      <c r="AI36" s="107">
        <f t="shared" si="18"/>
        <v>-0.14000000000000001</v>
      </c>
      <c r="AJ36" s="108">
        <f t="shared" si="18"/>
        <v>-1</v>
      </c>
      <c r="AK36" s="107">
        <f t="shared" si="18"/>
        <v>-1</v>
      </c>
      <c r="AL36" s="108">
        <f t="shared" si="18"/>
        <v>3.875968992248062E-2</v>
      </c>
      <c r="AM36" s="107">
        <f t="shared" si="18"/>
        <v>0</v>
      </c>
      <c r="AN36" s="108">
        <f t="shared" si="18"/>
        <v>0</v>
      </c>
      <c r="AO36" s="107">
        <f t="shared" si="18"/>
        <v>0.17910447761194029</v>
      </c>
      <c r="AP36" s="108">
        <f t="shared" si="18"/>
        <v>7.746478873239436E-2</v>
      </c>
      <c r="AQ36" s="107">
        <f t="shared" si="18"/>
        <v>-1.9607843137254902E-2</v>
      </c>
      <c r="AR36" s="108">
        <f t="shared" si="18"/>
        <v>-0.12658227848101267</v>
      </c>
      <c r="AS36" s="107">
        <f t="shared" si="18"/>
        <v>-6.535947712418301E-2</v>
      </c>
      <c r="AT36" s="108">
        <f t="shared" si="18"/>
        <v>6.6666666666666671E-3</v>
      </c>
      <c r="AU36" s="107">
        <f t="shared" si="18"/>
        <v>0</v>
      </c>
      <c r="AV36" s="108">
        <f t="shared" si="18"/>
        <v>0</v>
      </c>
      <c r="AW36" s="107">
        <f t="shared" si="18"/>
        <v>0</v>
      </c>
      <c r="AX36" s="108">
        <f t="shared" si="18"/>
        <v>0</v>
      </c>
      <c r="AY36" s="107">
        <f t="shared" si="18"/>
        <v>0</v>
      </c>
      <c r="AZ36" s="108">
        <f t="shared" si="18"/>
        <v>0</v>
      </c>
      <c r="BB36" s="70" t="e">
        <f t="shared" ref="BB36:BD36" si="19">BB34/BB32</f>
        <v>#N/A</v>
      </c>
      <c r="BC36" s="62" t="e">
        <f t="shared" si="19"/>
        <v>#N/A</v>
      </c>
      <c r="BD36" s="70" t="e">
        <f t="shared" si="19"/>
        <v>#N/A</v>
      </c>
    </row>
    <row r="37" spans="2:56" x14ac:dyDescent="0.55000000000000004">
      <c r="B37" s="3"/>
      <c r="F37" s="94"/>
      <c r="G37" s="111"/>
      <c r="H37" s="112"/>
      <c r="I37" s="111"/>
      <c r="J37" s="112"/>
      <c r="K37" s="111"/>
      <c r="L37" s="112"/>
      <c r="M37" s="111"/>
      <c r="N37" s="112"/>
      <c r="O37" s="111"/>
      <c r="P37" s="112"/>
      <c r="Q37" s="111"/>
      <c r="R37" s="112"/>
      <c r="S37" s="111"/>
      <c r="T37" s="112"/>
      <c r="U37" s="111"/>
      <c r="V37" s="112"/>
      <c r="W37" s="111"/>
      <c r="X37" s="112"/>
      <c r="Y37" s="111"/>
      <c r="Z37" s="112"/>
      <c r="AA37" s="111"/>
      <c r="AB37" s="112"/>
      <c r="AC37" s="111"/>
      <c r="AD37" s="112"/>
      <c r="AE37" s="111"/>
      <c r="AF37" s="112"/>
      <c r="AG37" s="111"/>
      <c r="AH37" s="112"/>
      <c r="AI37" s="111"/>
      <c r="AJ37" s="112"/>
      <c r="AK37" s="111"/>
      <c r="AL37" s="112"/>
      <c r="AM37" s="111"/>
      <c r="AN37" s="112"/>
      <c r="AO37" s="111"/>
      <c r="AP37" s="112"/>
      <c r="AQ37" s="111"/>
      <c r="AR37" s="112"/>
      <c r="AS37" s="111"/>
      <c r="AT37" s="112"/>
      <c r="AU37" s="111"/>
      <c r="AV37" s="112"/>
      <c r="AW37" s="111"/>
      <c r="AX37" s="112"/>
      <c r="AY37" s="111"/>
      <c r="AZ37" s="112"/>
      <c r="BB37" s="49"/>
      <c r="BC37" s="52"/>
      <c r="BD37" s="49"/>
    </row>
    <row r="38" spans="2:56" x14ac:dyDescent="0.55000000000000004">
      <c r="B38" s="23" t="s">
        <v>44</v>
      </c>
      <c r="F38" s="95">
        <f>F36/18</f>
        <v>2.0146520146520144E-2</v>
      </c>
      <c r="G38" s="107">
        <f t="shared" ref="G38:BD38" si="20">G36/18</f>
        <v>2.3482245131729668E-2</v>
      </c>
      <c r="H38" s="108">
        <f t="shared" si="20"/>
        <v>1.8181818181818181E-2</v>
      </c>
      <c r="I38" s="107">
        <f t="shared" si="20"/>
        <v>-3.1362007168458782E-3</v>
      </c>
      <c r="J38" s="108">
        <f t="shared" si="20"/>
        <v>-8.0515297906602265E-3</v>
      </c>
      <c r="K38" s="107">
        <f t="shared" si="20"/>
        <v>-8.7519025875190254E-3</v>
      </c>
      <c r="L38" s="108">
        <f t="shared" si="20"/>
        <v>5.6980056980056974E-3</v>
      </c>
      <c r="M38" s="107">
        <f t="shared" si="20"/>
        <v>5.1789077212806029E-3</v>
      </c>
      <c r="N38" s="108">
        <f t="shared" si="20"/>
        <v>3.6133694670280039E-3</v>
      </c>
      <c r="O38" s="107">
        <f t="shared" si="20"/>
        <v>4.7372954349698534E-3</v>
      </c>
      <c r="P38" s="108">
        <f t="shared" si="20"/>
        <v>3.4453057708871662E-3</v>
      </c>
      <c r="Q38" s="107">
        <f t="shared" si="20"/>
        <v>4.6649703138252757E-3</v>
      </c>
      <c r="R38" s="108">
        <f t="shared" si="20"/>
        <v>-2.3809523809523812E-3</v>
      </c>
      <c r="S38" s="107">
        <f t="shared" si="20"/>
        <v>-4.4606650446066508E-3</v>
      </c>
      <c r="T38" s="108">
        <f t="shared" si="20"/>
        <v>-4.3035993740219089E-3</v>
      </c>
      <c r="U38" s="107">
        <f t="shared" si="20"/>
        <v>2.4875621890547263E-3</v>
      </c>
      <c r="V38" s="108">
        <f t="shared" si="20"/>
        <v>3.0864197530864196E-3</v>
      </c>
      <c r="W38" s="107">
        <f t="shared" si="20"/>
        <v>2.5445292620865142E-3</v>
      </c>
      <c r="X38" s="108">
        <f t="shared" si="20"/>
        <v>-2.3809523809523812E-3</v>
      </c>
      <c r="Y38" s="107">
        <f t="shared" si="20"/>
        <v>3.3416875522138678E-3</v>
      </c>
      <c r="Z38" s="108">
        <f t="shared" si="20"/>
        <v>5.2716950527169504E-3</v>
      </c>
      <c r="AA38" s="107">
        <f t="shared" si="20"/>
        <v>1.658374792703151E-3</v>
      </c>
      <c r="AB38" s="108">
        <f t="shared" si="20"/>
        <v>-7.8802206461780924E-4</v>
      </c>
      <c r="AC38" s="107">
        <f t="shared" si="20"/>
        <v>-1.8518518518518519E-3</v>
      </c>
      <c r="AD38" s="108">
        <f t="shared" si="20"/>
        <v>4.0257648953301133E-3</v>
      </c>
      <c r="AE38" s="107">
        <f t="shared" si="20"/>
        <v>1.598721023181455E-3</v>
      </c>
      <c r="AF38" s="108">
        <f t="shared" si="20"/>
        <v>1.9157088122605363E-3</v>
      </c>
      <c r="AG38" s="107">
        <f t="shared" si="20"/>
        <v>-2.2522522522522522E-3</v>
      </c>
      <c r="AH38" s="108">
        <f t="shared" si="20"/>
        <v>0</v>
      </c>
      <c r="AI38" s="107">
        <f t="shared" si="20"/>
        <v>-7.7777777777777784E-3</v>
      </c>
      <c r="AJ38" s="108">
        <f t="shared" si="20"/>
        <v>-5.5555555555555552E-2</v>
      </c>
      <c r="AK38" s="107">
        <f t="shared" si="20"/>
        <v>-5.5555555555555552E-2</v>
      </c>
      <c r="AL38" s="108">
        <f t="shared" si="20"/>
        <v>2.1533161068044791E-3</v>
      </c>
      <c r="AM38" s="107">
        <f t="shared" si="20"/>
        <v>0</v>
      </c>
      <c r="AN38" s="108">
        <f t="shared" si="20"/>
        <v>0</v>
      </c>
      <c r="AO38" s="107">
        <f t="shared" si="20"/>
        <v>9.9502487562189053E-3</v>
      </c>
      <c r="AP38" s="108">
        <f t="shared" si="20"/>
        <v>4.3035993740219089E-3</v>
      </c>
      <c r="AQ38" s="107">
        <f t="shared" si="20"/>
        <v>-1.0893246187363833E-3</v>
      </c>
      <c r="AR38" s="108">
        <f t="shared" si="20"/>
        <v>-7.0323488045007038E-3</v>
      </c>
      <c r="AS38" s="107">
        <f t="shared" si="20"/>
        <v>-3.6310820624546117E-3</v>
      </c>
      <c r="AT38" s="108">
        <f t="shared" si="20"/>
        <v>3.7037037037037041E-4</v>
      </c>
      <c r="AU38" s="107">
        <f t="shared" si="20"/>
        <v>0</v>
      </c>
      <c r="AV38" s="108">
        <f t="shared" si="20"/>
        <v>0</v>
      </c>
      <c r="AW38" s="107">
        <f t="shared" si="20"/>
        <v>0</v>
      </c>
      <c r="AX38" s="108">
        <f t="shared" si="20"/>
        <v>0</v>
      </c>
      <c r="AY38" s="107">
        <f t="shared" si="20"/>
        <v>0</v>
      </c>
      <c r="AZ38" s="108">
        <f t="shared" si="20"/>
        <v>0</v>
      </c>
      <c r="BB38" s="70" t="e">
        <f t="shared" si="20"/>
        <v>#N/A</v>
      </c>
      <c r="BC38" s="62" t="e">
        <f t="shared" si="20"/>
        <v>#N/A</v>
      </c>
      <c r="BD38" s="70" t="e">
        <f t="shared" si="20"/>
        <v>#N/A</v>
      </c>
    </row>
    <row r="39" spans="2:56" x14ac:dyDescent="0.55000000000000004">
      <c r="B39" s="3"/>
      <c r="F39" s="3"/>
      <c r="G39" s="49"/>
      <c r="H39" s="52"/>
      <c r="I39" s="49"/>
      <c r="J39" s="52"/>
      <c r="K39" s="49"/>
      <c r="L39" s="52"/>
      <c r="M39" s="49"/>
      <c r="N39" s="52"/>
      <c r="O39" s="49"/>
      <c r="P39" s="52"/>
      <c r="Q39" s="49"/>
      <c r="R39" s="52"/>
      <c r="S39" s="49"/>
      <c r="T39" s="52"/>
      <c r="U39" s="49"/>
      <c r="V39" s="52"/>
      <c r="W39" s="49"/>
      <c r="X39" s="52"/>
      <c r="Y39" s="49"/>
      <c r="Z39" s="52"/>
      <c r="AA39" s="49"/>
      <c r="AB39" s="52"/>
      <c r="AC39" s="49"/>
      <c r="AD39" s="52"/>
      <c r="AE39" s="49"/>
      <c r="AF39" s="52"/>
      <c r="AG39" s="49"/>
      <c r="AH39" s="52"/>
      <c r="AI39" s="49"/>
      <c r="AJ39" s="52"/>
      <c r="AK39" s="49"/>
      <c r="AL39" s="52"/>
      <c r="AM39" s="49"/>
      <c r="AN39" s="52"/>
      <c r="AO39" s="49"/>
      <c r="AP39" s="52"/>
      <c r="AQ39" s="49"/>
      <c r="AR39" s="52"/>
      <c r="AS39" s="49"/>
      <c r="AT39" s="52"/>
      <c r="AU39" s="49"/>
      <c r="AV39" s="52"/>
      <c r="AW39" s="49"/>
      <c r="AX39" s="52"/>
      <c r="AY39" s="49"/>
      <c r="AZ39" s="52"/>
      <c r="BB39" s="49"/>
      <c r="BC39" s="52"/>
      <c r="BD39" s="49"/>
    </row>
    <row r="40" spans="2:56" ht="90" x14ac:dyDescent="0.55000000000000004">
      <c r="B40" s="22" t="s">
        <v>45</v>
      </c>
      <c r="F40" s="91">
        <f>F38*F41</f>
        <v>0.36263736263736257</v>
      </c>
      <c r="G40" s="120">
        <f t="shared" ref="G40:BD40" si="21">G38*G41</f>
        <v>0.42268041237113402</v>
      </c>
      <c r="H40" s="108">
        <f t="shared" si="21"/>
        <v>0.32727272727272727</v>
      </c>
      <c r="I40" s="107">
        <f t="shared" si="21"/>
        <v>-5.6451612903225812E-2</v>
      </c>
      <c r="J40" s="108">
        <f t="shared" si="21"/>
        <v>-0.14492753623188409</v>
      </c>
      <c r="K40" s="107">
        <f t="shared" si="21"/>
        <v>-0.15753424657534246</v>
      </c>
      <c r="L40" s="108">
        <f t="shared" si="21"/>
        <v>0.10256410256410256</v>
      </c>
      <c r="M40" s="107">
        <f t="shared" si="21"/>
        <v>9.3220338983050849E-2</v>
      </c>
      <c r="N40" s="108">
        <f t="shared" si="21"/>
        <v>6.5040650406504072E-2</v>
      </c>
      <c r="O40" s="107">
        <f t="shared" si="21"/>
        <v>8.5271317829457363E-2</v>
      </c>
      <c r="P40" s="108">
        <f t="shared" si="21"/>
        <v>6.2015503875968991E-2</v>
      </c>
      <c r="Q40" s="107">
        <f t="shared" si="21"/>
        <v>8.3969465648854963E-2</v>
      </c>
      <c r="R40" s="108">
        <f t="shared" si="21"/>
        <v>-4.2857142857142858E-2</v>
      </c>
      <c r="S40" s="107">
        <f t="shared" si="21"/>
        <v>-8.0291970802919721E-2</v>
      </c>
      <c r="T40" s="108">
        <f t="shared" si="21"/>
        <v>-7.746478873239436E-2</v>
      </c>
      <c r="U40" s="107">
        <f t="shared" si="21"/>
        <v>4.4776119402985072E-2</v>
      </c>
      <c r="V40" s="108">
        <f t="shared" si="21"/>
        <v>5.5555555555555552E-2</v>
      </c>
      <c r="W40" s="107">
        <f t="shared" si="21"/>
        <v>4.5801526717557259E-2</v>
      </c>
      <c r="X40" s="108">
        <f t="shared" si="21"/>
        <v>-4.2857142857142858E-2</v>
      </c>
      <c r="Y40" s="107">
        <f t="shared" si="21"/>
        <v>6.0150375939849621E-2</v>
      </c>
      <c r="Z40" s="108">
        <f t="shared" si="21"/>
        <v>9.4890510948905105E-2</v>
      </c>
      <c r="AA40" s="107">
        <f t="shared" si="21"/>
        <v>2.9850746268656716E-2</v>
      </c>
      <c r="AB40" s="108">
        <f t="shared" si="21"/>
        <v>-1.4184397163120567E-2</v>
      </c>
      <c r="AC40" s="107">
        <f t="shared" si="21"/>
        <v>-3.3333333333333333E-2</v>
      </c>
      <c r="AD40" s="108">
        <f t="shared" si="21"/>
        <v>7.2463768115942045E-2</v>
      </c>
      <c r="AE40" s="107">
        <f t="shared" si="21"/>
        <v>2.8776978417266189E-2</v>
      </c>
      <c r="AF40" s="108">
        <f t="shared" si="21"/>
        <v>3.4482758620689655E-2</v>
      </c>
      <c r="AG40" s="107">
        <f t="shared" si="21"/>
        <v>-4.0540540540540543E-2</v>
      </c>
      <c r="AH40" s="108">
        <f t="shared" si="21"/>
        <v>0</v>
      </c>
      <c r="AI40" s="107">
        <f t="shared" si="21"/>
        <v>-0.14000000000000001</v>
      </c>
      <c r="AJ40" s="108">
        <f t="shared" si="21"/>
        <v>-1</v>
      </c>
      <c r="AK40" s="107">
        <f t="shared" si="21"/>
        <v>-1</v>
      </c>
      <c r="AL40" s="108">
        <f t="shared" si="21"/>
        <v>3.875968992248062E-2</v>
      </c>
      <c r="AM40" s="107">
        <f t="shared" si="21"/>
        <v>0</v>
      </c>
      <c r="AN40" s="108">
        <f t="shared" si="21"/>
        <v>0</v>
      </c>
      <c r="AO40" s="107">
        <f t="shared" si="21"/>
        <v>0.17910447761194029</v>
      </c>
      <c r="AP40" s="108">
        <f t="shared" si="21"/>
        <v>7.746478873239436E-2</v>
      </c>
      <c r="AQ40" s="107">
        <f t="shared" si="21"/>
        <v>-1.9607843137254902E-2</v>
      </c>
      <c r="AR40" s="108">
        <f t="shared" si="21"/>
        <v>-0.12658227848101267</v>
      </c>
      <c r="AS40" s="107">
        <f t="shared" si="21"/>
        <v>-6.535947712418301E-2</v>
      </c>
      <c r="AT40" s="108">
        <f t="shared" si="21"/>
        <v>6.6666666666666671E-3</v>
      </c>
      <c r="AU40" s="107">
        <f t="shared" si="21"/>
        <v>0</v>
      </c>
      <c r="AV40" s="108">
        <f t="shared" si="21"/>
        <v>0</v>
      </c>
      <c r="AW40" s="107">
        <f t="shared" si="21"/>
        <v>0</v>
      </c>
      <c r="AX40" s="108">
        <f t="shared" si="21"/>
        <v>0</v>
      </c>
      <c r="AY40" s="107">
        <f t="shared" si="21"/>
        <v>0</v>
      </c>
      <c r="AZ40" s="108">
        <f t="shared" si="21"/>
        <v>0</v>
      </c>
      <c r="BB40" s="70" t="e">
        <f t="shared" si="21"/>
        <v>#N/A</v>
      </c>
      <c r="BC40" s="62" t="e">
        <f t="shared" si="21"/>
        <v>#N/A</v>
      </c>
      <c r="BD40" s="70" t="e">
        <f t="shared" si="21"/>
        <v>#N/A</v>
      </c>
    </row>
    <row r="41" spans="2:56" s="27" customFormat="1" ht="24" customHeight="1" x14ac:dyDescent="0.55000000000000004">
      <c r="B41" s="97" t="s">
        <v>52</v>
      </c>
      <c r="F41" s="121">
        <v>18</v>
      </c>
      <c r="G41" s="121">
        <v>18</v>
      </c>
      <c r="H41" s="121">
        <v>18</v>
      </c>
      <c r="I41" s="121">
        <v>18</v>
      </c>
      <c r="J41" s="121">
        <v>18</v>
      </c>
      <c r="K41" s="121">
        <v>18</v>
      </c>
      <c r="L41" s="121">
        <v>18</v>
      </c>
      <c r="M41" s="121">
        <v>18</v>
      </c>
      <c r="N41" s="121">
        <v>18</v>
      </c>
      <c r="O41" s="121">
        <v>18</v>
      </c>
      <c r="P41" s="121">
        <v>18</v>
      </c>
      <c r="Q41" s="121">
        <v>18</v>
      </c>
      <c r="R41" s="121">
        <v>18</v>
      </c>
      <c r="S41" s="121">
        <v>18</v>
      </c>
      <c r="T41" s="121">
        <v>18</v>
      </c>
      <c r="U41" s="121">
        <v>18</v>
      </c>
      <c r="V41" s="121">
        <v>18</v>
      </c>
      <c r="W41" s="121">
        <v>18</v>
      </c>
      <c r="X41" s="121">
        <v>18</v>
      </c>
      <c r="Y41" s="121">
        <v>18</v>
      </c>
      <c r="Z41" s="121">
        <v>18</v>
      </c>
      <c r="AA41" s="121">
        <v>18</v>
      </c>
      <c r="AB41" s="121">
        <v>18</v>
      </c>
      <c r="AC41" s="121">
        <v>18</v>
      </c>
      <c r="AD41" s="121">
        <v>18</v>
      </c>
      <c r="AE41" s="121">
        <v>18</v>
      </c>
      <c r="AF41" s="121">
        <v>18</v>
      </c>
      <c r="AG41" s="121">
        <v>18</v>
      </c>
      <c r="AH41" s="121">
        <v>18</v>
      </c>
      <c r="AI41" s="121">
        <v>18</v>
      </c>
      <c r="AJ41" s="121">
        <v>18</v>
      </c>
      <c r="AK41" s="121">
        <v>18</v>
      </c>
      <c r="AL41" s="121">
        <v>18</v>
      </c>
      <c r="AM41" s="121">
        <v>18</v>
      </c>
      <c r="AN41" s="121">
        <v>18</v>
      </c>
      <c r="AO41" s="121">
        <v>18</v>
      </c>
      <c r="AP41" s="121">
        <v>18</v>
      </c>
      <c r="AQ41" s="121">
        <v>18</v>
      </c>
      <c r="AR41" s="121">
        <v>18</v>
      </c>
      <c r="AS41" s="121">
        <v>18</v>
      </c>
      <c r="AT41" s="121">
        <v>18</v>
      </c>
      <c r="AU41" s="121">
        <v>18</v>
      </c>
      <c r="AV41" s="121">
        <v>18</v>
      </c>
      <c r="AW41" s="121">
        <v>18</v>
      </c>
      <c r="AX41" s="121">
        <v>18</v>
      </c>
      <c r="AY41" s="121">
        <v>18</v>
      </c>
      <c r="AZ41" s="121">
        <v>18</v>
      </c>
      <c r="BB41" s="98">
        <v>18</v>
      </c>
      <c r="BC41" s="99">
        <v>18</v>
      </c>
      <c r="BD41" s="98">
        <v>18</v>
      </c>
    </row>
    <row r="42" spans="2:56" x14ac:dyDescent="0.55000000000000004">
      <c r="B42" s="3"/>
      <c r="F42" s="3"/>
      <c r="G42" s="49"/>
      <c r="H42" s="52"/>
      <c r="I42" s="49"/>
      <c r="J42" s="52"/>
      <c r="K42" s="49"/>
      <c r="L42" s="52"/>
      <c r="M42" s="49"/>
      <c r="N42" s="52"/>
      <c r="O42" s="49"/>
      <c r="P42" s="52"/>
      <c r="Q42" s="49"/>
      <c r="R42" s="52"/>
      <c r="S42" s="49"/>
      <c r="T42" s="52"/>
      <c r="U42" s="49"/>
      <c r="V42" s="52"/>
      <c r="W42" s="49"/>
      <c r="X42" s="52"/>
      <c r="Y42" s="49"/>
      <c r="Z42" s="52"/>
      <c r="AA42" s="49"/>
      <c r="AB42" s="52"/>
      <c r="AC42" s="49"/>
      <c r="AD42" s="52"/>
      <c r="AE42" s="49"/>
      <c r="AF42" s="52"/>
      <c r="AG42" s="49"/>
      <c r="AH42" s="52"/>
      <c r="AI42" s="49"/>
      <c r="AJ42" s="52"/>
      <c r="AK42" s="49"/>
      <c r="AL42" s="52"/>
      <c r="AM42" s="49"/>
      <c r="AN42" s="52"/>
      <c r="AO42" s="49"/>
      <c r="AP42" s="52"/>
      <c r="AQ42" s="49"/>
      <c r="AR42" s="52"/>
      <c r="AS42" s="49"/>
      <c r="AT42" s="52"/>
      <c r="AU42" s="49"/>
      <c r="AV42" s="52"/>
      <c r="AW42" s="49"/>
      <c r="AX42" s="52"/>
      <c r="AY42" s="49"/>
      <c r="AZ42" s="52"/>
      <c r="BB42" s="49"/>
      <c r="BC42" s="52"/>
      <c r="BD42" s="49"/>
    </row>
    <row r="43" spans="2:56" ht="67.5" x14ac:dyDescent="0.55000000000000004">
      <c r="B43" s="22" t="s">
        <v>24</v>
      </c>
      <c r="F43" s="93">
        <f>F30+(F30*F40)</f>
        <v>168.96703296703296</v>
      </c>
      <c r="G43" s="109">
        <f t="shared" ref="G43:BD43" si="22">G30+(G30*G40)</f>
        <v>196.32989690721649</v>
      </c>
      <c r="H43" s="110">
        <f t="shared" si="22"/>
        <v>193.78181818181818</v>
      </c>
      <c r="I43" s="109">
        <f t="shared" si="22"/>
        <v>110.39516129032258</v>
      </c>
      <c r="J43" s="110">
        <f t="shared" si="22"/>
        <v>100.89855072463767</v>
      </c>
      <c r="K43" s="109">
        <f t="shared" si="22"/>
        <v>103.62328767123287</v>
      </c>
      <c r="L43" s="110">
        <f t="shared" si="22"/>
        <v>142.23076923076923</v>
      </c>
      <c r="M43" s="109">
        <f t="shared" si="22"/>
        <v>141.02542372881356</v>
      </c>
      <c r="N43" s="110">
        <f t="shared" si="22"/>
        <v>139.52032520325204</v>
      </c>
      <c r="O43" s="109">
        <f t="shared" si="22"/>
        <v>151.93798449612405</v>
      </c>
      <c r="P43" s="110">
        <f t="shared" si="22"/>
        <v>145.49612403100775</v>
      </c>
      <c r="Q43" s="109">
        <f t="shared" si="22"/>
        <v>153.92366412213741</v>
      </c>
      <c r="R43" s="110">
        <f t="shared" si="22"/>
        <v>128.25714285714287</v>
      </c>
      <c r="S43" s="109">
        <f t="shared" si="22"/>
        <v>115.88321167883211</v>
      </c>
      <c r="T43" s="110">
        <f t="shared" si="22"/>
        <v>120.85211267605634</v>
      </c>
      <c r="U43" s="109">
        <f t="shared" si="22"/>
        <v>146.26865671641792</v>
      </c>
      <c r="V43" s="110">
        <f t="shared" si="22"/>
        <v>140.38888888888889</v>
      </c>
      <c r="W43" s="109">
        <f t="shared" si="22"/>
        <v>143.27480916030535</v>
      </c>
      <c r="X43" s="110">
        <f t="shared" si="22"/>
        <v>128.25714285714287</v>
      </c>
      <c r="Y43" s="109">
        <f t="shared" si="22"/>
        <v>149.48120300751879</v>
      </c>
      <c r="Z43" s="110">
        <f t="shared" si="22"/>
        <v>164.23357664233578</v>
      </c>
      <c r="AA43" s="109">
        <f t="shared" si="22"/>
        <v>142.11940298507463</v>
      </c>
      <c r="AB43" s="110">
        <f t="shared" si="22"/>
        <v>137.02836879432624</v>
      </c>
      <c r="AC43" s="109">
        <f t="shared" si="22"/>
        <v>140.16666666666666</v>
      </c>
      <c r="AD43" s="110">
        <f t="shared" si="22"/>
        <v>158.72463768115944</v>
      </c>
      <c r="AE43" s="109">
        <f t="shared" si="22"/>
        <v>147.11510791366908</v>
      </c>
      <c r="AF43" s="110">
        <f t="shared" si="22"/>
        <v>155.17241379310346</v>
      </c>
      <c r="AG43" s="109">
        <f t="shared" si="22"/>
        <v>136.24324324324326</v>
      </c>
      <c r="AH43" s="110">
        <f t="shared" si="22"/>
        <v>143</v>
      </c>
      <c r="AI43" s="109">
        <f t="shared" si="22"/>
        <v>110.94</v>
      </c>
      <c r="AJ43" s="110">
        <f t="shared" si="22"/>
        <v>0</v>
      </c>
      <c r="AK43" s="109">
        <f t="shared" si="22"/>
        <v>0</v>
      </c>
      <c r="AL43" s="110">
        <f t="shared" si="22"/>
        <v>139.19379844961242</v>
      </c>
      <c r="AM43" s="109">
        <f t="shared" si="22"/>
        <v>142</v>
      </c>
      <c r="AN43" s="110">
        <f t="shared" si="22"/>
        <v>153</v>
      </c>
      <c r="AO43" s="109">
        <f t="shared" si="22"/>
        <v>186.29850746268656</v>
      </c>
      <c r="AP43" s="110">
        <f t="shared" si="22"/>
        <v>164.85211267605632</v>
      </c>
      <c r="AQ43" s="109">
        <f t="shared" si="22"/>
        <v>147.05882352941177</v>
      </c>
      <c r="AR43" s="110">
        <f t="shared" si="22"/>
        <v>120.53164556962025</v>
      </c>
      <c r="AS43" s="109">
        <f t="shared" si="22"/>
        <v>133.65359477124184</v>
      </c>
      <c r="AT43" s="110">
        <f t="shared" si="22"/>
        <v>152.00666666666666</v>
      </c>
      <c r="AU43" s="109" t="e">
        <f t="shared" si="22"/>
        <v>#N/A</v>
      </c>
      <c r="AV43" s="110" t="e">
        <f t="shared" si="22"/>
        <v>#N/A</v>
      </c>
      <c r="AW43" s="109" t="e">
        <f t="shared" si="22"/>
        <v>#N/A</v>
      </c>
      <c r="AX43" s="110" t="e">
        <f t="shared" si="22"/>
        <v>#N/A</v>
      </c>
      <c r="AY43" s="109" t="e">
        <f t="shared" si="22"/>
        <v>#N/A</v>
      </c>
      <c r="AZ43" s="110" t="e">
        <f t="shared" si="22"/>
        <v>#N/A</v>
      </c>
      <c r="BB43" s="70" t="e">
        <f t="shared" si="22"/>
        <v>#N/A</v>
      </c>
      <c r="BC43" s="62" t="e">
        <f t="shared" si="22"/>
        <v>#N/A</v>
      </c>
      <c r="BD43" s="70" t="e">
        <f t="shared" si="22"/>
        <v>#N/A</v>
      </c>
    </row>
    <row r="44" spans="2:56" x14ac:dyDescent="0.55000000000000004">
      <c r="B44" s="3"/>
      <c r="F44" s="3"/>
      <c r="G44" s="49"/>
      <c r="H44" s="52"/>
      <c r="I44" s="49"/>
      <c r="J44" s="52"/>
      <c r="K44" s="49"/>
      <c r="L44" s="52"/>
      <c r="M44" s="49"/>
      <c r="N44" s="52"/>
      <c r="O44" s="49"/>
      <c r="P44" s="52"/>
      <c r="Q44" s="49"/>
      <c r="R44" s="52"/>
      <c r="S44" s="49"/>
      <c r="T44" s="52"/>
      <c r="U44" s="49"/>
      <c r="V44" s="52"/>
      <c r="W44" s="49"/>
      <c r="X44" s="52"/>
      <c r="Y44" s="49"/>
      <c r="Z44" s="52"/>
      <c r="AA44" s="49"/>
      <c r="AB44" s="52"/>
      <c r="AC44" s="49"/>
      <c r="AD44" s="52"/>
      <c r="AE44" s="49"/>
      <c r="AF44" s="52"/>
      <c r="AG44" s="49"/>
      <c r="AH44" s="52"/>
      <c r="AI44" s="49"/>
      <c r="AJ44" s="52"/>
      <c r="AK44" s="49"/>
      <c r="AL44" s="52"/>
      <c r="AM44" s="49"/>
      <c r="AN44" s="52"/>
      <c r="AO44" s="49"/>
      <c r="AP44" s="52"/>
      <c r="AQ44" s="49"/>
      <c r="AR44" s="52"/>
      <c r="AS44" s="49"/>
      <c r="AT44" s="52"/>
      <c r="AU44" s="49"/>
      <c r="AV44" s="52"/>
      <c r="AW44" s="49"/>
      <c r="AX44" s="52"/>
      <c r="AY44" s="49"/>
      <c r="AZ44" s="52"/>
      <c r="BB44" s="49"/>
      <c r="BC44" s="52"/>
      <c r="BD44" s="49"/>
    </row>
    <row r="45" spans="2:56" x14ac:dyDescent="0.55000000000000004">
      <c r="B45" s="22" t="s">
        <v>53</v>
      </c>
      <c r="F45" s="22">
        <f>F43/$F$1</f>
        <v>56.322344322344321</v>
      </c>
      <c r="G45" s="69">
        <f t="shared" ref="G45:AZ45" si="23">G43/$F$1</f>
        <v>65.44329896907216</v>
      </c>
      <c r="H45" s="61">
        <f t="shared" si="23"/>
        <v>64.593939393939394</v>
      </c>
      <c r="I45" s="69">
        <f t="shared" si="23"/>
        <v>36.798387096774192</v>
      </c>
      <c r="J45" s="61">
        <f t="shared" si="23"/>
        <v>33.632850241545889</v>
      </c>
      <c r="K45" s="69">
        <f t="shared" si="23"/>
        <v>34.541095890410958</v>
      </c>
      <c r="L45" s="61">
        <f t="shared" si="23"/>
        <v>47.410256410256409</v>
      </c>
      <c r="M45" s="69">
        <f t="shared" si="23"/>
        <v>47.00847457627119</v>
      </c>
      <c r="N45" s="61">
        <f t="shared" si="23"/>
        <v>46.506775067750681</v>
      </c>
      <c r="O45" s="69">
        <f t="shared" si="23"/>
        <v>50.645994832041346</v>
      </c>
      <c r="P45" s="61">
        <f t="shared" si="23"/>
        <v>48.498708010335918</v>
      </c>
      <c r="Q45" s="69">
        <f t="shared" si="23"/>
        <v>51.30788804071247</v>
      </c>
      <c r="R45" s="61">
        <f t="shared" si="23"/>
        <v>42.752380952380953</v>
      </c>
      <c r="S45" s="69">
        <f t="shared" si="23"/>
        <v>38.627737226277368</v>
      </c>
      <c r="T45" s="61">
        <f t="shared" si="23"/>
        <v>40.284037558685448</v>
      </c>
      <c r="U45" s="69">
        <f t="shared" si="23"/>
        <v>48.756218905472643</v>
      </c>
      <c r="V45" s="61">
        <f t="shared" si="23"/>
        <v>46.796296296296298</v>
      </c>
      <c r="W45" s="69">
        <f t="shared" si="23"/>
        <v>47.758269720101787</v>
      </c>
      <c r="X45" s="61">
        <f t="shared" si="23"/>
        <v>42.752380952380953</v>
      </c>
      <c r="Y45" s="69">
        <f t="shared" si="23"/>
        <v>49.827067669172926</v>
      </c>
      <c r="Z45" s="61">
        <f t="shared" si="23"/>
        <v>54.744525547445257</v>
      </c>
      <c r="AA45" s="69">
        <f t="shared" si="23"/>
        <v>47.373134328358212</v>
      </c>
      <c r="AB45" s="61">
        <f t="shared" si="23"/>
        <v>45.67612293144208</v>
      </c>
      <c r="AC45" s="69">
        <f t="shared" si="23"/>
        <v>46.722222222222221</v>
      </c>
      <c r="AD45" s="61">
        <f t="shared" si="23"/>
        <v>52.908212560386481</v>
      </c>
      <c r="AE45" s="69">
        <f t="shared" si="23"/>
        <v>49.038369304556362</v>
      </c>
      <c r="AF45" s="61">
        <f t="shared" si="23"/>
        <v>51.724137931034484</v>
      </c>
      <c r="AG45" s="69">
        <f t="shared" si="23"/>
        <v>45.414414414414416</v>
      </c>
      <c r="AH45" s="61">
        <f t="shared" si="23"/>
        <v>47.666666666666664</v>
      </c>
      <c r="AI45" s="69">
        <f t="shared" si="23"/>
        <v>36.979999999999997</v>
      </c>
      <c r="AJ45" s="61">
        <f t="shared" si="23"/>
        <v>0</v>
      </c>
      <c r="AK45" s="69">
        <f t="shared" si="23"/>
        <v>0</v>
      </c>
      <c r="AL45" s="61">
        <f t="shared" si="23"/>
        <v>46.39793281653747</v>
      </c>
      <c r="AM45" s="69">
        <f t="shared" si="23"/>
        <v>47.333333333333336</v>
      </c>
      <c r="AN45" s="61">
        <f t="shared" si="23"/>
        <v>51</v>
      </c>
      <c r="AO45" s="69">
        <f t="shared" si="23"/>
        <v>62.099502487562184</v>
      </c>
      <c r="AP45" s="61">
        <f t="shared" si="23"/>
        <v>54.950704225352105</v>
      </c>
      <c r="AQ45" s="69">
        <f t="shared" si="23"/>
        <v>49.019607843137258</v>
      </c>
      <c r="AR45" s="61">
        <f t="shared" si="23"/>
        <v>40.177215189873415</v>
      </c>
      <c r="AS45" s="69">
        <f t="shared" si="23"/>
        <v>44.551198257080614</v>
      </c>
      <c r="AT45" s="61">
        <f t="shared" si="23"/>
        <v>50.668888888888887</v>
      </c>
      <c r="AU45" s="69" t="e">
        <f t="shared" si="23"/>
        <v>#N/A</v>
      </c>
      <c r="AV45" s="61" t="e">
        <f t="shared" si="23"/>
        <v>#N/A</v>
      </c>
      <c r="AW45" s="69" t="e">
        <f t="shared" si="23"/>
        <v>#N/A</v>
      </c>
      <c r="AX45" s="61" t="e">
        <f t="shared" si="23"/>
        <v>#N/A</v>
      </c>
      <c r="AY45" s="69" t="e">
        <f t="shared" si="23"/>
        <v>#N/A</v>
      </c>
      <c r="AZ45" s="61" t="e">
        <f t="shared" si="23"/>
        <v>#N/A</v>
      </c>
      <c r="BB45" s="70" t="e">
        <f>BB43/BB1</f>
        <v>#N/A</v>
      </c>
      <c r="BC45" s="62" t="e">
        <f>BC43/BC1</f>
        <v>#N/A</v>
      </c>
      <c r="BD45" s="70" t="e">
        <f>BD43/BD1</f>
        <v>#N/A</v>
      </c>
    </row>
    <row r="46" spans="2:56" x14ac:dyDescent="0.55000000000000004">
      <c r="B46" s="3"/>
      <c r="F46" s="3"/>
      <c r="G46" s="49"/>
      <c r="H46" s="52"/>
      <c r="I46" s="49"/>
      <c r="J46" s="52"/>
      <c r="K46" s="49"/>
      <c r="L46" s="52"/>
      <c r="M46" s="49"/>
      <c r="N46" s="52"/>
      <c r="O46" s="49"/>
      <c r="P46" s="52"/>
      <c r="Q46" s="49"/>
      <c r="R46" s="52"/>
      <c r="S46" s="49"/>
      <c r="T46" s="52"/>
      <c r="U46" s="49"/>
      <c r="V46" s="52"/>
      <c r="W46" s="49"/>
      <c r="X46" s="52"/>
      <c r="Y46" s="49"/>
      <c r="Z46" s="52"/>
      <c r="AA46" s="49"/>
      <c r="AB46" s="52"/>
      <c r="AC46" s="49"/>
      <c r="AD46" s="52"/>
      <c r="AE46" s="49"/>
      <c r="AF46" s="52"/>
      <c r="AG46" s="49"/>
      <c r="AH46" s="52"/>
      <c r="AI46" s="49"/>
      <c r="AJ46" s="52"/>
      <c r="AK46" s="49"/>
      <c r="AL46" s="52"/>
      <c r="AM46" s="49"/>
      <c r="AN46" s="52"/>
      <c r="AO46" s="49"/>
      <c r="AP46" s="52"/>
      <c r="AQ46" s="49"/>
      <c r="AR46" s="52"/>
      <c r="AS46" s="49"/>
      <c r="AT46" s="52"/>
      <c r="AU46" s="49"/>
      <c r="AV46" s="52"/>
      <c r="AW46" s="49"/>
      <c r="AX46" s="52"/>
      <c r="AY46" s="49"/>
      <c r="AZ46" s="52"/>
      <c r="BB46" s="49"/>
      <c r="BC46" s="52"/>
      <c r="BD46" s="49"/>
    </row>
    <row r="47" spans="2:56" ht="90" x14ac:dyDescent="0.55000000000000004">
      <c r="B47" s="92" t="s">
        <v>54</v>
      </c>
      <c r="F47" s="102">
        <f>'SDR Patient and Stations'!E10</f>
        <v>34</v>
      </c>
      <c r="G47" s="172">
        <f>G45-G26</f>
        <v>31.44329896907216</v>
      </c>
      <c r="H47" s="118">
        <f>H45-H26</f>
        <v>30.593939393939394</v>
      </c>
      <c r="I47" s="119">
        <f t="shared" ref="I47:AZ47" si="24">I45-I26</f>
        <v>2.7983870967741922</v>
      </c>
      <c r="J47" s="118">
        <f t="shared" si="24"/>
        <v>-10.367149758454111</v>
      </c>
      <c r="K47" s="119">
        <f t="shared" si="24"/>
        <v>-9.4589041095890423</v>
      </c>
      <c r="L47" s="118">
        <f t="shared" si="24"/>
        <v>3.4102564102564088</v>
      </c>
      <c r="M47" s="119">
        <f t="shared" si="24"/>
        <v>13.00847457627119</v>
      </c>
      <c r="N47" s="118">
        <f t="shared" si="24"/>
        <v>12.506775067750681</v>
      </c>
      <c r="O47" s="119">
        <f t="shared" si="24"/>
        <v>16.645994832041346</v>
      </c>
      <c r="P47" s="118">
        <f t="shared" si="24"/>
        <v>4.4987080103359176</v>
      </c>
      <c r="Q47" s="119">
        <f t="shared" si="24"/>
        <v>7.30788804071247</v>
      </c>
      <c r="R47" s="118">
        <f t="shared" si="24"/>
        <v>-1.2476190476190467</v>
      </c>
      <c r="S47" s="119">
        <f t="shared" si="24"/>
        <v>-5.3722627737226318</v>
      </c>
      <c r="T47" s="118">
        <f t="shared" si="24"/>
        <v>-3.7159624413145522</v>
      </c>
      <c r="U47" s="119">
        <f t="shared" si="24"/>
        <v>4.7562189054726431</v>
      </c>
      <c r="V47" s="118">
        <f t="shared" si="24"/>
        <v>2.7962962962962976</v>
      </c>
      <c r="W47" s="119">
        <f t="shared" si="24"/>
        <v>3.7582697201017865</v>
      </c>
      <c r="X47" s="118">
        <f t="shared" si="24"/>
        <v>-1.2476190476190467</v>
      </c>
      <c r="Y47" s="119">
        <f t="shared" si="24"/>
        <v>5.8270676691729264</v>
      </c>
      <c r="Z47" s="118">
        <f t="shared" si="24"/>
        <v>10.744525547445257</v>
      </c>
      <c r="AA47" s="119">
        <f t="shared" si="24"/>
        <v>3.373134328358212</v>
      </c>
      <c r="AB47" s="118">
        <f t="shared" si="24"/>
        <v>1.6761229314420802</v>
      </c>
      <c r="AC47" s="119">
        <f t="shared" si="24"/>
        <v>2.7222222222222214</v>
      </c>
      <c r="AD47" s="118">
        <f t="shared" si="24"/>
        <v>8.908212560386481</v>
      </c>
      <c r="AE47" s="119">
        <f t="shared" si="24"/>
        <v>5.0383693045563618</v>
      </c>
      <c r="AF47" s="118">
        <f t="shared" si="24"/>
        <v>7.724137931034484</v>
      </c>
      <c r="AG47" s="119">
        <f t="shared" si="24"/>
        <v>1.4144144144144164</v>
      </c>
      <c r="AH47" s="118">
        <f t="shared" si="24"/>
        <v>3.6666666666666643</v>
      </c>
      <c r="AI47" s="119">
        <f t="shared" si="24"/>
        <v>-7.0200000000000031</v>
      </c>
      <c r="AJ47" s="118">
        <f t="shared" si="24"/>
        <v>-44</v>
      </c>
      <c r="AK47" s="119">
        <f t="shared" si="24"/>
        <v>-44</v>
      </c>
      <c r="AL47" s="118">
        <f t="shared" si="24"/>
        <v>2.3979328165374696</v>
      </c>
      <c r="AM47" s="119">
        <f t="shared" si="24"/>
        <v>3.3333333333333357</v>
      </c>
      <c r="AN47" s="118">
        <f t="shared" si="24"/>
        <v>25</v>
      </c>
      <c r="AO47" s="119">
        <f t="shared" si="24"/>
        <v>33.701569671024714</v>
      </c>
      <c r="AP47" s="118">
        <f t="shared" si="24"/>
        <v>23.2194380754813</v>
      </c>
      <c r="AQ47" s="119">
        <f t="shared" si="24"/>
        <v>7.2883416932664531</v>
      </c>
      <c r="AR47" s="118">
        <f t="shared" si="24"/>
        <v>-3.8227848101265849</v>
      </c>
      <c r="AS47" s="119">
        <f t="shared" si="24"/>
        <v>0.55119825708061398</v>
      </c>
      <c r="AT47" s="118">
        <f t="shared" si="24"/>
        <v>6.6688888888888869</v>
      </c>
      <c r="AU47" s="119" t="e">
        <f t="shared" si="24"/>
        <v>#N/A</v>
      </c>
      <c r="AV47" s="118" t="e">
        <f t="shared" si="24"/>
        <v>#N/A</v>
      </c>
      <c r="AW47" s="119" t="e">
        <f t="shared" si="24"/>
        <v>#N/A</v>
      </c>
      <c r="AX47" s="118" t="e">
        <f t="shared" si="24"/>
        <v>#N/A</v>
      </c>
      <c r="AY47" s="119" t="e">
        <f t="shared" si="24"/>
        <v>#N/A</v>
      </c>
      <c r="AZ47" s="118" t="e">
        <f t="shared" si="24"/>
        <v>#N/A</v>
      </c>
      <c r="BB47" s="103">
        <f>'SDR Patient and Stations'!BA10</f>
        <v>0</v>
      </c>
      <c r="BC47" s="104">
        <f>'SDR Patient and Stations'!BB10</f>
        <v>0</v>
      </c>
      <c r="BD47" s="103">
        <f>'SDR Patient and Stations'!BC10</f>
        <v>0</v>
      </c>
    </row>
    <row r="48" spans="2:56" x14ac:dyDescent="0.55000000000000004">
      <c r="B48" s="3"/>
      <c r="F48" s="3"/>
      <c r="G48" s="49"/>
      <c r="H48" s="52"/>
      <c r="I48" s="49"/>
      <c r="J48" s="52"/>
      <c r="K48" s="49"/>
      <c r="L48" s="52"/>
      <c r="M48" s="49"/>
      <c r="N48" s="52"/>
      <c r="O48" s="49"/>
      <c r="P48" s="52"/>
      <c r="Q48" s="49"/>
      <c r="R48" s="52"/>
      <c r="S48" s="49"/>
      <c r="T48" s="52"/>
      <c r="U48" s="49"/>
      <c r="V48" s="52"/>
      <c r="W48" s="49"/>
      <c r="X48" s="52"/>
      <c r="Y48" s="49"/>
      <c r="Z48" s="52"/>
      <c r="AA48" s="49"/>
      <c r="AB48" s="52"/>
      <c r="AC48" s="49"/>
      <c r="AD48" s="52"/>
      <c r="AE48" s="49"/>
      <c r="AF48" s="52"/>
      <c r="AG48" s="49"/>
      <c r="AH48" s="52"/>
      <c r="AI48" s="49"/>
      <c r="AJ48" s="52"/>
      <c r="AK48" s="49"/>
      <c r="AL48" s="52"/>
      <c r="AM48" s="49"/>
      <c r="AN48" s="52"/>
      <c r="AO48" s="49"/>
      <c r="AP48" s="52"/>
      <c r="AQ48" s="49"/>
      <c r="AR48" s="52"/>
      <c r="AS48" s="49"/>
      <c r="AT48" s="52"/>
      <c r="AU48" s="49"/>
      <c r="AV48" s="52"/>
      <c r="AW48" s="49"/>
      <c r="AX48" s="52"/>
      <c r="AY48" s="49"/>
      <c r="AZ48" s="52"/>
      <c r="BB48" s="49"/>
      <c r="BC48" s="52"/>
      <c r="BD48" s="49"/>
    </row>
    <row r="49" spans="2:56" s="19" customFormat="1" x14ac:dyDescent="0.55000000000000004">
      <c r="B49" s="25" t="s">
        <v>26</v>
      </c>
      <c r="F49" s="96">
        <v>0</v>
      </c>
      <c r="G49" s="71">
        <f>IF((((IF(AND(G24&gt;($F$1-0.00001),((G45-G26)&gt;0)),(G45-G26),0)))&gt;=10),10,(IF(AND(G24&gt;($F$1-0.00001),((G45-G26)&gt;0)),(G45-G26),0)))</f>
        <v>10</v>
      </c>
      <c r="H49" s="63">
        <f>IF((((IF(AND(H24&gt;($F$1-0.00001),((H45-H26)&gt;0)),(H45-H26),0)))&gt;=10),10,(IF(AND(H24&gt;($F$1-0.00001),((H45-H26)&gt;0)),(H45-H26),0)))</f>
        <v>10</v>
      </c>
      <c r="I49" s="71">
        <f t="shared" ref="I49:AZ49" si="25">IF((((IF(AND(I24&gt;($F$1-0.00001),((I45-I26)&gt;0)),(I45-I26),0)))&gt;=10),10,(IF(AND(I24&gt;($F$1-0.00001),((I45-I26)&gt;0)),(I45-I26),0)))</f>
        <v>2.7983870967741922</v>
      </c>
      <c r="J49" s="63">
        <f t="shared" si="25"/>
        <v>0</v>
      </c>
      <c r="K49" s="71">
        <f t="shared" si="25"/>
        <v>0</v>
      </c>
      <c r="L49" s="63">
        <f t="shared" si="25"/>
        <v>0</v>
      </c>
      <c r="M49" s="71">
        <f t="shared" si="25"/>
        <v>10</v>
      </c>
      <c r="N49" s="63">
        <f t="shared" si="25"/>
        <v>10</v>
      </c>
      <c r="O49" s="71">
        <f t="shared" si="25"/>
        <v>10</v>
      </c>
      <c r="P49" s="63">
        <f t="shared" si="25"/>
        <v>4.4987080103359176</v>
      </c>
      <c r="Q49" s="71">
        <f t="shared" si="25"/>
        <v>7.30788804071247</v>
      </c>
      <c r="R49" s="63">
        <f t="shared" si="25"/>
        <v>0</v>
      </c>
      <c r="S49" s="71">
        <f t="shared" si="25"/>
        <v>0</v>
      </c>
      <c r="T49" s="63">
        <f t="shared" si="25"/>
        <v>0</v>
      </c>
      <c r="U49" s="71">
        <f t="shared" si="25"/>
        <v>4.7562189054726431</v>
      </c>
      <c r="V49" s="63">
        <f t="shared" si="25"/>
        <v>2.7962962962962976</v>
      </c>
      <c r="W49" s="71">
        <f t="shared" si="25"/>
        <v>3.7582697201017865</v>
      </c>
      <c r="X49" s="63">
        <f t="shared" si="25"/>
        <v>0</v>
      </c>
      <c r="Y49" s="71">
        <f t="shared" si="25"/>
        <v>5.8270676691729264</v>
      </c>
      <c r="Z49" s="63">
        <f t="shared" si="25"/>
        <v>10</v>
      </c>
      <c r="AA49" s="71">
        <f t="shared" si="25"/>
        <v>3.373134328358212</v>
      </c>
      <c r="AB49" s="63">
        <f t="shared" si="25"/>
        <v>1.6761229314420802</v>
      </c>
      <c r="AC49" s="71">
        <f t="shared" si="25"/>
        <v>2.7222222222222214</v>
      </c>
      <c r="AD49" s="63">
        <f t="shared" si="25"/>
        <v>8.908212560386481</v>
      </c>
      <c r="AE49" s="71">
        <f t="shared" si="25"/>
        <v>5.0383693045563618</v>
      </c>
      <c r="AF49" s="63">
        <f t="shared" si="25"/>
        <v>7.724137931034484</v>
      </c>
      <c r="AG49" s="71">
        <f t="shared" si="25"/>
        <v>1.4144144144144164</v>
      </c>
      <c r="AH49" s="63">
        <f t="shared" si="25"/>
        <v>3.6666666666666643</v>
      </c>
      <c r="AI49" s="71">
        <f t="shared" si="25"/>
        <v>0</v>
      </c>
      <c r="AJ49" s="63">
        <f t="shared" si="25"/>
        <v>0</v>
      </c>
      <c r="AK49" s="71">
        <f t="shared" si="25"/>
        <v>0</v>
      </c>
      <c r="AL49" s="63">
        <f t="shared" si="25"/>
        <v>2.3979328165374696</v>
      </c>
      <c r="AM49" s="71">
        <f t="shared" si="25"/>
        <v>3.3333333333333357</v>
      </c>
      <c r="AN49" s="63">
        <f t="shared" si="25"/>
        <v>10</v>
      </c>
      <c r="AO49" s="71">
        <f t="shared" si="25"/>
        <v>10</v>
      </c>
      <c r="AP49" s="63">
        <f t="shared" si="25"/>
        <v>10</v>
      </c>
      <c r="AQ49" s="71">
        <f t="shared" si="25"/>
        <v>7.2883416932664531</v>
      </c>
      <c r="AR49" s="63">
        <f t="shared" si="25"/>
        <v>0</v>
      </c>
      <c r="AS49" s="71">
        <f t="shared" si="25"/>
        <v>0.55119825708061398</v>
      </c>
      <c r="AT49" s="63">
        <f t="shared" si="25"/>
        <v>6.6688888888888869</v>
      </c>
      <c r="AU49" s="71" t="e">
        <f t="shared" si="25"/>
        <v>#N/A</v>
      </c>
      <c r="AV49" s="63" t="e">
        <f t="shared" si="25"/>
        <v>#N/A</v>
      </c>
      <c r="AW49" s="71" t="e">
        <f t="shared" si="25"/>
        <v>#N/A</v>
      </c>
      <c r="AX49" s="63" t="e">
        <f t="shared" si="25"/>
        <v>#N/A</v>
      </c>
      <c r="AY49" s="71" t="e">
        <f t="shared" si="25"/>
        <v>#N/A</v>
      </c>
      <c r="AZ49" s="63" t="e">
        <f t="shared" si="25"/>
        <v>#N/A</v>
      </c>
      <c r="BB49" s="71" t="e">
        <f t="shared" ref="BB49:BD49" si="26">BB45-BB47</f>
        <v>#N/A</v>
      </c>
      <c r="BC49" s="63" t="e">
        <f t="shared" si="26"/>
        <v>#N/A</v>
      </c>
      <c r="BD49" s="71" t="e">
        <f t="shared" si="26"/>
        <v>#N/A</v>
      </c>
    </row>
    <row r="50" spans="2:56" x14ac:dyDescent="0.55000000000000004">
      <c r="L50"/>
      <c r="M50" s="19"/>
      <c r="O50" s="19"/>
      <c r="Q50" s="19"/>
      <c r="S50" s="19"/>
      <c r="U50" s="19"/>
      <c r="W50" s="19"/>
      <c r="Y50" s="19"/>
      <c r="AA50" s="19"/>
      <c r="AC50" s="19"/>
      <c r="AE50" s="19"/>
      <c r="AG50" s="19"/>
      <c r="AI50" s="19"/>
      <c r="AK50" s="19"/>
      <c r="AM50" s="19"/>
      <c r="AO50" s="19"/>
      <c r="AQ50" s="19"/>
      <c r="AS50" s="19"/>
      <c r="AU50" s="19"/>
      <c r="AW50" s="19"/>
      <c r="AY50" s="19"/>
    </row>
  </sheetData>
  <mergeCells count="4">
    <mergeCell ref="A27:B27"/>
    <mergeCell ref="A28:B28"/>
    <mergeCell ref="A29:B29"/>
    <mergeCell ref="A26:E26"/>
  </mergeCells>
  <conditionalFormatting sqref="G36:J36 G38:J38 G40:J40 G43:J43 G45:J45 G49:J49">
    <cfRule type="expression" dxfId="29" priority="5" stopIfTrue="1">
      <formula>ISERROR</formula>
    </cfRule>
  </conditionalFormatting>
  <conditionalFormatting sqref="BB36:BD36 BB38:BD38 BB40:BD40 BB43:BD43 BB45:BD45 BB49:BD49">
    <cfRule type="expression" dxfId="28" priority="4" stopIfTrue="1">
      <formula>ISERROR</formula>
    </cfRule>
  </conditionalFormatting>
  <conditionalFormatting sqref="K36 K38 K40 K43 K45 K49">
    <cfRule type="expression" dxfId="27" priority="3" stopIfTrue="1">
      <formula>ISERROR</formula>
    </cfRule>
  </conditionalFormatting>
  <conditionalFormatting sqref="L36 N36 P36 R36 T36 V36 X36 Z36 AB36 AD36 AF36 AH36 AJ36 AL36 AN36 AP36 AR36 AT36 AV36 AX36 AZ36 L38 N38 P38 R38 T38 V38 X38 Z38 AB38 AD38 AF38 AH38 AJ38 AL38 AN38 AP38 AR38 AT38 AV38 AX38 AZ38 L40 N40 P40 R40 T40 V40 X40 Z40 AB40 AD40 AF40 AH40 AJ40 AL40 AN40 AP40 AR40 AT40 AV40 AX40 AZ40 L43 N43 P43 R43 T43 V43 X43 Z43 AB43 AD43 AF43 AH43 AJ43 AL43 AN43 AP43 AR43 AT43 AV43 AX43 AZ43 L45 N45 P45 R45 T45 V45 X45 Z45 AB45 AD45 AF45 AH45 AJ45 AL45 AN45 AP45 AR45 AT45 AV45 AX45 AZ45 L49 N49 P49 R49 T49 V49 X49 Z49 AB49 AD49 AF49 AH49 AJ49 AL49 AN49 AP49 AR49 AT49 AV49 AX49 AZ49">
    <cfRule type="expression" dxfId="26" priority="2" stopIfTrue="1">
      <formula>ISERROR</formula>
    </cfRule>
  </conditionalFormatting>
  <conditionalFormatting sqref="M36 O36 Q36 S36 U36 W36 Y36 AA36 AC36 AE36 AG36 AI36 AK36 AM36 AO36 AQ36 AS36 AU36 AW36 AY36 M38 O38 Q38 S38 U38 W38 Y38 AA38 AC38 AE38 AG38 AI38 AK38 AM38 AO38 AQ38 AS38 AU38 AW38 AY38 M40 O40 Q40 S40 U40 W40 Y40 AA40 AC40 AE40 AG40 AI40 AK40 AM40 AO40 AQ40 AS40 AU40 AW40 AY40 M43 O43 Q43 S43 U43 W43 Y43 AA43 AC43 AE43 AG43 AI43 AK43 AM43 AO43 AQ43 AS43 AU43 AW43 AY43 M45 O45 Q45 S45 U45 W45 Y45 AA45 AC45 AE45 AG45 AI45 AK45 AM45 AO45 AQ45 AS45 AU45 AW45 AY45 M49 O49 Q49 S49 U49 W49 Y49 AA49 AC49 AE49 AG49 AI49 AK49 AM49 AO49 AQ49 AS49 AU49 AW49 AY49">
    <cfRule type="expression" dxfId="25" priority="1" stopIfTrue="1">
      <formula>ISERROR</formula>
    </cfRule>
  </conditionalFormatting>
  <dataValidations count="1">
    <dataValidation type="list" allowBlank="1" showInputMessage="1" showErrorMessage="1" sqref="F41:AZ41">
      <formula1>$C$3:$C$5</formula1>
    </dataValidation>
  </dataValidations>
  <pageMargins left="0.7" right="0.7" top="0.75" bottom="0.75" header="0.3" footer="0.3"/>
  <legacyDrawing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F50"/>
  <sheetViews>
    <sheetView zoomScale="90" zoomScaleNormal="90" workbookViewId="0">
      <selection activeCell="B37" sqref="B37"/>
    </sheetView>
  </sheetViews>
  <sheetFormatPr defaultColWidth="11" defaultRowHeight="22.5" x14ac:dyDescent="0.55000000000000004"/>
  <cols>
    <col min="2" max="2" width="47.21875" customWidth="1"/>
    <col min="3" max="5" width="11.109375" bestFit="1" customWidth="1"/>
    <col min="6" max="6" width="15.109375" customWidth="1"/>
    <col min="7" max="10" width="11.109375" bestFit="1" customWidth="1"/>
    <col min="11" max="12" width="12.77734375" style="19" customWidth="1"/>
    <col min="13" max="30" width="11.109375" bestFit="1" customWidth="1"/>
    <col min="31" max="31" width="11.21875" bestFit="1" customWidth="1"/>
    <col min="32" max="53" width="11.109375" bestFit="1" customWidth="1"/>
    <col min="54" max="58" width="0" hidden="1" customWidth="1"/>
  </cols>
  <sheetData>
    <row r="1" spans="1:56" ht="25.5" x14ac:dyDescent="0.6">
      <c r="B1" s="1" t="s">
        <v>63</v>
      </c>
      <c r="C1" s="30">
        <v>0.74</v>
      </c>
      <c r="D1" s="1"/>
      <c r="E1" s="1" t="s">
        <v>31</v>
      </c>
      <c r="F1" s="29">
        <v>2.96</v>
      </c>
      <c r="G1" s="1"/>
      <c r="H1" s="1"/>
      <c r="I1" s="1"/>
      <c r="J1" s="1"/>
      <c r="K1" s="100"/>
      <c r="L1" s="100"/>
      <c r="M1" s="2"/>
      <c r="N1" s="2"/>
      <c r="O1" s="2"/>
      <c r="P1" s="2"/>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row>
    <row r="2" spans="1:56" ht="22.5" customHeight="1" x14ac:dyDescent="0.55000000000000004">
      <c r="B2" s="4" t="s">
        <v>0</v>
      </c>
      <c r="C2" s="4"/>
      <c r="D2" s="4"/>
      <c r="E2" s="4"/>
      <c r="F2" s="4"/>
      <c r="G2" s="4"/>
      <c r="H2" s="4"/>
      <c r="I2" s="4"/>
      <c r="J2" s="4"/>
      <c r="K2" s="101"/>
      <c r="L2" s="101"/>
      <c r="M2" s="2"/>
      <c r="N2" s="2"/>
      <c r="O2" s="2"/>
      <c r="P2" s="2"/>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row>
    <row r="3" spans="1:56" ht="22.5" customHeight="1" x14ac:dyDescent="0.65">
      <c r="A3" s="89" t="s">
        <v>49</v>
      </c>
      <c r="B3" s="90" t="s">
        <v>46</v>
      </c>
      <c r="C3" s="90">
        <v>18</v>
      </c>
      <c r="D3" s="4"/>
      <c r="E3" s="4"/>
      <c r="F3" s="4"/>
      <c r="G3" s="4"/>
      <c r="H3" s="4"/>
      <c r="I3" s="4"/>
      <c r="J3" s="4"/>
      <c r="K3" s="101"/>
      <c r="L3" s="101"/>
      <c r="M3" s="2"/>
      <c r="N3" s="2"/>
      <c r="O3" s="2"/>
      <c r="P3" s="2"/>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row>
    <row r="4" spans="1:56" ht="22.5" customHeight="1" x14ac:dyDescent="0.65">
      <c r="A4" s="89" t="s">
        <v>50</v>
      </c>
      <c r="B4" s="90" t="s">
        <v>47</v>
      </c>
      <c r="C4" s="90">
        <v>20</v>
      </c>
      <c r="D4" s="4"/>
      <c r="E4" s="4"/>
      <c r="F4" s="4"/>
      <c r="G4" s="4"/>
      <c r="H4" s="4"/>
      <c r="I4" s="4"/>
      <c r="J4" s="4"/>
      <c r="K4" s="101"/>
      <c r="L4" s="101"/>
      <c r="M4" s="2"/>
      <c r="N4" s="2"/>
      <c r="O4" s="2"/>
      <c r="P4" s="2"/>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row>
    <row r="5" spans="1:56" ht="22.5" customHeight="1" x14ac:dyDescent="0.65">
      <c r="A5" s="89" t="s">
        <v>51</v>
      </c>
      <c r="B5" s="90" t="s">
        <v>48</v>
      </c>
      <c r="C5" s="90">
        <v>22</v>
      </c>
      <c r="D5" s="4"/>
      <c r="E5" s="4"/>
      <c r="F5" s="4"/>
      <c r="G5" s="4"/>
      <c r="H5" s="4"/>
      <c r="I5" s="4"/>
      <c r="J5" s="4"/>
      <c r="K5" s="101"/>
      <c r="L5" s="101"/>
      <c r="M5" s="2"/>
      <c r="N5" s="2"/>
      <c r="O5" s="2"/>
      <c r="P5" s="2"/>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row>
    <row r="6" spans="1:56" ht="22.5" customHeight="1" x14ac:dyDescent="0.55000000000000004">
      <c r="B6" s="4"/>
      <c r="C6" s="4"/>
      <c r="D6" s="4"/>
      <c r="E6" s="4"/>
      <c r="F6" s="4"/>
      <c r="G6" s="4"/>
      <c r="H6" s="4"/>
      <c r="I6" s="4"/>
      <c r="J6" s="4"/>
      <c r="K6" s="101"/>
      <c r="L6" s="101"/>
      <c r="M6" s="2"/>
      <c r="N6" s="2"/>
      <c r="O6" s="2"/>
      <c r="P6" s="2"/>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row>
    <row r="7" spans="1:56" ht="22.5" customHeight="1" x14ac:dyDescent="0.55000000000000004">
      <c r="B7" s="4"/>
      <c r="C7" s="4"/>
      <c r="D7" s="4"/>
      <c r="E7" s="4"/>
      <c r="F7" s="4"/>
      <c r="G7" s="4"/>
      <c r="H7" s="4"/>
      <c r="I7" s="4"/>
      <c r="J7" s="4"/>
      <c r="K7" s="101"/>
      <c r="L7" s="101"/>
      <c r="M7" s="2"/>
      <c r="N7" s="2"/>
      <c r="O7" s="2"/>
      <c r="P7" s="2"/>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row>
    <row r="8" spans="1:56" x14ac:dyDescent="0.55000000000000004">
      <c r="B8" s="4"/>
      <c r="C8" s="4"/>
      <c r="D8" s="4"/>
      <c r="E8" s="4"/>
      <c r="F8" s="4"/>
      <c r="G8" s="4"/>
      <c r="H8" s="4"/>
      <c r="I8" s="4"/>
      <c r="J8" s="4"/>
      <c r="K8" s="101"/>
      <c r="L8" s="101"/>
      <c r="M8" s="2"/>
      <c r="N8" s="2"/>
      <c r="O8" s="2"/>
      <c r="P8" s="2"/>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row>
    <row r="9" spans="1:56" s="40" customFormat="1" ht="25.5" x14ac:dyDescent="0.6">
      <c r="B9" s="38" t="s">
        <v>3</v>
      </c>
      <c r="C9" s="39" t="s">
        <v>4</v>
      </c>
      <c r="D9" s="72" t="s">
        <v>5</v>
      </c>
      <c r="E9" s="75" t="s">
        <v>4</v>
      </c>
      <c r="F9" s="72" t="s">
        <v>5</v>
      </c>
      <c r="G9" s="75" t="s">
        <v>4</v>
      </c>
      <c r="H9" s="72" t="s">
        <v>6</v>
      </c>
      <c r="I9" s="75" t="s">
        <v>4</v>
      </c>
      <c r="J9" s="72" t="s">
        <v>5</v>
      </c>
      <c r="K9" s="75" t="s">
        <v>7</v>
      </c>
      <c r="L9" s="72" t="s">
        <v>9</v>
      </c>
      <c r="M9" s="75" t="s">
        <v>8</v>
      </c>
      <c r="N9" s="72" t="s">
        <v>9</v>
      </c>
      <c r="O9" s="75" t="s">
        <v>8</v>
      </c>
      <c r="P9" s="72" t="s">
        <v>9</v>
      </c>
      <c r="Q9" s="75" t="s">
        <v>8</v>
      </c>
      <c r="R9" s="72" t="s">
        <v>9</v>
      </c>
      <c r="S9" s="75" t="s">
        <v>8</v>
      </c>
      <c r="T9" s="72" t="s">
        <v>9</v>
      </c>
      <c r="U9" s="75" t="s">
        <v>8</v>
      </c>
      <c r="V9" s="72" t="s">
        <v>9</v>
      </c>
      <c r="W9" s="75" t="s">
        <v>8</v>
      </c>
      <c r="X9" s="72" t="s">
        <v>9</v>
      </c>
      <c r="Y9" s="75" t="s">
        <v>8</v>
      </c>
      <c r="Z9" s="72" t="s">
        <v>9</v>
      </c>
      <c r="AA9" s="75" t="s">
        <v>8</v>
      </c>
      <c r="AB9" s="72" t="s">
        <v>9</v>
      </c>
      <c r="AC9" s="75" t="s">
        <v>8</v>
      </c>
      <c r="AD9" s="72" t="s">
        <v>9</v>
      </c>
      <c r="AE9" s="75" t="s">
        <v>8</v>
      </c>
      <c r="AF9" s="72" t="s">
        <v>9</v>
      </c>
      <c r="AG9" s="75" t="s">
        <v>8</v>
      </c>
      <c r="AH9" s="72" t="s">
        <v>9</v>
      </c>
      <c r="AI9" s="75" t="s">
        <v>8</v>
      </c>
      <c r="AJ9" s="72" t="s">
        <v>9</v>
      </c>
      <c r="AK9" s="75" t="s">
        <v>8</v>
      </c>
      <c r="AL9" s="72" t="s">
        <v>9</v>
      </c>
      <c r="AM9" s="75" t="s">
        <v>8</v>
      </c>
      <c r="AN9" s="72" t="s">
        <v>9</v>
      </c>
      <c r="AO9" s="75" t="s">
        <v>8</v>
      </c>
      <c r="AP9" s="72" t="s">
        <v>9</v>
      </c>
      <c r="AQ9" s="75" t="s">
        <v>8</v>
      </c>
      <c r="AR9" s="72" t="s">
        <v>9</v>
      </c>
      <c r="AS9" s="75" t="s">
        <v>8</v>
      </c>
      <c r="AT9" s="72" t="s">
        <v>9</v>
      </c>
      <c r="AU9" s="75" t="s">
        <v>8</v>
      </c>
      <c r="AV9" s="72" t="s">
        <v>9</v>
      </c>
      <c r="AW9" s="75" t="s">
        <v>8</v>
      </c>
      <c r="AX9" s="72" t="s">
        <v>9</v>
      </c>
      <c r="AY9" s="75" t="s">
        <v>8</v>
      </c>
      <c r="AZ9" s="72" t="s">
        <v>9</v>
      </c>
      <c r="BA9" s="75" t="s">
        <v>8</v>
      </c>
    </row>
    <row r="10" spans="1:56" s="40" customFormat="1" ht="25.5" x14ac:dyDescent="0.6">
      <c r="B10" s="38" t="s">
        <v>10</v>
      </c>
      <c r="C10" s="38">
        <v>1997</v>
      </c>
      <c r="D10" s="73">
        <v>1997</v>
      </c>
      <c r="E10" s="76">
        <v>1998</v>
      </c>
      <c r="F10" s="73">
        <v>1998</v>
      </c>
      <c r="G10" s="76">
        <v>1999</v>
      </c>
      <c r="H10" s="73">
        <v>1999</v>
      </c>
      <c r="I10" s="76">
        <v>2000</v>
      </c>
      <c r="J10" s="73">
        <v>2000</v>
      </c>
      <c r="K10" s="76">
        <v>2001</v>
      </c>
      <c r="L10" s="73">
        <v>2002</v>
      </c>
      <c r="M10" s="76">
        <v>2002</v>
      </c>
      <c r="N10" s="73">
        <v>2003</v>
      </c>
      <c r="O10" s="76">
        <v>2003</v>
      </c>
      <c r="P10" s="73">
        <f t="shared" ref="P10:BA10" si="0">N10+1</f>
        <v>2004</v>
      </c>
      <c r="Q10" s="76">
        <f t="shared" si="0"/>
        <v>2004</v>
      </c>
      <c r="R10" s="73">
        <f t="shared" si="0"/>
        <v>2005</v>
      </c>
      <c r="S10" s="76">
        <f t="shared" si="0"/>
        <v>2005</v>
      </c>
      <c r="T10" s="73">
        <f t="shared" si="0"/>
        <v>2006</v>
      </c>
      <c r="U10" s="76">
        <f t="shared" si="0"/>
        <v>2006</v>
      </c>
      <c r="V10" s="73">
        <f t="shared" si="0"/>
        <v>2007</v>
      </c>
      <c r="W10" s="76">
        <f t="shared" si="0"/>
        <v>2007</v>
      </c>
      <c r="X10" s="73">
        <f t="shared" si="0"/>
        <v>2008</v>
      </c>
      <c r="Y10" s="76">
        <f t="shared" si="0"/>
        <v>2008</v>
      </c>
      <c r="Z10" s="73">
        <f t="shared" si="0"/>
        <v>2009</v>
      </c>
      <c r="AA10" s="76">
        <f t="shared" si="0"/>
        <v>2009</v>
      </c>
      <c r="AB10" s="73">
        <f t="shared" si="0"/>
        <v>2010</v>
      </c>
      <c r="AC10" s="76">
        <f t="shared" si="0"/>
        <v>2010</v>
      </c>
      <c r="AD10" s="73">
        <f t="shared" si="0"/>
        <v>2011</v>
      </c>
      <c r="AE10" s="76">
        <f t="shared" si="0"/>
        <v>2011</v>
      </c>
      <c r="AF10" s="73">
        <f t="shared" si="0"/>
        <v>2012</v>
      </c>
      <c r="AG10" s="76">
        <f t="shared" si="0"/>
        <v>2012</v>
      </c>
      <c r="AH10" s="73">
        <f t="shared" si="0"/>
        <v>2013</v>
      </c>
      <c r="AI10" s="76">
        <f t="shared" si="0"/>
        <v>2013</v>
      </c>
      <c r="AJ10" s="73">
        <f t="shared" si="0"/>
        <v>2014</v>
      </c>
      <c r="AK10" s="76">
        <f t="shared" si="0"/>
        <v>2014</v>
      </c>
      <c r="AL10" s="73">
        <f t="shared" si="0"/>
        <v>2015</v>
      </c>
      <c r="AM10" s="76">
        <f t="shared" si="0"/>
        <v>2015</v>
      </c>
      <c r="AN10" s="73">
        <f t="shared" si="0"/>
        <v>2016</v>
      </c>
      <c r="AO10" s="76">
        <f t="shared" si="0"/>
        <v>2016</v>
      </c>
      <c r="AP10" s="73">
        <f t="shared" si="0"/>
        <v>2017</v>
      </c>
      <c r="AQ10" s="76">
        <f t="shared" si="0"/>
        <v>2017</v>
      </c>
      <c r="AR10" s="73">
        <f t="shared" si="0"/>
        <v>2018</v>
      </c>
      <c r="AS10" s="76">
        <f t="shared" si="0"/>
        <v>2018</v>
      </c>
      <c r="AT10" s="73">
        <f t="shared" si="0"/>
        <v>2019</v>
      </c>
      <c r="AU10" s="76">
        <f t="shared" si="0"/>
        <v>2019</v>
      </c>
      <c r="AV10" s="73">
        <f t="shared" si="0"/>
        <v>2020</v>
      </c>
      <c r="AW10" s="76">
        <f t="shared" si="0"/>
        <v>2020</v>
      </c>
      <c r="AX10" s="73">
        <f t="shared" si="0"/>
        <v>2021</v>
      </c>
      <c r="AY10" s="76">
        <f t="shared" si="0"/>
        <v>2021</v>
      </c>
      <c r="AZ10" s="73">
        <f t="shared" si="0"/>
        <v>2022</v>
      </c>
      <c r="BA10" s="76">
        <f t="shared" si="0"/>
        <v>2022</v>
      </c>
    </row>
    <row r="11" spans="1:56" s="40" customFormat="1" ht="25.5" x14ac:dyDescent="0.6">
      <c r="B11" s="38" t="s">
        <v>11</v>
      </c>
      <c r="C11" s="41">
        <v>35217</v>
      </c>
      <c r="D11" s="74">
        <v>35431</v>
      </c>
      <c r="E11" s="77">
        <f>C11+365.25</f>
        <v>35582.25</v>
      </c>
      <c r="F11" s="74">
        <f t="shared" ref="F11:K12" si="1">D11+365.25</f>
        <v>35796.25</v>
      </c>
      <c r="G11" s="77">
        <f t="shared" si="1"/>
        <v>35947.5</v>
      </c>
      <c r="H11" s="74">
        <f t="shared" si="1"/>
        <v>36161.5</v>
      </c>
      <c r="I11" s="77">
        <f t="shared" si="1"/>
        <v>36312.75</v>
      </c>
      <c r="J11" s="74">
        <f t="shared" si="1"/>
        <v>36526.75</v>
      </c>
      <c r="K11" s="77">
        <f t="shared" si="1"/>
        <v>36678</v>
      </c>
      <c r="L11" s="74">
        <v>36892</v>
      </c>
      <c r="M11" s="77">
        <v>37043</v>
      </c>
      <c r="N11" s="74">
        <v>37257</v>
      </c>
      <c r="O11" s="77">
        <v>37438</v>
      </c>
      <c r="P11" s="74">
        <f>N11+365.5</f>
        <v>37622.5</v>
      </c>
      <c r="Q11" s="77">
        <f>O11+365.5</f>
        <v>37803.5</v>
      </c>
      <c r="R11" s="74">
        <f>P11+365.75</f>
        <v>37988.25</v>
      </c>
      <c r="S11" s="77">
        <f>Q11+365.75</f>
        <v>38169.25</v>
      </c>
      <c r="T11" s="74">
        <f>R11+366</f>
        <v>38354.25</v>
      </c>
      <c r="U11" s="77">
        <f>S11+366</f>
        <v>38535.25</v>
      </c>
      <c r="V11" s="74">
        <f t="shared" ref="V11:AK12" si="2">T11+365.25</f>
        <v>38719.5</v>
      </c>
      <c r="W11" s="77">
        <f t="shared" si="2"/>
        <v>38900.5</v>
      </c>
      <c r="X11" s="74">
        <f t="shared" si="2"/>
        <v>39084.75</v>
      </c>
      <c r="Y11" s="77">
        <f t="shared" si="2"/>
        <v>39265.75</v>
      </c>
      <c r="Z11" s="74">
        <f t="shared" si="2"/>
        <v>39450</v>
      </c>
      <c r="AA11" s="77">
        <f t="shared" si="2"/>
        <v>39631</v>
      </c>
      <c r="AB11" s="74">
        <f t="shared" si="2"/>
        <v>39815.25</v>
      </c>
      <c r="AC11" s="77">
        <f t="shared" si="2"/>
        <v>39996.25</v>
      </c>
      <c r="AD11" s="74">
        <f t="shared" si="2"/>
        <v>40180.5</v>
      </c>
      <c r="AE11" s="77">
        <f t="shared" si="2"/>
        <v>40361.5</v>
      </c>
      <c r="AF11" s="74">
        <f t="shared" si="2"/>
        <v>40545.75</v>
      </c>
      <c r="AG11" s="77">
        <f t="shared" si="2"/>
        <v>40726.75</v>
      </c>
      <c r="AH11" s="74">
        <f t="shared" si="2"/>
        <v>40911</v>
      </c>
      <c r="AI11" s="77">
        <f t="shared" si="2"/>
        <v>41092</v>
      </c>
      <c r="AJ11" s="74">
        <f t="shared" si="2"/>
        <v>41276.25</v>
      </c>
      <c r="AK11" s="77">
        <f t="shared" si="2"/>
        <v>41457.25</v>
      </c>
      <c r="AL11" s="74">
        <f t="shared" ref="AL11:BA12" si="3">AJ11+365.25</f>
        <v>41641.5</v>
      </c>
      <c r="AM11" s="77">
        <f t="shared" si="3"/>
        <v>41822.5</v>
      </c>
      <c r="AN11" s="74">
        <f t="shared" si="3"/>
        <v>42006.75</v>
      </c>
      <c r="AO11" s="77">
        <f t="shared" si="3"/>
        <v>42187.75</v>
      </c>
      <c r="AP11" s="74">
        <f t="shared" si="3"/>
        <v>42372</v>
      </c>
      <c r="AQ11" s="77">
        <f t="shared" si="3"/>
        <v>42553</v>
      </c>
      <c r="AR11" s="74">
        <f t="shared" si="3"/>
        <v>42737.25</v>
      </c>
      <c r="AS11" s="77">
        <f t="shared" si="3"/>
        <v>42918.25</v>
      </c>
      <c r="AT11" s="74">
        <f t="shared" si="3"/>
        <v>43102.5</v>
      </c>
      <c r="AU11" s="77">
        <f t="shared" si="3"/>
        <v>43283.5</v>
      </c>
      <c r="AV11" s="74">
        <f t="shared" si="3"/>
        <v>43467.75</v>
      </c>
      <c r="AW11" s="77">
        <f t="shared" si="3"/>
        <v>43648.75</v>
      </c>
      <c r="AX11" s="74">
        <f t="shared" si="3"/>
        <v>43833</v>
      </c>
      <c r="AY11" s="77">
        <f t="shared" si="3"/>
        <v>44014</v>
      </c>
      <c r="AZ11" s="74">
        <f t="shared" si="3"/>
        <v>44198.25</v>
      </c>
      <c r="BA11" s="77">
        <f t="shared" si="3"/>
        <v>44379.25</v>
      </c>
    </row>
    <row r="12" spans="1:56" s="40" customFormat="1" ht="25.5" x14ac:dyDescent="0.6">
      <c r="B12" s="38" t="s">
        <v>12</v>
      </c>
      <c r="C12" s="41">
        <v>35431</v>
      </c>
      <c r="D12" s="74">
        <v>35582</v>
      </c>
      <c r="E12" s="77">
        <f>C12+365.25</f>
        <v>35796.25</v>
      </c>
      <c r="F12" s="74">
        <f t="shared" si="1"/>
        <v>35947.25</v>
      </c>
      <c r="G12" s="77">
        <f t="shared" si="1"/>
        <v>36161.5</v>
      </c>
      <c r="H12" s="74">
        <f t="shared" si="1"/>
        <v>36312.5</v>
      </c>
      <c r="I12" s="77">
        <f t="shared" si="1"/>
        <v>36526.75</v>
      </c>
      <c r="J12" s="74">
        <v>36678</v>
      </c>
      <c r="K12" s="77">
        <f t="shared" si="1"/>
        <v>36892</v>
      </c>
      <c r="L12" s="74">
        <v>37043</v>
      </c>
      <c r="M12" s="77">
        <v>37257</v>
      </c>
      <c r="N12" s="74">
        <v>37408</v>
      </c>
      <c r="O12" s="77">
        <v>37591</v>
      </c>
      <c r="P12" s="74">
        <f>N12+365.5</f>
        <v>37773.5</v>
      </c>
      <c r="Q12" s="77">
        <f>O12+365.5</f>
        <v>37956.5</v>
      </c>
      <c r="R12" s="74">
        <f>P12+365.75</f>
        <v>38139.25</v>
      </c>
      <c r="S12" s="77">
        <f>Q12+365.75</f>
        <v>38322.25</v>
      </c>
      <c r="T12" s="74">
        <f>R12+366</f>
        <v>38505.25</v>
      </c>
      <c r="U12" s="77">
        <f>S12+366</f>
        <v>38688.25</v>
      </c>
      <c r="V12" s="74">
        <f t="shared" si="2"/>
        <v>38870.5</v>
      </c>
      <c r="W12" s="77">
        <f t="shared" si="2"/>
        <v>39053.5</v>
      </c>
      <c r="X12" s="74">
        <f t="shared" si="2"/>
        <v>39235.75</v>
      </c>
      <c r="Y12" s="77">
        <f t="shared" si="2"/>
        <v>39418.75</v>
      </c>
      <c r="Z12" s="74">
        <f t="shared" si="2"/>
        <v>39601</v>
      </c>
      <c r="AA12" s="77">
        <f t="shared" si="2"/>
        <v>39784</v>
      </c>
      <c r="AB12" s="74">
        <f t="shared" si="2"/>
        <v>39966.25</v>
      </c>
      <c r="AC12" s="77">
        <f t="shared" si="2"/>
        <v>40149.25</v>
      </c>
      <c r="AD12" s="74">
        <f t="shared" si="2"/>
        <v>40331.5</v>
      </c>
      <c r="AE12" s="77">
        <f t="shared" si="2"/>
        <v>40514.5</v>
      </c>
      <c r="AF12" s="74">
        <f t="shared" si="2"/>
        <v>40696.75</v>
      </c>
      <c r="AG12" s="77">
        <f t="shared" si="2"/>
        <v>40879.75</v>
      </c>
      <c r="AH12" s="74">
        <f t="shared" si="2"/>
        <v>41062</v>
      </c>
      <c r="AI12" s="77">
        <f t="shared" si="2"/>
        <v>41245</v>
      </c>
      <c r="AJ12" s="74">
        <f t="shared" si="2"/>
        <v>41427.25</v>
      </c>
      <c r="AK12" s="77">
        <f t="shared" si="2"/>
        <v>41610.25</v>
      </c>
      <c r="AL12" s="74">
        <f t="shared" si="3"/>
        <v>41792.5</v>
      </c>
      <c r="AM12" s="77">
        <f t="shared" si="3"/>
        <v>41975.5</v>
      </c>
      <c r="AN12" s="74">
        <f t="shared" si="3"/>
        <v>42157.75</v>
      </c>
      <c r="AO12" s="77">
        <f t="shared" si="3"/>
        <v>42340.75</v>
      </c>
      <c r="AP12" s="74">
        <f t="shared" si="3"/>
        <v>42523</v>
      </c>
      <c r="AQ12" s="77">
        <f t="shared" si="3"/>
        <v>42706</v>
      </c>
      <c r="AR12" s="74">
        <f t="shared" si="3"/>
        <v>42888.25</v>
      </c>
      <c r="AS12" s="77">
        <f t="shared" si="3"/>
        <v>43071.25</v>
      </c>
      <c r="AT12" s="74">
        <f t="shared" si="3"/>
        <v>43253.5</v>
      </c>
      <c r="AU12" s="77">
        <f t="shared" si="3"/>
        <v>43436.5</v>
      </c>
      <c r="AV12" s="74">
        <f t="shared" si="3"/>
        <v>43618.75</v>
      </c>
      <c r="AW12" s="77">
        <f t="shared" si="3"/>
        <v>43801.75</v>
      </c>
      <c r="AX12" s="74">
        <f t="shared" si="3"/>
        <v>43984</v>
      </c>
      <c r="AY12" s="77">
        <f t="shared" si="3"/>
        <v>44167</v>
      </c>
      <c r="AZ12" s="74">
        <f t="shared" si="3"/>
        <v>44349.25</v>
      </c>
      <c r="BA12" s="77">
        <f t="shared" si="3"/>
        <v>44532.25</v>
      </c>
    </row>
    <row r="13" spans="1:56" s="40" customFormat="1" ht="25.5" x14ac:dyDescent="0.6">
      <c r="B13" s="38" t="s">
        <v>13</v>
      </c>
      <c r="C13" s="38"/>
      <c r="D13" s="54">
        <f>'SDR Patient and Stations'!C12</f>
        <v>0.93269230769230771</v>
      </c>
      <c r="E13" s="55">
        <f>'SDR Patient and Stations'!D12</f>
        <v>0.80882352941176472</v>
      </c>
      <c r="F13" s="54">
        <f>'SDR Patient and Stations'!E12</f>
        <v>0.91176470588235292</v>
      </c>
      <c r="G13" s="55">
        <f>'SDR Patient and Stations'!F12</f>
        <v>0.78409090909090906</v>
      </c>
      <c r="H13" s="54">
        <f>'SDR Patient and Stations'!G12</f>
        <v>0.82954545454545459</v>
      </c>
      <c r="I13" s="55">
        <f>'SDR Patient and Stations'!H12</f>
        <v>0.86029411764705888</v>
      </c>
      <c r="J13" s="54">
        <f>'SDR Patient and Stations'!I12</f>
        <v>0.86764705882352944</v>
      </c>
      <c r="K13" s="55">
        <f>'SDR Patient and Stations'!J12</f>
        <v>0.90441176470588236</v>
      </c>
      <c r="L13" s="54">
        <f>'SDR Patient and Stations'!K12</f>
        <v>0.8716216216216216</v>
      </c>
      <c r="M13" s="55">
        <f>'SDR Patient and Stations'!L12</f>
        <v>0.8716216216216216</v>
      </c>
      <c r="N13" s="54">
        <f>'SDR Patient and Stations'!M12</f>
        <v>0.77976190476190477</v>
      </c>
      <c r="O13" s="55">
        <f>'SDR Patient and Stations'!N12</f>
        <v>0.83333333333333337</v>
      </c>
      <c r="P13" s="54">
        <f>'SDR Patient and Stations'!O12</f>
        <v>0.81547619047619047</v>
      </c>
      <c r="Q13" s="55">
        <f>'SDR Patient and Stations'!P12</f>
        <v>0.84523809523809523</v>
      </c>
      <c r="R13" s="54">
        <f>'SDR Patient and Stations'!Q12</f>
        <v>0.79761904761904767</v>
      </c>
      <c r="S13" s="55">
        <f>'SDR Patient and Stations'!R12</f>
        <v>0.75</v>
      </c>
      <c r="T13" s="54">
        <f>'SDR Patient and Stations'!S12</f>
        <v>0.77976190476190477</v>
      </c>
      <c r="U13" s="55">
        <f>'SDR Patient and Stations'!T12</f>
        <v>0.83333333333333337</v>
      </c>
      <c r="V13" s="54">
        <f>'SDR Patient and Stations'!U12</f>
        <v>0.79166666666666663</v>
      </c>
      <c r="W13" s="55">
        <f>'SDR Patient and Stations'!V12</f>
        <v>0.81547619047619047</v>
      </c>
      <c r="X13" s="54">
        <f>'SDR Patient and Stations'!W12</f>
        <v>0.79761904761904767</v>
      </c>
      <c r="Y13" s="55">
        <f>'SDR Patient and Stations'!X12</f>
        <v>0.88124999999999998</v>
      </c>
      <c r="Z13" s="54">
        <f>'SDR Patient and Stations'!Y12</f>
        <v>0.9375</v>
      </c>
      <c r="AA13" s="55">
        <f>'SDR Patient and Stations'!Z12</f>
        <v>0.86250000000000004</v>
      </c>
      <c r="AB13" s="54">
        <f>'SDR Patient and Stations'!AA12</f>
        <v>0.86875000000000002</v>
      </c>
      <c r="AC13" s="55">
        <f>'SDR Patient and Stations'!AB12</f>
        <v>0.86309523809523814</v>
      </c>
      <c r="AD13" s="54">
        <f>'SDR Patient and Stations'!AC12</f>
        <v>0.88095238095238093</v>
      </c>
      <c r="AE13" s="55">
        <f>'SDR Patient and Stations'!AD12</f>
        <v>0.85119047619047616</v>
      </c>
      <c r="AF13" s="54">
        <f>'SDR Patient and Stations'!AE12</f>
        <v>0.8928571428571429</v>
      </c>
      <c r="AG13" s="55">
        <f>'SDR Patient and Stations'!AF12</f>
        <v>0.84523809523809523</v>
      </c>
      <c r="AH13" s="54">
        <f>'SDR Patient and Stations'!AG12</f>
        <v>0.85119047619047616</v>
      </c>
      <c r="AI13" s="55">
        <f>'SDR Patient and Stations'!AH12</f>
        <v>0.7678571428571429</v>
      </c>
      <c r="AJ13" s="54">
        <f>'SDR Patient and Stations'!AI12</f>
        <v>0</v>
      </c>
      <c r="AK13" s="55">
        <f>'SDR Patient and Stations'!AJ12</f>
        <v>0</v>
      </c>
      <c r="AL13" s="54">
        <f>'SDR Patient and Stations'!AK12</f>
        <v>0.79761904761904767</v>
      </c>
      <c r="AM13" s="55">
        <f>'SDR Patient and Stations'!AL12</f>
        <v>0.84523809523809523</v>
      </c>
      <c r="AN13" s="54">
        <f>'SDR Patient and Stations'!AM12</f>
        <v>0.9107142857142857</v>
      </c>
      <c r="AO13" s="55">
        <f>'SDR Patient and Stations'!AN12</f>
        <v>0.94047619047619047</v>
      </c>
      <c r="AP13" s="54">
        <f>'SDR Patient and Stations'!AO12</f>
        <v>0.9107142857142857</v>
      </c>
      <c r="AQ13" s="55">
        <f>'SDR Patient and Stations'!AP12</f>
        <v>0.9375</v>
      </c>
      <c r="AR13" s="54">
        <f>'SDR Patient and Stations'!AQ12</f>
        <v>0.84146341463414631</v>
      </c>
      <c r="AS13" s="55">
        <f>'SDR Patient and Stations'!AR12</f>
        <v>0.87195121951219512</v>
      </c>
      <c r="AT13" s="54">
        <f>'SDR Patient and Stations'!AS12</f>
        <v>0.92073170731707321</v>
      </c>
      <c r="AU13" s="55" t="e">
        <f>'SDR Patient and Stations'!AT12</f>
        <v>#DIV/0!</v>
      </c>
      <c r="AV13" s="54">
        <f>'SDR Patient and Stations'!AU12</f>
        <v>0</v>
      </c>
      <c r="AW13" s="55">
        <f>'SDR Patient and Stations'!AV12</f>
        <v>0</v>
      </c>
      <c r="AX13" s="54">
        <f>'SDR Patient and Stations'!AW12</f>
        <v>0</v>
      </c>
      <c r="AY13" s="55">
        <f>'SDR Patient and Stations'!AX12</f>
        <v>0</v>
      </c>
      <c r="AZ13" s="54">
        <f>'SDR Patient and Stations'!AY12</f>
        <v>0</v>
      </c>
      <c r="BA13" s="55">
        <f>'SDR Patient and Stations'!AZ12</f>
        <v>0</v>
      </c>
    </row>
    <row r="14" spans="1:56" s="44" customFormat="1" ht="56.25" customHeight="1" x14ac:dyDescent="0.6">
      <c r="B14" s="163" t="s">
        <v>74</v>
      </c>
      <c r="C14" s="45">
        <f>'SDR Patient and Stations'!B14</f>
        <v>0</v>
      </c>
      <c r="D14" s="166">
        <f>'SDR Patient and Stations'!C14</f>
        <v>8</v>
      </c>
      <c r="E14" s="167">
        <f>'SDR Patient and Stations'!D14</f>
        <v>0</v>
      </c>
      <c r="F14" s="166">
        <f>'SDR Patient and Stations'!E14</f>
        <v>10</v>
      </c>
      <c r="G14" s="167">
        <f>'SDR Patient and Stations'!F14</f>
        <v>0</v>
      </c>
      <c r="H14" s="166">
        <f>'SDR Patient and Stations'!G14</f>
        <v>-10</v>
      </c>
      <c r="I14" s="167">
        <f>'SDR Patient and Stations'!H14</f>
        <v>0</v>
      </c>
      <c r="J14" s="166">
        <f>'SDR Patient and Stations'!I14</f>
        <v>0</v>
      </c>
      <c r="K14" s="167">
        <f>'SDR Patient and Stations'!J14</f>
        <v>3</v>
      </c>
      <c r="L14" s="166">
        <f>'SDR Patient and Stations'!K14</f>
        <v>0</v>
      </c>
      <c r="M14" s="167">
        <f>'SDR Patient and Stations'!L14</f>
        <v>5</v>
      </c>
      <c r="N14" s="166">
        <f>'SDR Patient and Stations'!M14</f>
        <v>0</v>
      </c>
      <c r="O14" s="167">
        <f>'SDR Patient and Stations'!N14</f>
        <v>0</v>
      </c>
      <c r="P14" s="166">
        <f>'SDR Patient and Stations'!O14</f>
        <v>0</v>
      </c>
      <c r="Q14" s="167">
        <f>'SDR Patient and Stations'!P14</f>
        <v>0</v>
      </c>
      <c r="R14" s="166">
        <f>'SDR Patient and Stations'!Q14</f>
        <v>0</v>
      </c>
      <c r="S14" s="167">
        <f>'SDR Patient and Stations'!R14</f>
        <v>0</v>
      </c>
      <c r="T14" s="166">
        <f>'SDR Patient and Stations'!S14</f>
        <v>0</v>
      </c>
      <c r="U14" s="167">
        <f>'SDR Patient and Stations'!T14</f>
        <v>0</v>
      </c>
      <c r="V14" s="166">
        <f>'SDR Patient and Stations'!U14</f>
        <v>0</v>
      </c>
      <c r="W14" s="167">
        <f>'SDR Patient and Stations'!V14</f>
        <v>0</v>
      </c>
      <c r="X14" s="166">
        <f>'SDR Patient and Stations'!W14</f>
        <v>-2</v>
      </c>
      <c r="Y14" s="167">
        <f>'SDR Patient and Stations'!X14</f>
        <v>0</v>
      </c>
      <c r="Z14" s="166">
        <f>'SDR Patient and Stations'!Y14</f>
        <v>0</v>
      </c>
      <c r="AA14" s="167">
        <f>'SDR Patient and Stations'!Z14</f>
        <v>0</v>
      </c>
      <c r="AB14" s="166">
        <f>'SDR Patient and Stations'!AA14</f>
        <v>2</v>
      </c>
      <c r="AC14" s="167">
        <f>'SDR Patient and Stations'!AB14</f>
        <v>0</v>
      </c>
      <c r="AD14" s="166">
        <f>'SDR Patient and Stations'!AC14</f>
        <v>0</v>
      </c>
      <c r="AE14" s="167">
        <f>'SDR Patient and Stations'!AD14</f>
        <v>0</v>
      </c>
      <c r="AF14" s="166">
        <f>'SDR Patient and Stations'!AE14</f>
        <v>0</v>
      </c>
      <c r="AG14" s="167">
        <f>'SDR Patient and Stations'!AF14</f>
        <v>0</v>
      </c>
      <c r="AH14" s="166">
        <f>'SDR Patient and Stations'!AG14</f>
        <v>0</v>
      </c>
      <c r="AI14" s="167">
        <f>'SDR Patient and Stations'!AH14</f>
        <v>-18</v>
      </c>
      <c r="AJ14" s="166">
        <f>'SDR Patient and Stations'!AI14</f>
        <v>0</v>
      </c>
      <c r="AK14" s="167">
        <f>'SDR Patient and Stations'!AJ14</f>
        <v>18</v>
      </c>
      <c r="AL14" s="166">
        <f>'SDR Patient and Stations'!AK14</f>
        <v>0</v>
      </c>
      <c r="AM14" s="167">
        <f>'SDR Patient and Stations'!AL14</f>
        <v>0</v>
      </c>
      <c r="AN14" s="166">
        <f>'SDR Patient and Stations'!AM14</f>
        <v>0</v>
      </c>
      <c r="AO14" s="167">
        <f>'SDR Patient and Stations'!AN14</f>
        <v>0</v>
      </c>
      <c r="AP14" s="166">
        <f>'SDR Patient and Stations'!AO14</f>
        <v>-2</v>
      </c>
      <c r="AQ14" s="167">
        <f>'SDR Patient and Stations'!AP14</f>
        <v>1</v>
      </c>
      <c r="AR14" s="166">
        <f>'SDR Patient and Stations'!AQ14</f>
        <v>0</v>
      </c>
      <c r="AS14" s="167">
        <f>'SDR Patient and Stations'!AR14</f>
        <v>0</v>
      </c>
      <c r="AT14" s="166">
        <f>'SDR Patient and Stations'!AS14</f>
        <v>0</v>
      </c>
      <c r="AU14" s="167">
        <f>'SDR Patient and Stations'!AT14</f>
        <v>0</v>
      </c>
      <c r="AV14" s="166">
        <f>'SDR Patient and Stations'!AU14</f>
        <v>0</v>
      </c>
      <c r="AW14" s="167">
        <f>'SDR Patient and Stations'!AV14</f>
        <v>0</v>
      </c>
      <c r="AX14" s="166">
        <f>'SDR Patient and Stations'!AW14</f>
        <v>0</v>
      </c>
      <c r="AY14" s="167">
        <f>'SDR Patient and Stations'!AX14</f>
        <v>0</v>
      </c>
      <c r="AZ14" s="166">
        <f>'SDR Patient and Stations'!AY14</f>
        <v>0</v>
      </c>
      <c r="BA14" s="167">
        <f>'SDR Patient and Stations'!AZ14</f>
        <v>0</v>
      </c>
      <c r="BB14" s="51"/>
      <c r="BC14" s="48"/>
      <c r="BD14" s="51"/>
    </row>
    <row r="15" spans="1:56" s="44" customFormat="1" ht="25.5" x14ac:dyDescent="0.6">
      <c r="B15" s="43" t="s">
        <v>72</v>
      </c>
      <c r="C15" s="43"/>
      <c r="D15" s="168">
        <f>'SDR Patient and Stations'!C15</f>
        <v>0</v>
      </c>
      <c r="E15" s="166">
        <f>'SDR Patient and Stations'!D15</f>
        <v>0</v>
      </c>
      <c r="F15" s="167">
        <f>'SDR Patient and Stations'!E15</f>
        <v>0</v>
      </c>
      <c r="G15" s="166">
        <f>'SDR Patient and Stations'!F15</f>
        <v>8</v>
      </c>
      <c r="H15" s="167">
        <f>'SDR Patient and Stations'!G15</f>
        <v>0</v>
      </c>
      <c r="I15" s="166">
        <f>'SDR Patient and Stations'!H15</f>
        <v>10</v>
      </c>
      <c r="J15" s="167">
        <f>'SDR Patient and Stations'!I15</f>
        <v>0</v>
      </c>
      <c r="K15" s="166">
        <f>'SDR Patient and Stations'!J15</f>
        <v>-10</v>
      </c>
      <c r="L15" s="167">
        <f>'SDR Patient and Stations'!K15</f>
        <v>0</v>
      </c>
      <c r="M15" s="166">
        <f>'SDR Patient and Stations'!L15</f>
        <v>0</v>
      </c>
      <c r="N15" s="167">
        <f>'SDR Patient and Stations'!M15</f>
        <v>3</v>
      </c>
      <c r="O15" s="166">
        <f>'SDR Patient and Stations'!N15</f>
        <v>0</v>
      </c>
      <c r="P15" s="167">
        <f>'SDR Patient and Stations'!O15</f>
        <v>5</v>
      </c>
      <c r="Q15" s="166">
        <f>'SDR Patient and Stations'!P15</f>
        <v>0</v>
      </c>
      <c r="R15" s="167">
        <f>'SDR Patient and Stations'!Q15</f>
        <v>0</v>
      </c>
      <c r="S15" s="166">
        <f>'SDR Patient and Stations'!R15</f>
        <v>0</v>
      </c>
      <c r="T15" s="167">
        <f>'SDR Patient and Stations'!S15</f>
        <v>0</v>
      </c>
      <c r="U15" s="166">
        <f>'SDR Patient and Stations'!T15</f>
        <v>0</v>
      </c>
      <c r="V15" s="167">
        <f>'SDR Patient and Stations'!U15</f>
        <v>0</v>
      </c>
      <c r="W15" s="166">
        <f>'SDR Patient and Stations'!V15</f>
        <v>0</v>
      </c>
      <c r="X15" s="167">
        <f>'SDR Patient and Stations'!W15</f>
        <v>0</v>
      </c>
      <c r="Y15" s="166">
        <f>'SDR Patient and Stations'!X15</f>
        <v>0</v>
      </c>
      <c r="Z15" s="167">
        <f>'SDR Patient and Stations'!Y15</f>
        <v>0</v>
      </c>
      <c r="AA15" s="166">
        <f>'SDR Patient and Stations'!Z15</f>
        <v>-2</v>
      </c>
      <c r="AB15" s="167">
        <f>'SDR Patient and Stations'!AA15</f>
        <v>0</v>
      </c>
      <c r="AC15" s="166">
        <f>'SDR Patient and Stations'!AB15</f>
        <v>0</v>
      </c>
      <c r="AD15" s="167">
        <f>'SDR Patient and Stations'!AC15</f>
        <v>0</v>
      </c>
      <c r="AE15" s="166">
        <f>'SDR Patient and Stations'!AD15</f>
        <v>2</v>
      </c>
      <c r="AF15" s="167">
        <f>'SDR Patient and Stations'!AE15</f>
        <v>0</v>
      </c>
      <c r="AG15" s="166">
        <f>'SDR Patient and Stations'!AF15</f>
        <v>0</v>
      </c>
      <c r="AH15" s="167">
        <f>'SDR Patient and Stations'!AG15</f>
        <v>0</v>
      </c>
      <c r="AI15" s="166">
        <f>'SDR Patient and Stations'!AH15</f>
        <v>0</v>
      </c>
      <c r="AJ15" s="167">
        <f>'SDR Patient and Stations'!AI15</f>
        <v>0</v>
      </c>
      <c r="AK15" s="166">
        <f>'SDR Patient and Stations'!AJ15</f>
        <v>0</v>
      </c>
      <c r="AL15" s="167">
        <f>'SDR Patient and Stations'!AK15</f>
        <v>-18</v>
      </c>
      <c r="AM15" s="166">
        <f>'SDR Patient and Stations'!AL15</f>
        <v>0</v>
      </c>
      <c r="AN15" s="167">
        <f>'SDR Patient and Stations'!AM15</f>
        <v>18</v>
      </c>
      <c r="AO15" s="166">
        <f>'SDR Patient and Stations'!AN15</f>
        <v>0</v>
      </c>
      <c r="AP15" s="167">
        <f>'SDR Patient and Stations'!AO15</f>
        <v>0</v>
      </c>
      <c r="AQ15" s="166">
        <f>'SDR Patient and Stations'!AP15</f>
        <v>0</v>
      </c>
      <c r="AR15" s="167">
        <f>'SDR Patient and Stations'!AQ15</f>
        <v>0</v>
      </c>
      <c r="AS15" s="166">
        <f>'SDR Patient and Stations'!AR15</f>
        <v>-2</v>
      </c>
      <c r="AT15" s="167">
        <f>'SDR Patient and Stations'!AS15</f>
        <v>1</v>
      </c>
      <c r="AU15" s="166">
        <f>'SDR Patient and Stations'!AT15</f>
        <v>0</v>
      </c>
      <c r="AV15" s="167">
        <f>'SDR Patient and Stations'!AU15</f>
        <v>0</v>
      </c>
      <c r="AW15" s="166">
        <f>'SDR Patient and Stations'!AV15</f>
        <v>0</v>
      </c>
      <c r="AX15" s="167">
        <f>'SDR Patient and Stations'!AW15</f>
        <v>0</v>
      </c>
      <c r="AY15" s="166">
        <f>'SDR Patient and Stations'!AX15</f>
        <v>0</v>
      </c>
      <c r="AZ15" s="167">
        <f>'SDR Patient and Stations'!AY15</f>
        <v>0</v>
      </c>
      <c r="BA15" s="166">
        <f>'SDR Patient and Stations'!AZ15</f>
        <v>0</v>
      </c>
      <c r="BB15" s="48"/>
      <c r="BC15" s="51"/>
      <c r="BD15" s="48"/>
    </row>
    <row r="16" spans="1:56" ht="25.5" x14ac:dyDescent="0.6">
      <c r="B16" s="42" t="s">
        <v>73</v>
      </c>
      <c r="C16" s="3"/>
      <c r="D16" s="3">
        <f>'SDR Patient and Stations'!C16</f>
        <v>0</v>
      </c>
      <c r="E16" s="46">
        <f>'SDR Patient and Stations'!D16</f>
        <v>0</v>
      </c>
      <c r="F16" s="49">
        <f>'SDR Patient and Stations'!E16</f>
        <v>0</v>
      </c>
      <c r="G16" s="52">
        <f>'SDR Patient and Stations'!F16</f>
        <v>0</v>
      </c>
      <c r="H16" s="49">
        <f>'SDR Patient and Stations'!G16</f>
        <v>8</v>
      </c>
      <c r="I16" s="52">
        <f>'SDR Patient and Stations'!H16</f>
        <v>0</v>
      </c>
      <c r="J16" s="49">
        <f>'SDR Patient and Stations'!I16</f>
        <v>10</v>
      </c>
      <c r="K16" s="52">
        <f>'SDR Patient and Stations'!J16</f>
        <v>0</v>
      </c>
      <c r="L16" s="49">
        <f>'SDR Patient and Stations'!K16</f>
        <v>-10</v>
      </c>
      <c r="M16" s="52">
        <f>'SDR Patient and Stations'!L16</f>
        <v>0</v>
      </c>
      <c r="N16" s="49">
        <f>'SDR Patient and Stations'!M16</f>
        <v>0</v>
      </c>
      <c r="O16" s="52">
        <f>'SDR Patient and Stations'!N16</f>
        <v>3</v>
      </c>
      <c r="P16" s="49">
        <f>'SDR Patient and Stations'!O16</f>
        <v>0</v>
      </c>
      <c r="Q16" s="52">
        <f>'SDR Patient and Stations'!P16</f>
        <v>5</v>
      </c>
      <c r="R16" s="49">
        <f>'SDR Patient and Stations'!Q16</f>
        <v>0</v>
      </c>
      <c r="S16" s="52">
        <f>'SDR Patient and Stations'!R16</f>
        <v>0</v>
      </c>
      <c r="T16" s="49">
        <f>'SDR Patient and Stations'!S16</f>
        <v>0</v>
      </c>
      <c r="U16" s="52">
        <f>'SDR Patient and Stations'!T16</f>
        <v>0</v>
      </c>
      <c r="V16" s="49">
        <f>'SDR Patient and Stations'!U16</f>
        <v>0</v>
      </c>
      <c r="W16" s="52">
        <f>'SDR Patient and Stations'!V16</f>
        <v>0</v>
      </c>
      <c r="X16" s="49">
        <f>'SDR Patient and Stations'!W16</f>
        <v>0</v>
      </c>
      <c r="Y16" s="52">
        <f>'SDR Patient and Stations'!X16</f>
        <v>0</v>
      </c>
      <c r="Z16" s="49">
        <f>'SDR Patient and Stations'!Y16</f>
        <v>0</v>
      </c>
      <c r="AA16" s="52">
        <f>'SDR Patient and Stations'!Z16</f>
        <v>0</v>
      </c>
      <c r="AB16" s="49">
        <f>'SDR Patient and Stations'!AA16</f>
        <v>-2</v>
      </c>
      <c r="AC16" s="52">
        <f>'SDR Patient and Stations'!AB16</f>
        <v>0</v>
      </c>
      <c r="AD16" s="49">
        <f>'SDR Patient and Stations'!AC16</f>
        <v>0</v>
      </c>
      <c r="AE16" s="52">
        <f>'SDR Patient and Stations'!AD16</f>
        <v>0</v>
      </c>
      <c r="AF16" s="49">
        <f>'SDR Patient and Stations'!AE16</f>
        <v>2</v>
      </c>
      <c r="AG16" s="52">
        <f>'SDR Patient and Stations'!AF16</f>
        <v>0</v>
      </c>
      <c r="AH16" s="49">
        <f>'SDR Patient and Stations'!AG16</f>
        <v>0</v>
      </c>
      <c r="AI16" s="52">
        <f>'SDR Patient and Stations'!AH16</f>
        <v>0</v>
      </c>
      <c r="AJ16" s="49">
        <f>'SDR Patient and Stations'!AI16</f>
        <v>0</v>
      </c>
      <c r="AK16" s="52">
        <f>'SDR Patient and Stations'!AJ16</f>
        <v>0</v>
      </c>
      <c r="AL16" s="49">
        <f>'SDR Patient and Stations'!AK16</f>
        <v>0</v>
      </c>
      <c r="AM16" s="52">
        <f>'SDR Patient and Stations'!AL16</f>
        <v>-18</v>
      </c>
      <c r="AN16" s="49">
        <f>'SDR Patient and Stations'!AM16</f>
        <v>0</v>
      </c>
      <c r="AO16" s="52">
        <f>'SDR Patient and Stations'!AN16</f>
        <v>18</v>
      </c>
      <c r="AP16" s="49">
        <f>'SDR Patient and Stations'!AO16</f>
        <v>0</v>
      </c>
      <c r="AQ16" s="52">
        <f>'SDR Patient and Stations'!AP16</f>
        <v>0</v>
      </c>
      <c r="AR16" s="49">
        <f>'SDR Patient and Stations'!AQ16</f>
        <v>0</v>
      </c>
      <c r="AS16" s="52">
        <f>'SDR Patient and Stations'!AR16</f>
        <v>0</v>
      </c>
      <c r="AT16" s="49">
        <f>'SDR Patient and Stations'!AS16</f>
        <v>-2</v>
      </c>
      <c r="AU16" s="52">
        <f>'SDR Patient and Stations'!AT16</f>
        <v>1</v>
      </c>
      <c r="AV16" s="49">
        <f>'SDR Patient and Stations'!AU16</f>
        <v>0</v>
      </c>
      <c r="AW16" s="52">
        <f>'SDR Patient and Stations'!AV16</f>
        <v>0</v>
      </c>
      <c r="AX16" s="49">
        <f>'SDR Patient and Stations'!AW16</f>
        <v>0</v>
      </c>
      <c r="AY16" s="52">
        <f>'SDR Patient and Stations'!AX16</f>
        <v>0</v>
      </c>
      <c r="AZ16" s="49">
        <f>'SDR Patient and Stations'!AY16</f>
        <v>0</v>
      </c>
      <c r="BA16" s="52">
        <f>'SDR Patient and Stations'!AZ16</f>
        <v>0</v>
      </c>
      <c r="BB16" s="52"/>
      <c r="BC16" s="49"/>
      <c r="BD16" s="52"/>
    </row>
    <row r="17" spans="1:58" s="34" customFormat="1" x14ac:dyDescent="0.55000000000000004">
      <c r="B17" s="33" t="s">
        <v>34</v>
      </c>
      <c r="F17" s="47">
        <v>1998</v>
      </c>
      <c r="G17" s="50">
        <v>1999</v>
      </c>
      <c r="H17" s="53">
        <v>1999</v>
      </c>
      <c r="I17" s="50">
        <v>2000</v>
      </c>
      <c r="J17" s="53">
        <v>2000</v>
      </c>
      <c r="K17" s="50">
        <v>2001</v>
      </c>
      <c r="L17" s="53">
        <v>2001</v>
      </c>
      <c r="M17" s="50">
        <v>2002</v>
      </c>
      <c r="N17" s="53">
        <v>2002</v>
      </c>
      <c r="O17" s="50">
        <v>2003</v>
      </c>
      <c r="P17" s="53">
        <v>2003</v>
      </c>
      <c r="Q17" s="50">
        <v>2004</v>
      </c>
      <c r="R17" s="53">
        <v>2004</v>
      </c>
      <c r="S17" s="50">
        <v>2005</v>
      </c>
      <c r="T17" s="53">
        <v>2005</v>
      </c>
      <c r="U17" s="50">
        <v>2006</v>
      </c>
      <c r="V17" s="53">
        <v>2006</v>
      </c>
      <c r="W17" s="50">
        <v>2007</v>
      </c>
      <c r="X17" s="53">
        <v>2007</v>
      </c>
      <c r="Y17" s="50">
        <v>2008</v>
      </c>
      <c r="Z17" s="53">
        <v>2008</v>
      </c>
      <c r="AA17" s="50">
        <v>2009</v>
      </c>
      <c r="AB17" s="53">
        <v>2009</v>
      </c>
      <c r="AC17" s="50">
        <v>2010</v>
      </c>
      <c r="AD17" s="53">
        <v>2010</v>
      </c>
      <c r="AE17" s="50">
        <v>2011</v>
      </c>
      <c r="AF17" s="53">
        <v>2011</v>
      </c>
      <c r="AG17" s="50">
        <v>2012</v>
      </c>
      <c r="AH17" s="53">
        <v>2012</v>
      </c>
      <c r="AI17" s="50">
        <v>2013</v>
      </c>
      <c r="AJ17" s="53">
        <v>2013</v>
      </c>
      <c r="AK17" s="50">
        <v>2014</v>
      </c>
      <c r="AL17" s="53">
        <v>2014</v>
      </c>
      <c r="AM17" s="50">
        <v>2015</v>
      </c>
      <c r="AN17" s="53">
        <v>2015</v>
      </c>
      <c r="AO17" s="50">
        <v>2016</v>
      </c>
      <c r="AP17" s="53">
        <v>2016</v>
      </c>
      <c r="AQ17" s="50">
        <v>2017</v>
      </c>
      <c r="AR17" s="53">
        <v>2017</v>
      </c>
      <c r="AS17" s="50">
        <v>2018</v>
      </c>
      <c r="AT17" s="53">
        <v>2018</v>
      </c>
      <c r="AU17" s="50">
        <v>2019</v>
      </c>
      <c r="AV17" s="53">
        <v>2019</v>
      </c>
      <c r="AW17" s="50">
        <v>2020</v>
      </c>
      <c r="AX17" s="53"/>
      <c r="AY17" s="50"/>
      <c r="AZ17" s="53"/>
      <c r="BB17" s="50"/>
      <c r="BC17" s="53"/>
      <c r="BD17" s="50"/>
    </row>
    <row r="18" spans="1:58" s="37" customFormat="1" x14ac:dyDescent="0.55000000000000004">
      <c r="B18" s="35" t="s">
        <v>36</v>
      </c>
      <c r="F18" s="36">
        <v>36053</v>
      </c>
      <c r="G18" s="64">
        <v>36234</v>
      </c>
      <c r="H18" s="56">
        <v>36418</v>
      </c>
      <c r="I18" s="64">
        <f t="shared" ref="I18:BD18" si="4">G18+365.25</f>
        <v>36599.25</v>
      </c>
      <c r="J18" s="56">
        <f t="shared" si="4"/>
        <v>36783.25</v>
      </c>
      <c r="K18" s="64">
        <f t="shared" si="4"/>
        <v>36964.5</v>
      </c>
      <c r="L18" s="56">
        <f t="shared" si="4"/>
        <v>37148.5</v>
      </c>
      <c r="M18" s="64">
        <f t="shared" si="4"/>
        <v>37329.75</v>
      </c>
      <c r="N18" s="56">
        <f t="shared" si="4"/>
        <v>37513.75</v>
      </c>
      <c r="O18" s="64">
        <f t="shared" si="4"/>
        <v>37695</v>
      </c>
      <c r="P18" s="56">
        <f t="shared" si="4"/>
        <v>37879</v>
      </c>
      <c r="Q18" s="64">
        <f t="shared" si="4"/>
        <v>38060.25</v>
      </c>
      <c r="R18" s="56">
        <f t="shared" si="4"/>
        <v>38244.25</v>
      </c>
      <c r="S18" s="64">
        <f t="shared" si="4"/>
        <v>38425.5</v>
      </c>
      <c r="T18" s="56">
        <f t="shared" si="4"/>
        <v>38609.5</v>
      </c>
      <c r="U18" s="64">
        <f t="shared" si="4"/>
        <v>38790.75</v>
      </c>
      <c r="V18" s="56">
        <f t="shared" si="4"/>
        <v>38974.75</v>
      </c>
      <c r="W18" s="64">
        <f t="shared" si="4"/>
        <v>39156</v>
      </c>
      <c r="X18" s="56">
        <f t="shared" si="4"/>
        <v>39340</v>
      </c>
      <c r="Y18" s="64">
        <f t="shared" si="4"/>
        <v>39521.25</v>
      </c>
      <c r="Z18" s="56">
        <f t="shared" si="4"/>
        <v>39705.25</v>
      </c>
      <c r="AA18" s="64">
        <f t="shared" si="4"/>
        <v>39886.5</v>
      </c>
      <c r="AB18" s="56">
        <f t="shared" si="4"/>
        <v>40070.5</v>
      </c>
      <c r="AC18" s="64">
        <f t="shared" si="4"/>
        <v>40251.75</v>
      </c>
      <c r="AD18" s="56">
        <f t="shared" si="4"/>
        <v>40435.75</v>
      </c>
      <c r="AE18" s="64">
        <f t="shared" si="4"/>
        <v>40617</v>
      </c>
      <c r="AF18" s="56">
        <f t="shared" si="4"/>
        <v>40801</v>
      </c>
      <c r="AG18" s="64">
        <f t="shared" si="4"/>
        <v>40982.25</v>
      </c>
      <c r="AH18" s="56">
        <f t="shared" si="4"/>
        <v>41166.25</v>
      </c>
      <c r="AI18" s="64">
        <f t="shared" si="4"/>
        <v>41347.5</v>
      </c>
      <c r="AJ18" s="56">
        <f t="shared" si="4"/>
        <v>41531.5</v>
      </c>
      <c r="AK18" s="64">
        <f t="shared" si="4"/>
        <v>41712.75</v>
      </c>
      <c r="AL18" s="56">
        <f t="shared" si="4"/>
        <v>41896.75</v>
      </c>
      <c r="AM18" s="64">
        <f t="shared" si="4"/>
        <v>42078</v>
      </c>
      <c r="AN18" s="56">
        <f t="shared" si="4"/>
        <v>42262</v>
      </c>
      <c r="AO18" s="64">
        <f t="shared" si="4"/>
        <v>42443.25</v>
      </c>
      <c r="AP18" s="56">
        <f t="shared" si="4"/>
        <v>42627.25</v>
      </c>
      <c r="AQ18" s="64">
        <f t="shared" si="4"/>
        <v>42808.5</v>
      </c>
      <c r="AR18" s="56">
        <f t="shared" si="4"/>
        <v>42992.5</v>
      </c>
      <c r="AS18" s="64">
        <f t="shared" si="4"/>
        <v>43173.75</v>
      </c>
      <c r="AT18" s="56">
        <f t="shared" si="4"/>
        <v>43357.75</v>
      </c>
      <c r="AU18" s="64">
        <f t="shared" si="4"/>
        <v>43539</v>
      </c>
      <c r="AV18" s="56">
        <f t="shared" si="4"/>
        <v>43723</v>
      </c>
      <c r="AW18" s="64">
        <f t="shared" si="4"/>
        <v>43904.25</v>
      </c>
      <c r="AX18" s="56">
        <f t="shared" si="4"/>
        <v>44088.25</v>
      </c>
      <c r="AY18" s="64">
        <f t="shared" si="4"/>
        <v>44269.5</v>
      </c>
      <c r="AZ18" s="56">
        <f t="shared" si="4"/>
        <v>44453.5</v>
      </c>
      <c r="BB18" s="64">
        <f>AY18+365.25</f>
        <v>44634.75</v>
      </c>
      <c r="BC18" s="56">
        <f>AZ18+365.25</f>
        <v>44818.75</v>
      </c>
      <c r="BD18" s="64">
        <f t="shared" si="4"/>
        <v>45000</v>
      </c>
    </row>
    <row r="19" spans="1:58" s="37" customFormat="1" x14ac:dyDescent="0.55000000000000004">
      <c r="B19" s="35" t="s">
        <v>40</v>
      </c>
      <c r="F19" s="36">
        <f t="shared" ref="F19:BE19" si="5">I20</f>
        <v>35976.25</v>
      </c>
      <c r="G19" s="64">
        <f t="shared" si="5"/>
        <v>36160.5</v>
      </c>
      <c r="H19" s="56">
        <f t="shared" si="5"/>
        <v>36341.75</v>
      </c>
      <c r="I19" s="64">
        <f t="shared" si="5"/>
        <v>36525.75</v>
      </c>
      <c r="J19" s="56">
        <f t="shared" si="5"/>
        <v>36707</v>
      </c>
      <c r="K19" s="64">
        <f t="shared" si="5"/>
        <v>36891</v>
      </c>
      <c r="L19" s="56">
        <f t="shared" si="5"/>
        <v>37072.25</v>
      </c>
      <c r="M19" s="64">
        <f t="shared" si="5"/>
        <v>37256.25</v>
      </c>
      <c r="N19" s="56">
        <f t="shared" si="5"/>
        <v>37437.5</v>
      </c>
      <c r="O19" s="64">
        <f t="shared" si="5"/>
        <v>37621.5</v>
      </c>
      <c r="P19" s="56">
        <f t="shared" si="5"/>
        <v>37802.75</v>
      </c>
      <c r="Q19" s="64">
        <f t="shared" si="5"/>
        <v>37986.75</v>
      </c>
      <c r="R19" s="56">
        <f t="shared" si="5"/>
        <v>38168</v>
      </c>
      <c r="S19" s="64">
        <f t="shared" si="5"/>
        <v>38352</v>
      </c>
      <c r="T19" s="56">
        <f t="shared" si="5"/>
        <v>38533.25</v>
      </c>
      <c r="U19" s="64">
        <f t="shared" si="5"/>
        <v>38717.25</v>
      </c>
      <c r="V19" s="56">
        <f t="shared" si="5"/>
        <v>38898.5</v>
      </c>
      <c r="W19" s="64">
        <f t="shared" si="5"/>
        <v>39082.5</v>
      </c>
      <c r="X19" s="56">
        <f t="shared" si="5"/>
        <v>39263.75</v>
      </c>
      <c r="Y19" s="64">
        <f t="shared" si="5"/>
        <v>39447.75</v>
      </c>
      <c r="Z19" s="56">
        <f t="shared" si="5"/>
        <v>39629</v>
      </c>
      <c r="AA19" s="64">
        <f t="shared" si="5"/>
        <v>39813</v>
      </c>
      <c r="AB19" s="56">
        <f t="shared" si="5"/>
        <v>39994.25</v>
      </c>
      <c r="AC19" s="64">
        <f t="shared" si="5"/>
        <v>40178.25</v>
      </c>
      <c r="AD19" s="56">
        <f t="shared" si="5"/>
        <v>40359.5</v>
      </c>
      <c r="AE19" s="64">
        <f t="shared" si="5"/>
        <v>40543.5</v>
      </c>
      <c r="AF19" s="56">
        <f t="shared" si="5"/>
        <v>40724.75</v>
      </c>
      <c r="AG19" s="64">
        <f t="shared" si="5"/>
        <v>40908.75</v>
      </c>
      <c r="AH19" s="56">
        <f t="shared" si="5"/>
        <v>41090</v>
      </c>
      <c r="AI19" s="64">
        <f t="shared" si="5"/>
        <v>41274</v>
      </c>
      <c r="AJ19" s="56">
        <f t="shared" si="5"/>
        <v>41455.25</v>
      </c>
      <c r="AK19" s="64">
        <f t="shared" si="5"/>
        <v>41639.25</v>
      </c>
      <c r="AL19" s="56">
        <f t="shared" si="5"/>
        <v>41820.5</v>
      </c>
      <c r="AM19" s="64">
        <f t="shared" si="5"/>
        <v>42004.5</v>
      </c>
      <c r="AN19" s="56">
        <f t="shared" si="5"/>
        <v>42185.75</v>
      </c>
      <c r="AO19" s="64">
        <f t="shared" si="5"/>
        <v>42369.75</v>
      </c>
      <c r="AP19" s="56">
        <f t="shared" si="5"/>
        <v>42551</v>
      </c>
      <c r="AQ19" s="64">
        <f t="shared" si="5"/>
        <v>42735</v>
      </c>
      <c r="AR19" s="56">
        <f t="shared" si="5"/>
        <v>42916.25</v>
      </c>
      <c r="AS19" s="64">
        <f t="shared" si="5"/>
        <v>43100.25</v>
      </c>
      <c r="AT19" s="56">
        <f t="shared" si="5"/>
        <v>43281.5</v>
      </c>
      <c r="AU19" s="64">
        <f t="shared" si="5"/>
        <v>43465.5</v>
      </c>
      <c r="AV19" s="56">
        <f t="shared" si="5"/>
        <v>43646.75</v>
      </c>
      <c r="AW19" s="64">
        <f t="shared" si="5"/>
        <v>43830.75</v>
      </c>
      <c r="AX19" s="56">
        <f>BB20</f>
        <v>44012</v>
      </c>
      <c r="AY19" s="64">
        <f>BC20</f>
        <v>44196</v>
      </c>
      <c r="AZ19" s="56">
        <f>BD20</f>
        <v>44377.25</v>
      </c>
      <c r="BB19" s="64">
        <f t="shared" si="5"/>
        <v>0</v>
      </c>
      <c r="BC19" s="56">
        <f t="shared" si="5"/>
        <v>0</v>
      </c>
      <c r="BD19" s="64">
        <f t="shared" si="5"/>
        <v>0</v>
      </c>
      <c r="BE19" s="56">
        <f t="shared" si="5"/>
        <v>0</v>
      </c>
      <c r="BF19" s="64">
        <f t="shared" ref="BF19" si="6">BD19+365.25</f>
        <v>365.25</v>
      </c>
    </row>
    <row r="20" spans="1:58" s="139" customFormat="1" x14ac:dyDescent="0.55000000000000004">
      <c r="B20" s="181" t="s">
        <v>37</v>
      </c>
      <c r="F20" s="182">
        <v>35430</v>
      </c>
      <c r="G20" s="183">
        <v>35611</v>
      </c>
      <c r="H20" s="184">
        <f>F20+365.25</f>
        <v>35795.25</v>
      </c>
      <c r="I20" s="183">
        <f>G20+365.25</f>
        <v>35976.25</v>
      </c>
      <c r="J20" s="184">
        <f>H20+365.25</f>
        <v>36160.5</v>
      </c>
      <c r="K20" s="183">
        <f>I20+365.5</f>
        <v>36341.75</v>
      </c>
      <c r="L20" s="184">
        <f t="shared" ref="L20:AZ20" si="7">J20+365.25</f>
        <v>36525.75</v>
      </c>
      <c r="M20" s="183">
        <f t="shared" si="7"/>
        <v>36707</v>
      </c>
      <c r="N20" s="184">
        <f t="shared" si="7"/>
        <v>36891</v>
      </c>
      <c r="O20" s="183">
        <f t="shared" si="7"/>
        <v>37072.25</v>
      </c>
      <c r="P20" s="184">
        <f t="shared" si="7"/>
        <v>37256.25</v>
      </c>
      <c r="Q20" s="183">
        <f t="shared" si="7"/>
        <v>37437.5</v>
      </c>
      <c r="R20" s="184">
        <f t="shared" si="7"/>
        <v>37621.5</v>
      </c>
      <c r="S20" s="183">
        <f t="shared" si="7"/>
        <v>37802.75</v>
      </c>
      <c r="T20" s="184">
        <f t="shared" si="7"/>
        <v>37986.75</v>
      </c>
      <c r="U20" s="183">
        <f t="shared" si="7"/>
        <v>38168</v>
      </c>
      <c r="V20" s="184">
        <f t="shared" si="7"/>
        <v>38352</v>
      </c>
      <c r="W20" s="183">
        <f t="shared" si="7"/>
        <v>38533.25</v>
      </c>
      <c r="X20" s="184">
        <f t="shared" si="7"/>
        <v>38717.25</v>
      </c>
      <c r="Y20" s="183">
        <f t="shared" si="7"/>
        <v>38898.5</v>
      </c>
      <c r="Z20" s="184">
        <f t="shared" si="7"/>
        <v>39082.5</v>
      </c>
      <c r="AA20" s="183">
        <f t="shared" si="7"/>
        <v>39263.75</v>
      </c>
      <c r="AB20" s="184">
        <f t="shared" si="7"/>
        <v>39447.75</v>
      </c>
      <c r="AC20" s="183">
        <f t="shared" si="7"/>
        <v>39629</v>
      </c>
      <c r="AD20" s="184">
        <f t="shared" si="7"/>
        <v>39813</v>
      </c>
      <c r="AE20" s="183">
        <f t="shared" si="7"/>
        <v>39994.25</v>
      </c>
      <c r="AF20" s="184">
        <f t="shared" si="7"/>
        <v>40178.25</v>
      </c>
      <c r="AG20" s="183">
        <f t="shared" si="7"/>
        <v>40359.5</v>
      </c>
      <c r="AH20" s="184">
        <f t="shared" si="7"/>
        <v>40543.5</v>
      </c>
      <c r="AI20" s="183">
        <f t="shared" si="7"/>
        <v>40724.75</v>
      </c>
      <c r="AJ20" s="184">
        <f t="shared" si="7"/>
        <v>40908.75</v>
      </c>
      <c r="AK20" s="183">
        <f t="shared" si="7"/>
        <v>41090</v>
      </c>
      <c r="AL20" s="184">
        <f t="shared" si="7"/>
        <v>41274</v>
      </c>
      <c r="AM20" s="183">
        <f t="shared" si="7"/>
        <v>41455.25</v>
      </c>
      <c r="AN20" s="184">
        <f t="shared" si="7"/>
        <v>41639.25</v>
      </c>
      <c r="AO20" s="183">
        <f t="shared" si="7"/>
        <v>41820.5</v>
      </c>
      <c r="AP20" s="184">
        <f t="shared" si="7"/>
        <v>42004.5</v>
      </c>
      <c r="AQ20" s="183">
        <f t="shared" si="7"/>
        <v>42185.75</v>
      </c>
      <c r="AR20" s="184">
        <f t="shared" si="7"/>
        <v>42369.75</v>
      </c>
      <c r="AS20" s="183">
        <f t="shared" si="7"/>
        <v>42551</v>
      </c>
      <c r="AT20" s="184">
        <f t="shared" si="7"/>
        <v>42735</v>
      </c>
      <c r="AU20" s="183">
        <f t="shared" si="7"/>
        <v>42916.25</v>
      </c>
      <c r="AV20" s="184">
        <f t="shared" si="7"/>
        <v>43100.25</v>
      </c>
      <c r="AW20" s="183">
        <f t="shared" si="7"/>
        <v>43281.5</v>
      </c>
      <c r="AX20" s="184">
        <f t="shared" si="7"/>
        <v>43465.5</v>
      </c>
      <c r="AY20" s="183">
        <f t="shared" si="7"/>
        <v>43646.75</v>
      </c>
      <c r="AZ20" s="184">
        <f t="shared" si="7"/>
        <v>43830.75</v>
      </c>
      <c r="BB20" s="183">
        <f>AY20+365.25</f>
        <v>44012</v>
      </c>
      <c r="BC20" s="184">
        <f>AZ20+365.25</f>
        <v>44196</v>
      </c>
      <c r="BD20" s="183">
        <f t="shared" ref="BD20" si="8">BB20+365.25</f>
        <v>44377.25</v>
      </c>
    </row>
    <row r="21" spans="1:58" x14ac:dyDescent="0.55000000000000004">
      <c r="B21" s="3" t="s">
        <v>2</v>
      </c>
      <c r="F21" s="5">
        <f>$C$1</f>
        <v>0.74</v>
      </c>
      <c r="G21" s="66">
        <f t="shared" ref="G21:BD21" si="9">$C$1</f>
        <v>0.74</v>
      </c>
      <c r="H21" s="58">
        <f t="shared" si="9"/>
        <v>0.74</v>
      </c>
      <c r="I21" s="66">
        <f t="shared" si="9"/>
        <v>0.74</v>
      </c>
      <c r="J21" s="58">
        <f t="shared" si="9"/>
        <v>0.74</v>
      </c>
      <c r="K21" s="66">
        <f t="shared" si="9"/>
        <v>0.74</v>
      </c>
      <c r="L21" s="58">
        <f t="shared" si="9"/>
        <v>0.74</v>
      </c>
      <c r="M21" s="66">
        <f t="shared" si="9"/>
        <v>0.74</v>
      </c>
      <c r="N21" s="58">
        <f t="shared" si="9"/>
        <v>0.74</v>
      </c>
      <c r="O21" s="66">
        <f t="shared" si="9"/>
        <v>0.74</v>
      </c>
      <c r="P21" s="58">
        <f t="shared" si="9"/>
        <v>0.74</v>
      </c>
      <c r="Q21" s="66">
        <f t="shared" si="9"/>
        <v>0.74</v>
      </c>
      <c r="R21" s="58">
        <f t="shared" si="9"/>
        <v>0.74</v>
      </c>
      <c r="S21" s="66">
        <f t="shared" si="9"/>
        <v>0.74</v>
      </c>
      <c r="T21" s="58">
        <f t="shared" si="9"/>
        <v>0.74</v>
      </c>
      <c r="U21" s="66">
        <f t="shared" si="9"/>
        <v>0.74</v>
      </c>
      <c r="V21" s="58">
        <f t="shared" si="9"/>
        <v>0.74</v>
      </c>
      <c r="W21" s="66">
        <f t="shared" si="9"/>
        <v>0.74</v>
      </c>
      <c r="X21" s="58">
        <f t="shared" si="9"/>
        <v>0.74</v>
      </c>
      <c r="Y21" s="66">
        <f t="shared" si="9"/>
        <v>0.74</v>
      </c>
      <c r="Z21" s="58">
        <f t="shared" si="9"/>
        <v>0.74</v>
      </c>
      <c r="AA21" s="66">
        <f t="shared" si="9"/>
        <v>0.74</v>
      </c>
      <c r="AB21" s="58">
        <f t="shared" si="9"/>
        <v>0.74</v>
      </c>
      <c r="AC21" s="66">
        <f t="shared" si="9"/>
        <v>0.74</v>
      </c>
      <c r="AD21" s="58">
        <f t="shared" si="9"/>
        <v>0.74</v>
      </c>
      <c r="AE21" s="66">
        <f t="shared" si="9"/>
        <v>0.74</v>
      </c>
      <c r="AF21" s="58">
        <f t="shared" si="9"/>
        <v>0.74</v>
      </c>
      <c r="AG21" s="66">
        <f t="shared" si="9"/>
        <v>0.74</v>
      </c>
      <c r="AH21" s="58">
        <f t="shared" si="9"/>
        <v>0.74</v>
      </c>
      <c r="AI21" s="66">
        <f t="shared" si="9"/>
        <v>0.74</v>
      </c>
      <c r="AJ21" s="58">
        <f t="shared" si="9"/>
        <v>0.74</v>
      </c>
      <c r="AK21" s="66">
        <f t="shared" si="9"/>
        <v>0.74</v>
      </c>
      <c r="AL21" s="58">
        <f t="shared" si="9"/>
        <v>0.74</v>
      </c>
      <c r="AM21" s="66">
        <f t="shared" si="9"/>
        <v>0.74</v>
      </c>
      <c r="AN21" s="58">
        <f t="shared" si="9"/>
        <v>0.74</v>
      </c>
      <c r="AO21" s="66">
        <f t="shared" si="9"/>
        <v>0.74</v>
      </c>
      <c r="AP21" s="58">
        <f t="shared" si="9"/>
        <v>0.74</v>
      </c>
      <c r="AQ21" s="66">
        <f t="shared" si="9"/>
        <v>0.74</v>
      </c>
      <c r="AR21" s="58">
        <f t="shared" si="9"/>
        <v>0.74</v>
      </c>
      <c r="AS21" s="66">
        <f t="shared" si="9"/>
        <v>0.74</v>
      </c>
      <c r="AT21" s="58">
        <f t="shared" si="9"/>
        <v>0.74</v>
      </c>
      <c r="AU21" s="66">
        <f t="shared" si="9"/>
        <v>0.74</v>
      </c>
      <c r="AV21" s="58">
        <f t="shared" si="9"/>
        <v>0.74</v>
      </c>
      <c r="AW21" s="66">
        <f t="shared" si="9"/>
        <v>0.74</v>
      </c>
      <c r="AX21" s="58">
        <f t="shared" si="9"/>
        <v>0.74</v>
      </c>
      <c r="AY21" s="66">
        <f t="shared" si="9"/>
        <v>0.74</v>
      </c>
      <c r="AZ21" s="58">
        <f t="shared" si="9"/>
        <v>0.74</v>
      </c>
      <c r="BB21" s="66">
        <f t="shared" si="9"/>
        <v>0.74</v>
      </c>
      <c r="BC21" s="58">
        <f t="shared" si="9"/>
        <v>0.74</v>
      </c>
      <c r="BD21" s="66">
        <f t="shared" si="9"/>
        <v>0.74</v>
      </c>
    </row>
    <row r="22" spans="1:58" x14ac:dyDescent="0.55000000000000004">
      <c r="B22" s="3" t="s">
        <v>56</v>
      </c>
      <c r="C22">
        <f>'SDR Patient and Stations'!B12</f>
        <v>0.875</v>
      </c>
      <c r="D22">
        <f>'SDR Patient and Stations'!C12</f>
        <v>0.93269230769230771</v>
      </c>
      <c r="E22">
        <f>'SDR Patient and Stations'!D12</f>
        <v>0.80882352941176472</v>
      </c>
      <c r="F22" s="5">
        <f>'SDR Patient and Stations'!E12</f>
        <v>0.91176470588235292</v>
      </c>
      <c r="G22" s="66">
        <f>'SDR Patient and Stations'!F12</f>
        <v>0.78409090909090906</v>
      </c>
      <c r="H22" s="58">
        <f>'SDR Patient and Stations'!G12</f>
        <v>0.82954545454545459</v>
      </c>
      <c r="I22" s="66">
        <f>'SDR Patient and Stations'!H12</f>
        <v>0.86029411764705888</v>
      </c>
      <c r="J22" s="58">
        <f>'SDR Patient and Stations'!I12</f>
        <v>0.86764705882352944</v>
      </c>
      <c r="K22" s="66">
        <f>'SDR Patient and Stations'!J12</f>
        <v>0.90441176470588236</v>
      </c>
      <c r="L22" s="58">
        <f>'SDR Patient and Stations'!K12</f>
        <v>0.8716216216216216</v>
      </c>
      <c r="M22" s="66">
        <f>'SDR Patient and Stations'!M12</f>
        <v>0.77976190476190477</v>
      </c>
      <c r="N22" s="58">
        <f>'SDR Patient and Stations'!N12</f>
        <v>0.83333333333333337</v>
      </c>
      <c r="O22" s="66">
        <f>'SDR Patient and Stations'!O12</f>
        <v>0.81547619047619047</v>
      </c>
      <c r="P22" s="58">
        <f>'SDR Patient and Stations'!P12</f>
        <v>0.84523809523809523</v>
      </c>
      <c r="Q22" s="66">
        <f>'SDR Patient and Stations'!Q12</f>
        <v>0.79761904761904767</v>
      </c>
      <c r="R22" s="58">
        <f>'SDR Patient and Stations'!R12</f>
        <v>0.75</v>
      </c>
      <c r="S22" s="66">
        <f>'SDR Patient and Stations'!S12</f>
        <v>0.77976190476190477</v>
      </c>
      <c r="T22" s="58">
        <f>'SDR Patient and Stations'!T12</f>
        <v>0.83333333333333337</v>
      </c>
      <c r="U22" s="66">
        <f>'SDR Patient and Stations'!U12</f>
        <v>0.79166666666666663</v>
      </c>
      <c r="V22" s="58">
        <f>'SDR Patient and Stations'!V12</f>
        <v>0.81547619047619047</v>
      </c>
      <c r="W22" s="66">
        <f>'SDR Patient and Stations'!W12</f>
        <v>0.79761904761904767</v>
      </c>
      <c r="X22" s="58">
        <f>'SDR Patient and Stations'!X12</f>
        <v>0.88124999999999998</v>
      </c>
      <c r="Y22" s="66">
        <f>'SDR Patient and Stations'!Y12</f>
        <v>0.9375</v>
      </c>
      <c r="Z22" s="58">
        <f>'SDR Patient and Stations'!Z12</f>
        <v>0.86250000000000004</v>
      </c>
      <c r="AA22" s="66">
        <f>'SDR Patient and Stations'!AA12</f>
        <v>0.86875000000000002</v>
      </c>
      <c r="AB22" s="58">
        <f>'SDR Patient and Stations'!AB12</f>
        <v>0.86309523809523814</v>
      </c>
      <c r="AC22" s="66">
        <f>'SDR Patient and Stations'!AC12</f>
        <v>0.88095238095238093</v>
      </c>
      <c r="AD22" s="58">
        <f>'SDR Patient and Stations'!AD12</f>
        <v>0.85119047619047616</v>
      </c>
      <c r="AE22" s="66">
        <f>'SDR Patient and Stations'!AE12</f>
        <v>0.8928571428571429</v>
      </c>
      <c r="AF22" s="58">
        <f>'SDR Patient and Stations'!AF12</f>
        <v>0.84523809523809523</v>
      </c>
      <c r="AG22" s="66">
        <f>'SDR Patient and Stations'!AG12</f>
        <v>0.85119047619047616</v>
      </c>
      <c r="AH22" s="58">
        <f>'SDR Patient and Stations'!AH12</f>
        <v>0.7678571428571429</v>
      </c>
      <c r="AI22" s="66">
        <f>'SDR Patient and Stations'!AI12</f>
        <v>0</v>
      </c>
      <c r="AJ22" s="58">
        <f>'SDR Patient and Stations'!AJ12</f>
        <v>0</v>
      </c>
      <c r="AK22" s="66">
        <f>'SDR Patient and Stations'!AK12</f>
        <v>0.79761904761904767</v>
      </c>
      <c r="AL22" s="58">
        <f>'SDR Patient and Stations'!AL12</f>
        <v>0.84523809523809523</v>
      </c>
      <c r="AM22" s="66">
        <f>'SDR Patient and Stations'!AM12</f>
        <v>0.9107142857142857</v>
      </c>
      <c r="AN22" s="58">
        <f>'SDR Patient and Stations'!AN12</f>
        <v>0.94047619047619047</v>
      </c>
      <c r="AO22" s="66">
        <f>'SDR Patient and Stations'!AO12</f>
        <v>0.9107142857142857</v>
      </c>
      <c r="AP22" s="58">
        <f>'SDR Patient and Stations'!AP12</f>
        <v>0.9375</v>
      </c>
      <c r="AQ22" s="66">
        <f>'SDR Patient and Stations'!AQ12</f>
        <v>0.84146341463414631</v>
      </c>
      <c r="AR22" s="58">
        <f>'SDR Patient and Stations'!AR12</f>
        <v>0.87195121951219512</v>
      </c>
      <c r="AS22" s="66">
        <f>'SDR Patient and Stations'!AS12</f>
        <v>0.92073170731707321</v>
      </c>
      <c r="AT22" s="58" t="e">
        <f>'SDR Patient and Stations'!AT12</f>
        <v>#DIV/0!</v>
      </c>
      <c r="AU22" s="66">
        <f>'SDR Patient and Stations'!AU12</f>
        <v>0</v>
      </c>
      <c r="AV22" s="58">
        <f>'SDR Patient and Stations'!AV12</f>
        <v>0</v>
      </c>
      <c r="AW22" s="66">
        <f>'SDR Patient and Stations'!AW12</f>
        <v>0</v>
      </c>
      <c r="AX22" s="58">
        <f>'SDR Patient and Stations'!AX12</f>
        <v>0</v>
      </c>
      <c r="AY22" s="66">
        <f>'SDR Patient and Stations'!AY12</f>
        <v>0</v>
      </c>
      <c r="AZ22" s="58">
        <f>'SDR Patient and Stations'!AZ12</f>
        <v>0</v>
      </c>
      <c r="BB22" s="66"/>
      <c r="BC22" s="58"/>
      <c r="BD22" s="66"/>
    </row>
    <row r="23" spans="1:58" x14ac:dyDescent="0.55000000000000004">
      <c r="B23" s="3" t="s">
        <v>33</v>
      </c>
      <c r="C23" s="31">
        <f t="shared" ref="C23:E23" si="10">$F$1</f>
        <v>2.96</v>
      </c>
      <c r="D23" s="31">
        <f t="shared" si="10"/>
        <v>2.96</v>
      </c>
      <c r="E23" s="31">
        <f t="shared" si="10"/>
        <v>2.96</v>
      </c>
      <c r="F23" s="31">
        <f>$F$1</f>
        <v>2.96</v>
      </c>
      <c r="G23" s="67">
        <f t="shared" ref="G23:BD23" si="11">$F$1</f>
        <v>2.96</v>
      </c>
      <c r="H23" s="59">
        <f t="shared" si="11"/>
        <v>2.96</v>
      </c>
      <c r="I23" s="67">
        <f t="shared" si="11"/>
        <v>2.96</v>
      </c>
      <c r="J23" s="59">
        <f t="shared" si="11"/>
        <v>2.96</v>
      </c>
      <c r="K23" s="67">
        <f t="shared" si="11"/>
        <v>2.96</v>
      </c>
      <c r="L23" s="59">
        <f t="shared" si="11"/>
        <v>2.96</v>
      </c>
      <c r="M23" s="67">
        <f t="shared" si="11"/>
        <v>2.96</v>
      </c>
      <c r="N23" s="59">
        <f t="shared" si="11"/>
        <v>2.96</v>
      </c>
      <c r="O23" s="67">
        <f t="shared" si="11"/>
        <v>2.96</v>
      </c>
      <c r="P23" s="59">
        <f t="shared" si="11"/>
        <v>2.96</v>
      </c>
      <c r="Q23" s="67">
        <f t="shared" si="11"/>
        <v>2.96</v>
      </c>
      <c r="R23" s="59">
        <f t="shared" si="11"/>
        <v>2.96</v>
      </c>
      <c r="S23" s="67">
        <f t="shared" si="11"/>
        <v>2.96</v>
      </c>
      <c r="T23" s="59">
        <f t="shared" si="11"/>
        <v>2.96</v>
      </c>
      <c r="U23" s="67">
        <f t="shared" si="11"/>
        <v>2.96</v>
      </c>
      <c r="V23" s="59">
        <f t="shared" si="11"/>
        <v>2.96</v>
      </c>
      <c r="W23" s="67">
        <f t="shared" si="11"/>
        <v>2.96</v>
      </c>
      <c r="X23" s="59">
        <f t="shared" si="11"/>
        <v>2.96</v>
      </c>
      <c r="Y23" s="67">
        <f t="shared" si="11"/>
        <v>2.96</v>
      </c>
      <c r="Z23" s="59">
        <f t="shared" si="11"/>
        <v>2.96</v>
      </c>
      <c r="AA23" s="67">
        <f t="shared" si="11"/>
        <v>2.96</v>
      </c>
      <c r="AB23" s="59">
        <f t="shared" si="11"/>
        <v>2.96</v>
      </c>
      <c r="AC23" s="67">
        <f t="shared" si="11"/>
        <v>2.96</v>
      </c>
      <c r="AD23" s="59">
        <f t="shared" si="11"/>
        <v>2.96</v>
      </c>
      <c r="AE23" s="67">
        <f t="shared" si="11"/>
        <v>2.96</v>
      </c>
      <c r="AF23" s="59">
        <f t="shared" si="11"/>
        <v>2.96</v>
      </c>
      <c r="AG23" s="67">
        <f t="shared" si="11"/>
        <v>2.96</v>
      </c>
      <c r="AH23" s="59">
        <f t="shared" si="11"/>
        <v>2.96</v>
      </c>
      <c r="AI23" s="67">
        <f t="shared" si="11"/>
        <v>2.96</v>
      </c>
      <c r="AJ23" s="59">
        <f t="shared" si="11"/>
        <v>2.96</v>
      </c>
      <c r="AK23" s="67">
        <f t="shared" si="11"/>
        <v>2.96</v>
      </c>
      <c r="AL23" s="59">
        <f t="shared" si="11"/>
        <v>2.96</v>
      </c>
      <c r="AM23" s="67">
        <f t="shared" si="11"/>
        <v>2.96</v>
      </c>
      <c r="AN23" s="59">
        <f t="shared" si="11"/>
        <v>2.96</v>
      </c>
      <c r="AO23" s="67">
        <f t="shared" si="11"/>
        <v>2.96</v>
      </c>
      <c r="AP23" s="59">
        <f t="shared" si="11"/>
        <v>2.96</v>
      </c>
      <c r="AQ23" s="67">
        <f t="shared" si="11"/>
        <v>2.96</v>
      </c>
      <c r="AR23" s="59">
        <f t="shared" si="11"/>
        <v>2.96</v>
      </c>
      <c r="AS23" s="67">
        <f t="shared" si="11"/>
        <v>2.96</v>
      </c>
      <c r="AT23" s="59">
        <f t="shared" si="11"/>
        <v>2.96</v>
      </c>
      <c r="AU23" s="67">
        <f t="shared" si="11"/>
        <v>2.96</v>
      </c>
      <c r="AV23" s="59">
        <f t="shared" si="11"/>
        <v>2.96</v>
      </c>
      <c r="AW23" s="67">
        <f t="shared" si="11"/>
        <v>2.96</v>
      </c>
      <c r="AX23" s="59">
        <f t="shared" si="11"/>
        <v>2.96</v>
      </c>
      <c r="AY23" s="67">
        <f t="shared" si="11"/>
        <v>2.96</v>
      </c>
      <c r="AZ23" s="59">
        <f t="shared" si="11"/>
        <v>2.96</v>
      </c>
      <c r="BB23" s="67">
        <f t="shared" si="11"/>
        <v>2.96</v>
      </c>
      <c r="BC23" s="59">
        <f t="shared" si="11"/>
        <v>2.96</v>
      </c>
      <c r="BD23" s="67">
        <f t="shared" si="11"/>
        <v>2.96</v>
      </c>
    </row>
    <row r="24" spans="1:58" x14ac:dyDescent="0.55000000000000004">
      <c r="B24" s="3" t="s">
        <v>57</v>
      </c>
      <c r="C24" s="105">
        <f>'SDR Patient and Stations'!B11</f>
        <v>3.5</v>
      </c>
      <c r="D24" s="105">
        <f>'SDR Patient and Stations'!C11</f>
        <v>3.7307692307692308</v>
      </c>
      <c r="E24" s="105">
        <f>'SDR Patient and Stations'!D11</f>
        <v>3.2352941176470589</v>
      </c>
      <c r="F24" s="115">
        <f>'SDR Patient and Stations'!E11</f>
        <v>3.6470588235294117</v>
      </c>
      <c r="G24" s="114">
        <f t="shared" ref="G24:AZ24" si="12">J32/G26</f>
        <v>4.0588235294117645</v>
      </c>
      <c r="H24" s="113">
        <f t="shared" si="12"/>
        <v>4.2941176470588234</v>
      </c>
      <c r="I24" s="114">
        <f t="shared" si="12"/>
        <v>3.4411764705882355</v>
      </c>
      <c r="J24" s="113">
        <f t="shared" si="12"/>
        <v>2.6818181818181817</v>
      </c>
      <c r="K24" s="114">
        <f t="shared" si="12"/>
        <v>2.7954545454545454</v>
      </c>
      <c r="L24" s="113">
        <f t="shared" si="12"/>
        <v>2.9318181818181817</v>
      </c>
      <c r="M24" s="114">
        <f t="shared" si="12"/>
        <v>3.7941176470588234</v>
      </c>
      <c r="N24" s="113">
        <f t="shared" si="12"/>
        <v>3.8529411764705883</v>
      </c>
      <c r="O24" s="114">
        <f t="shared" si="12"/>
        <v>4.117647058823529</v>
      </c>
      <c r="P24" s="113">
        <f t="shared" si="12"/>
        <v>3.1136363636363638</v>
      </c>
      <c r="Q24" s="114">
        <f t="shared" si="12"/>
        <v>3.2272727272727271</v>
      </c>
      <c r="R24" s="113">
        <f t="shared" si="12"/>
        <v>3.0454545454545454</v>
      </c>
      <c r="S24" s="114">
        <f t="shared" si="12"/>
        <v>2.8636363636363638</v>
      </c>
      <c r="T24" s="113">
        <f t="shared" si="12"/>
        <v>2.9772727272727271</v>
      </c>
      <c r="U24" s="114">
        <f t="shared" si="12"/>
        <v>3.1818181818181817</v>
      </c>
      <c r="V24" s="113">
        <f t="shared" si="12"/>
        <v>3.0227272727272729</v>
      </c>
      <c r="W24" s="114">
        <f t="shared" si="12"/>
        <v>3.1136363636363638</v>
      </c>
      <c r="X24" s="113">
        <f t="shared" si="12"/>
        <v>3.0454545454545454</v>
      </c>
      <c r="Y24" s="114">
        <f t="shared" si="12"/>
        <v>3.2045454545454546</v>
      </c>
      <c r="Z24" s="113">
        <f t="shared" si="12"/>
        <v>3.4090909090909092</v>
      </c>
      <c r="AA24" s="114">
        <f t="shared" si="12"/>
        <v>3.1363636363636362</v>
      </c>
      <c r="AB24" s="113">
        <f t="shared" si="12"/>
        <v>3.1590909090909092</v>
      </c>
      <c r="AC24" s="114">
        <f t="shared" si="12"/>
        <v>3.2954545454545454</v>
      </c>
      <c r="AD24" s="113">
        <f t="shared" si="12"/>
        <v>3.3636363636363638</v>
      </c>
      <c r="AE24" s="114">
        <f t="shared" si="12"/>
        <v>3.25</v>
      </c>
      <c r="AF24" s="113">
        <f t="shared" si="12"/>
        <v>3.4090909090909092</v>
      </c>
      <c r="AG24" s="114">
        <f t="shared" si="12"/>
        <v>3.2272727272727271</v>
      </c>
      <c r="AH24" s="113">
        <f t="shared" si="12"/>
        <v>3.25</v>
      </c>
      <c r="AI24" s="114">
        <f t="shared" si="12"/>
        <v>2.9318181818181817</v>
      </c>
      <c r="AJ24" s="113">
        <f t="shared" si="12"/>
        <v>0</v>
      </c>
      <c r="AK24" s="114">
        <f t="shared" si="12"/>
        <v>0</v>
      </c>
      <c r="AL24" s="113">
        <f t="shared" si="12"/>
        <v>3.0454545454545454</v>
      </c>
      <c r="AM24" s="114">
        <f t="shared" si="12"/>
        <v>3.2272727272727271</v>
      </c>
      <c r="AN24" s="113">
        <f t="shared" si="12"/>
        <v>5.884615384615385</v>
      </c>
      <c r="AO24" s="114">
        <f t="shared" si="12"/>
        <v>5.4435958884333298</v>
      </c>
      <c r="AP24" s="113">
        <f t="shared" si="12"/>
        <v>4.6366580105270501</v>
      </c>
      <c r="AQ24" s="114">
        <f t="shared" si="12"/>
        <v>3.4885420676415118</v>
      </c>
      <c r="AR24" s="113">
        <f t="shared" si="12"/>
        <v>3.1363636363636362</v>
      </c>
      <c r="AS24" s="114">
        <f t="shared" si="12"/>
        <v>3.25</v>
      </c>
      <c r="AT24" s="113">
        <f t="shared" si="12"/>
        <v>3.4318181818181817</v>
      </c>
      <c r="AU24" s="114" t="e">
        <f t="shared" si="12"/>
        <v>#N/A</v>
      </c>
      <c r="AV24" s="113" t="e">
        <f t="shared" si="12"/>
        <v>#N/A</v>
      </c>
      <c r="AW24" s="114" t="e">
        <f t="shared" si="12"/>
        <v>#N/A</v>
      </c>
      <c r="AX24" s="113" t="e">
        <f t="shared" si="12"/>
        <v>#N/A</v>
      </c>
      <c r="AY24" s="114" t="e">
        <f t="shared" si="12"/>
        <v>#N/A</v>
      </c>
      <c r="AZ24" s="113" t="e">
        <f t="shared" si="12"/>
        <v>#N/A</v>
      </c>
      <c r="BB24" s="49" t="e">
        <f>BB30/(BB26+AY28)</f>
        <v>#N/A</v>
      </c>
      <c r="BC24" s="52" t="e">
        <f>BC30/(BC26+AZ28)</f>
        <v>#N/A</v>
      </c>
      <c r="BD24" s="49" t="e">
        <f>BD30/(BD26+BB28)</f>
        <v>#N/A</v>
      </c>
    </row>
    <row r="25" spans="1:58" ht="25.5" x14ac:dyDescent="0.6">
      <c r="A25" s="42" t="s">
        <v>76</v>
      </c>
      <c r="B25" s="175" t="s">
        <v>62</v>
      </c>
      <c r="C25" s="175"/>
      <c r="D25" s="176">
        <f>AVERAGE(C24:D24)</f>
        <v>3.6153846153846154</v>
      </c>
      <c r="E25" s="176">
        <f t="shared" ref="E25:G25" si="13">AVERAGE(D24:E24)</f>
        <v>3.4830316742081449</v>
      </c>
      <c r="F25" s="176">
        <f t="shared" si="13"/>
        <v>3.4411764705882355</v>
      </c>
      <c r="G25" s="176">
        <f t="shared" si="13"/>
        <v>3.8529411764705879</v>
      </c>
      <c r="H25" s="122">
        <f>AVERAGE(G24:H24)</f>
        <v>4.1764705882352935</v>
      </c>
      <c r="I25" s="123">
        <f t="shared" ref="I25:AZ25" si="14">AVERAGE(H24:I24)</f>
        <v>3.8676470588235294</v>
      </c>
      <c r="J25" s="122">
        <f t="shared" si="14"/>
        <v>3.0614973262032086</v>
      </c>
      <c r="K25" s="123">
        <f t="shared" si="14"/>
        <v>2.7386363636363633</v>
      </c>
      <c r="L25" s="122">
        <f t="shared" si="14"/>
        <v>2.8636363636363633</v>
      </c>
      <c r="M25" s="123">
        <f t="shared" si="14"/>
        <v>3.3629679144385025</v>
      </c>
      <c r="N25" s="122">
        <f t="shared" si="14"/>
        <v>3.8235294117647056</v>
      </c>
      <c r="O25" s="123">
        <f t="shared" si="14"/>
        <v>3.9852941176470589</v>
      </c>
      <c r="P25" s="122">
        <f t="shared" si="14"/>
        <v>3.6156417112299462</v>
      </c>
      <c r="Q25" s="123">
        <f t="shared" si="14"/>
        <v>3.1704545454545454</v>
      </c>
      <c r="R25" s="122">
        <f t="shared" si="14"/>
        <v>3.1363636363636362</v>
      </c>
      <c r="S25" s="123">
        <f t="shared" si="14"/>
        <v>2.9545454545454546</v>
      </c>
      <c r="T25" s="122">
        <f t="shared" si="14"/>
        <v>2.9204545454545454</v>
      </c>
      <c r="U25" s="123">
        <f t="shared" si="14"/>
        <v>3.0795454545454541</v>
      </c>
      <c r="V25" s="122">
        <f t="shared" si="14"/>
        <v>3.1022727272727275</v>
      </c>
      <c r="W25" s="123">
        <f t="shared" si="14"/>
        <v>3.0681818181818183</v>
      </c>
      <c r="X25" s="122">
        <f t="shared" si="14"/>
        <v>3.0795454545454546</v>
      </c>
      <c r="Y25" s="123">
        <f t="shared" si="14"/>
        <v>3.125</v>
      </c>
      <c r="Z25" s="122">
        <f t="shared" si="14"/>
        <v>3.3068181818181817</v>
      </c>
      <c r="AA25" s="123">
        <f t="shared" si="14"/>
        <v>3.2727272727272725</v>
      </c>
      <c r="AB25" s="122">
        <f t="shared" si="14"/>
        <v>3.1477272727272725</v>
      </c>
      <c r="AC25" s="123">
        <f t="shared" si="14"/>
        <v>3.2272727272727275</v>
      </c>
      <c r="AD25" s="122">
        <f t="shared" si="14"/>
        <v>3.3295454545454546</v>
      </c>
      <c r="AE25" s="123">
        <f t="shared" si="14"/>
        <v>3.3068181818181817</v>
      </c>
      <c r="AF25" s="122">
        <f t="shared" si="14"/>
        <v>3.3295454545454546</v>
      </c>
      <c r="AG25" s="123">
        <f t="shared" si="14"/>
        <v>3.3181818181818183</v>
      </c>
      <c r="AH25" s="122">
        <f t="shared" si="14"/>
        <v>3.2386363636363633</v>
      </c>
      <c r="AI25" s="123">
        <f t="shared" si="14"/>
        <v>3.0909090909090908</v>
      </c>
      <c r="AJ25" s="122">
        <f t="shared" si="14"/>
        <v>1.4659090909090908</v>
      </c>
      <c r="AK25" s="123">
        <f t="shared" si="14"/>
        <v>0</v>
      </c>
      <c r="AL25" s="122">
        <f t="shared" si="14"/>
        <v>1.5227272727272727</v>
      </c>
      <c r="AM25" s="123">
        <f t="shared" si="14"/>
        <v>3.1363636363636362</v>
      </c>
      <c r="AN25" s="122">
        <f t="shared" si="14"/>
        <v>4.5559440559440558</v>
      </c>
      <c r="AO25" s="123">
        <f t="shared" si="14"/>
        <v>5.6641056365243578</v>
      </c>
      <c r="AP25" s="122">
        <f t="shared" si="14"/>
        <v>5.0401269494801895</v>
      </c>
      <c r="AQ25" s="123">
        <f t="shared" si="14"/>
        <v>4.0626000390842805</v>
      </c>
      <c r="AR25" s="122">
        <f t="shared" si="14"/>
        <v>3.3124528520025738</v>
      </c>
      <c r="AS25" s="123">
        <f t="shared" si="14"/>
        <v>3.1931818181818183</v>
      </c>
      <c r="AT25" s="122">
        <f t="shared" si="14"/>
        <v>3.3409090909090908</v>
      </c>
      <c r="AU25" s="123" t="e">
        <f t="shared" si="14"/>
        <v>#N/A</v>
      </c>
      <c r="AV25" s="122" t="e">
        <f t="shared" si="14"/>
        <v>#N/A</v>
      </c>
      <c r="AW25" s="123" t="e">
        <f t="shared" si="14"/>
        <v>#N/A</v>
      </c>
      <c r="AX25" s="122" t="e">
        <f t="shared" si="14"/>
        <v>#N/A</v>
      </c>
      <c r="AY25" s="123" t="e">
        <f t="shared" si="14"/>
        <v>#N/A</v>
      </c>
      <c r="AZ25" s="122" t="e">
        <f t="shared" si="14"/>
        <v>#N/A</v>
      </c>
      <c r="BB25" s="49">
        <f>'SDR Patient and Stations'!AX13</f>
        <v>0</v>
      </c>
      <c r="BC25" s="52">
        <f>'SDR Patient and Stations'!AY13</f>
        <v>0</v>
      </c>
      <c r="BD25" s="49">
        <f>'SDR Patient and Stations'!AZ13</f>
        <v>0</v>
      </c>
    </row>
    <row r="26" spans="1:58" x14ac:dyDescent="0.55000000000000004">
      <c r="A26" s="193" t="s">
        <v>39</v>
      </c>
      <c r="B26" s="193"/>
      <c r="C26" s="193"/>
      <c r="D26" s="193"/>
      <c r="E26" s="193"/>
      <c r="F26" s="25">
        <f>HLOOKUP(F19,'SDR Patient and Stations'!$B$6:$AT$14,5,FALSE)</f>
        <v>34</v>
      </c>
      <c r="G26" s="49">
        <f>IF((F26+E28+(IF(F16&gt;0,0,F16))&gt;'SDR Patient and Stations'!G8),'SDR Patient and Stations'!G8,(F26+E28+(IF(F16&gt;0,0,F16))))</f>
        <v>34</v>
      </c>
      <c r="H26" s="52">
        <f>IF((G26+F28+(IF(G16&gt;0,0,G16))&gt;'SDR Patient and Stations'!H8),'SDR Patient and Stations'!H8,(G26+F28+(IF(G16&gt;0,0,G16))))</f>
        <v>34</v>
      </c>
      <c r="I26" s="116">
        <f>IF((H26+G28+(IF(H16&gt;0,0,H16))&gt;'SDR Patient and Stations'!I8),'SDR Patient and Stations'!I8,(H26+G28+(IF(H16&gt;0,0,H16))))</f>
        <v>34</v>
      </c>
      <c r="J26" s="117">
        <f>IF((I26+H28+(IF(I16&gt;0,0,I16))&gt;'SDR Patient and Stations'!J8),'SDR Patient and Stations'!J8,(I26+H28+(IF(I16&gt;0,0,I16))))</f>
        <v>44</v>
      </c>
      <c r="K26" s="116">
        <f>IF((J26+I28+(IF(J16&gt;0,0,J16))&gt;'SDR Patient and Stations'!K8),'SDR Patient and Stations'!K8,(J26+I28+(IF(J16&gt;0,0,J16))))</f>
        <v>44</v>
      </c>
      <c r="L26" s="117">
        <f>IF((K26+J28+(IF(K16&gt;0,0,K16))&gt;'SDR Patient and Stations'!L8),'SDR Patient and Stations'!L8,(K26+J28+(IF(K16&gt;0,0,K16))))</f>
        <v>44</v>
      </c>
      <c r="M26" s="116">
        <f>IF((L26+K28+(IF(L16&gt;0,0,L16))&gt;'SDR Patient and Stations'!M8),'SDR Patient and Stations'!M8,(L26+K28+(IF(L16&gt;0,0,L16))))</f>
        <v>34</v>
      </c>
      <c r="N26" s="117">
        <f>IF((M26+L28+(IF(M16&gt;0,0,M16))&gt;'SDR Patient and Stations'!N8),'SDR Patient and Stations'!N8,(M26+L28+(IF(M16&gt;0,0,M16))))</f>
        <v>34</v>
      </c>
      <c r="O26" s="116">
        <f>IF((N26+M28+(IF(N16&gt;0,0,N16))&gt;'SDR Patient and Stations'!O8),'SDR Patient and Stations'!O8,(N26+M28+(IF(N16&gt;0,0,N16))))</f>
        <v>34</v>
      </c>
      <c r="P26" s="117">
        <f>IF((O26+N28+(IF(O16&gt;0,0,O16))&gt;'SDR Patient and Stations'!P8),'SDR Patient and Stations'!P8,(O26+N28+(IF(O16&gt;0,0,O16))))</f>
        <v>44</v>
      </c>
      <c r="Q26" s="116">
        <f>IF((P26+O28+(IF(P16&gt;0,0,P16))&gt;'SDR Patient and Stations'!Q8),'SDR Patient and Stations'!Q8,(P26+O28+(IF(P16&gt;0,0,P16))))</f>
        <v>44</v>
      </c>
      <c r="R26" s="117">
        <f>IF((Q26+P28+(IF(Q16&gt;0,0,Q16))&gt;'SDR Patient and Stations'!R8),'SDR Patient and Stations'!R8,(Q26+P28+(IF(Q16&gt;0,0,Q16))))</f>
        <v>44</v>
      </c>
      <c r="S26" s="116">
        <f>IF((R26+Q28+(IF(R16&gt;0,0,R16))&gt;'SDR Patient and Stations'!S8),'SDR Patient and Stations'!S8,(R26+Q28+(IF(R16&gt;0,0,R16))))</f>
        <v>44</v>
      </c>
      <c r="T26" s="117">
        <f>IF((S26+R28+(IF(S16&gt;0,0,S16))&gt;'SDR Patient and Stations'!T8),'SDR Patient and Stations'!T8,(S26+R28+(IF(S16&gt;0,0,S16))))</f>
        <v>44</v>
      </c>
      <c r="U26" s="116">
        <f>IF((T26+S28+(IF(T16&gt;0,0,T16))&gt;'SDR Patient and Stations'!U8),'SDR Patient and Stations'!U8,(T26+S28+(IF(T16&gt;0,0,T16))))</f>
        <v>44</v>
      </c>
      <c r="V26" s="117">
        <f>IF((U26+T28+(IF(U16&gt;0,0,U16))&gt;'SDR Patient and Stations'!V8),'SDR Patient and Stations'!V8,(U26+T28+(IF(U16&gt;0,0,U16))))</f>
        <v>44</v>
      </c>
      <c r="W26" s="116">
        <f>IF((V26+U28+(IF(V16&gt;0,0,V16))&gt;'SDR Patient and Stations'!W8),'SDR Patient and Stations'!W8,(V26+U28+(IF(V16&gt;0,0,V16))))</f>
        <v>44</v>
      </c>
      <c r="X26" s="117">
        <f>IF((W26+V28+(IF(W16&gt;0,0,W16))&gt;'SDR Patient and Stations'!X8),'SDR Patient and Stations'!X8,(W26+V28+(IF(W16&gt;0,0,W16))))</f>
        <v>44</v>
      </c>
      <c r="Y26" s="116">
        <f>IF((X26+W28+(IF(X16&gt;0,0,X16))&gt;'SDR Patient and Stations'!Y8),'SDR Patient and Stations'!Y8,(X26+W28+(IF(X16&gt;0,0,X16))))</f>
        <v>44</v>
      </c>
      <c r="Z26" s="117">
        <f>IF((Y26+X28+(IF(Y16&gt;0,0,Y16))&gt;'SDR Patient and Stations'!Z8),'SDR Patient and Stations'!Z8,(Y26+X28+(IF(Y16&gt;0,0,Y16))))</f>
        <v>44</v>
      </c>
      <c r="AA26" s="116">
        <f>IF((Z26+Y28+(IF(Z16&gt;0,0,Z16))&gt;'SDR Patient and Stations'!AA8),'SDR Patient and Stations'!AA8,(Z26+Y28+(IF(Z16&gt;0,0,Z16))))</f>
        <v>44</v>
      </c>
      <c r="AB26" s="117">
        <f>IF((AA26+Z28+(IF(AA16&gt;0,0,AA16))&gt;'SDR Patient and Stations'!AB8),'SDR Patient and Stations'!AB8,(AA26+Z28+(IF(AA16&gt;0,0,AA16))))</f>
        <v>44</v>
      </c>
      <c r="AC26" s="116">
        <f>IF((AB26+AA28+(IF(AB16&gt;0,0,AB16))&gt;'SDR Patient and Stations'!AC8),'SDR Patient and Stations'!AC8,(AB26+AA28+(IF(AB16&gt;0,0,AB16))))</f>
        <v>44</v>
      </c>
      <c r="AD26" s="117">
        <f>IF((AC26+AB28+(IF(AC16&gt;0,0,AC16))&gt;'SDR Patient and Stations'!AD8),'SDR Patient and Stations'!AD8,(AC26+AB28+(IF(AC16&gt;0,0,AC16))))</f>
        <v>44</v>
      </c>
      <c r="AE26" s="116">
        <f>IF((AD26+AC28+(IF(AD16&gt;0,0,AD16))&gt;'SDR Patient and Stations'!AE8),'SDR Patient and Stations'!AE8,(AD26+AC28+(IF(AD16&gt;0,0,AD16))))</f>
        <v>44</v>
      </c>
      <c r="AF26" s="117">
        <f>IF((AE26+AD28+(IF(AE16&gt;0,0,AE16))&gt;'SDR Patient and Stations'!AF8),'SDR Patient and Stations'!AF8,(AE26+AD28+(IF(AE16&gt;0,0,AE16))))</f>
        <v>44</v>
      </c>
      <c r="AG26" s="116">
        <f>IF((AF26+AE28+(IF(AF16&gt;0,0,AF16))&gt;'SDR Patient and Stations'!AG8),'SDR Patient and Stations'!AG8,(AF26+AE28+(IF(AF16&gt;0,0,AF16))))</f>
        <v>44</v>
      </c>
      <c r="AH26" s="117">
        <f>IF((AG26+AF28+(IF(AG16&gt;0,0,AG16))&gt;'SDR Patient and Stations'!AH8),'SDR Patient and Stations'!AH8,(AG26+AF28+(IF(AG16&gt;0,0,AG16))))</f>
        <v>44</v>
      </c>
      <c r="AI26" s="116">
        <f>IF((AH26+AG28+(IF(AH16&gt;0,0,AH16))&gt;'SDR Patient and Stations'!AI8),'SDR Patient and Stations'!AI8,(AH26+AG28+(IF(AH16&gt;0,0,AH16))))</f>
        <v>44</v>
      </c>
      <c r="AJ26" s="117">
        <f>IF((AI26+AH28+(IF(AI16&gt;0,0,AI16))&gt;'SDR Patient and Stations'!AJ8),'SDR Patient and Stations'!AJ8,(AI26+AH28+(IF(AI16&gt;0,0,AI16))))</f>
        <v>44</v>
      </c>
      <c r="AK26" s="116">
        <f>IF((AJ26+AI28+(IF(AJ16&gt;0,0,AJ16))&gt;'SDR Patient and Stations'!AK8),'SDR Patient and Stations'!AK8,(AJ26+AI28+(IF(AJ16&gt;0,0,AJ16))))</f>
        <v>44</v>
      </c>
      <c r="AL26" s="117">
        <f>IF((AK26+AJ28+(IF(AK16&gt;0,0,AK16))&gt;'SDR Patient and Stations'!AL8),'SDR Patient and Stations'!AL8,(AK26+AJ28+(IF(AK16&gt;0,0,AK16))))</f>
        <v>44</v>
      </c>
      <c r="AM26" s="116">
        <f>IF((AL26+AK28+(IF(AL16&gt;0,0,AL16))&gt;'SDR Patient and Stations'!AM8),'SDR Patient and Stations'!AM8,(AL26+AK28+(IF(AL16&gt;0,0,AL16))))</f>
        <v>44</v>
      </c>
      <c r="AN26" s="117">
        <f>IF((AM26+AL28+(IF(AM16&gt;0,0,AM16))&gt;'SDR Patient and Stations'!AN8),'SDR Patient and Stations'!AN8,(AM26+AL28+(IF(AM16&gt;0,0,AM16))))</f>
        <v>26</v>
      </c>
      <c r="AO26" s="116">
        <f>IF((AN26+AM28+(IF(AN16&gt;0,0,AN16))&gt;'SDR Patient and Stations'!AO8),'SDR Patient and Stations'!AO8,(AN26+AM28+(IF(AN16&gt;0,0,AN16))))</f>
        <v>29.024931908652846</v>
      </c>
      <c r="AP26" s="117">
        <f>IF((AO26+AN28+(IF(AO16&gt;0,0,AO16))&gt;'SDR Patient and Stations'!AP8),'SDR Patient and Stations'!AP8,(AO26+AN28+(IF(AO16&gt;0,0,AO16))))</f>
        <v>32.997904881625821</v>
      </c>
      <c r="AQ26" s="116">
        <f>IF((AP26+AO28+(IF(AP16&gt;0,0,AP16))&gt;'SDR Patient and Stations'!AQ8),'SDR Patient and Stations'!AQ8,(AP26+AO28+(IF(AP16&gt;0,0,AP16))))</f>
        <v>42.997904881625821</v>
      </c>
      <c r="AR26" s="117">
        <f>IF((AQ26+AP28+(IF(AQ16&gt;0,0,AQ16))&gt;'SDR Patient and Stations'!AR8),'SDR Patient and Stations'!AR8,(AQ26+AP28+(IF(AQ16&gt;0,0,AQ16))))</f>
        <v>44</v>
      </c>
      <c r="AS26" s="116">
        <f>IF((AR26+AQ28+(IF(AR16&gt;0,0,AR16))&gt;'SDR Patient and Stations'!AS8),'SDR Patient and Stations'!AS8,(AR26+AQ28+(IF(AR16&gt;0,0,AR16))))</f>
        <v>44</v>
      </c>
      <c r="AT26" s="117">
        <f>IF((AS26+AR28+(IF(AS16&gt;0,0,AS16))&gt;'SDR Patient and Stations'!AT8),'SDR Patient and Stations'!AT8,(AS26+AR28+(IF(AS16&gt;0,0,AS16))))</f>
        <v>44</v>
      </c>
      <c r="AU26" s="116">
        <f>IF((AT26+AS28+(IF(AT16&gt;0,0,AT16))&gt;'SDR Patient and Stations'!AU8),'SDR Patient and Stations'!AU8,(AT26+AS28+(IF(AT16&gt;0,0,AT16))))</f>
        <v>0</v>
      </c>
      <c r="AV26" s="117">
        <f>IF((AU26+AT28+(IF(AU16&gt;0,0,AU16))&gt;'SDR Patient and Stations'!AV8),'SDR Patient and Stations'!AV8,(AU26+AT28+(IF(AU16&gt;0,0,AU16))))</f>
        <v>0</v>
      </c>
      <c r="AW26" s="116">
        <f>IF((AV26+AU28+(IF(AV16&gt;0,0,AV16))&gt;'SDR Patient and Stations'!AW8),'SDR Patient and Stations'!AW8,(AV26+AU28+(IF(AV16&gt;0,0,AV16))))</f>
        <v>0</v>
      </c>
      <c r="AX26" s="117" t="e">
        <f>IF((AW26+AV28+(IF(AW16&gt;0,0,AW16))&gt;'SDR Patient and Stations'!AX8),'SDR Patient and Stations'!AX8,(AW26+AV28+(IF(AW16&gt;0,0,AW16))))</f>
        <v>#N/A</v>
      </c>
      <c r="AY26" s="116" t="e">
        <f>IF((AX26+AW28+(IF(AX16&gt;0,0,AX16))&gt;'SDR Patient and Stations'!AY8),'SDR Patient and Stations'!AY8,(AX26+AW28+(IF(AX16&gt;0,0,AX16))))</f>
        <v>#N/A</v>
      </c>
      <c r="AZ26" s="117" t="e">
        <f>IF((AY26+AX28+(IF(AY16&gt;0,0,AY16))&gt;'SDR Patient and Stations'!AZ8),'SDR Patient and Stations'!AZ8,(AY26+AX28+(IF(AY16&gt;0,0,AY16))))</f>
        <v>#N/A</v>
      </c>
      <c r="BB26" s="49" t="e">
        <f>HLOOKUP(BB19,'SDR Patient and Stations'!$B$6:$AT$13,4,FALSE)</f>
        <v>#N/A</v>
      </c>
      <c r="BC26" s="52" t="e">
        <f>HLOOKUP(BC19,'SDR Patient and Stations'!$B$6:$AT$13,4,FALSE)</f>
        <v>#N/A</v>
      </c>
      <c r="BD26" s="49" t="e">
        <f>HLOOKUP(BD19,'SDR Patient and Stations'!$B$6:$AT$13,4,FALSE)</f>
        <v>#N/A</v>
      </c>
      <c r="BE26" s="52" t="e">
        <f>HLOOKUP(BE19,'SDR Patient and Stations'!$B$6:$AT$13,4,FALSE)</f>
        <v>#N/A</v>
      </c>
    </row>
    <row r="27" spans="1:58" ht="42.75" customHeight="1" x14ac:dyDescent="0.55000000000000004">
      <c r="A27" s="194" t="s">
        <v>59</v>
      </c>
      <c r="B27" s="194"/>
      <c r="F27" s="25"/>
      <c r="G27" s="49"/>
      <c r="H27" s="52"/>
      <c r="I27" s="49"/>
      <c r="J27" s="52"/>
      <c r="K27" s="49"/>
      <c r="L27" s="52"/>
      <c r="M27" s="49"/>
      <c r="N27" s="52"/>
      <c r="O27" s="49"/>
      <c r="P27" s="52"/>
      <c r="Q27" s="49"/>
      <c r="R27" s="52"/>
      <c r="S27" s="49"/>
      <c r="T27" s="52"/>
      <c r="U27" s="49"/>
      <c r="V27" s="52"/>
      <c r="W27" s="49"/>
      <c r="X27" s="52"/>
      <c r="Y27" s="49"/>
      <c r="Z27" s="52"/>
      <c r="AA27" s="49"/>
      <c r="AB27" s="52"/>
      <c r="AC27" s="49"/>
      <c r="AD27" s="52"/>
      <c r="AE27" s="49"/>
      <c r="AF27" s="52"/>
      <c r="AG27" s="49"/>
      <c r="AH27" s="52"/>
      <c r="AI27" s="49"/>
      <c r="AJ27" s="52"/>
      <c r="AK27" s="49"/>
      <c r="AL27" s="52"/>
      <c r="AM27" s="49"/>
      <c r="AN27" s="52"/>
      <c r="AO27" s="49"/>
      <c r="AP27" s="52"/>
      <c r="AQ27" s="49"/>
      <c r="AR27" s="52"/>
      <c r="AS27" s="49"/>
      <c r="AT27" s="52"/>
      <c r="AU27" s="49"/>
      <c r="AV27" s="52"/>
      <c r="AW27" s="49"/>
      <c r="AX27" s="52"/>
      <c r="AY27" s="49"/>
      <c r="AZ27" s="52"/>
      <c r="BB27" s="49"/>
      <c r="BC27" s="52"/>
      <c r="BD27" s="49"/>
      <c r="BE27" s="52"/>
    </row>
    <row r="28" spans="1:58" x14ac:dyDescent="0.55000000000000004">
      <c r="A28" s="193" t="s">
        <v>58</v>
      </c>
      <c r="B28" s="193"/>
      <c r="F28" s="25"/>
      <c r="G28" s="116">
        <f>IF(F49&lt;0,0,F49)</f>
        <v>0</v>
      </c>
      <c r="H28" s="117">
        <f t="shared" ref="H28:AZ28" si="15">IF(G49&lt;0,0,G49)</f>
        <v>10</v>
      </c>
      <c r="I28" s="116">
        <f t="shared" si="15"/>
        <v>10</v>
      </c>
      <c r="J28" s="117">
        <f t="shared" si="15"/>
        <v>3.2956625980819538</v>
      </c>
      <c r="K28" s="116">
        <f t="shared" si="15"/>
        <v>0</v>
      </c>
      <c r="L28" s="117">
        <f t="shared" si="15"/>
        <v>0</v>
      </c>
      <c r="M28" s="116">
        <f t="shared" si="15"/>
        <v>0</v>
      </c>
      <c r="N28" s="117">
        <f t="shared" si="15"/>
        <v>10</v>
      </c>
      <c r="O28" s="116">
        <f t="shared" si="15"/>
        <v>10</v>
      </c>
      <c r="P28" s="117">
        <f t="shared" si="15"/>
        <v>10</v>
      </c>
      <c r="Q28" s="116">
        <f t="shared" si="15"/>
        <v>5.1540959564215356</v>
      </c>
      <c r="R28" s="117">
        <f t="shared" si="15"/>
        <v>8.0012378791004792</v>
      </c>
      <c r="S28" s="116">
        <f t="shared" si="15"/>
        <v>0</v>
      </c>
      <c r="T28" s="117">
        <f t="shared" si="15"/>
        <v>0</v>
      </c>
      <c r="U28" s="116">
        <f t="shared" si="15"/>
        <v>0</v>
      </c>
      <c r="V28" s="117">
        <f t="shared" si="15"/>
        <v>5.4150867285195687</v>
      </c>
      <c r="W28" s="116">
        <f t="shared" si="15"/>
        <v>3.4286786786786791</v>
      </c>
      <c r="X28" s="117">
        <f t="shared" si="15"/>
        <v>4.4036517433464013</v>
      </c>
      <c r="Y28" s="116">
        <f t="shared" si="15"/>
        <v>0</v>
      </c>
      <c r="Z28" s="117">
        <f t="shared" si="15"/>
        <v>6.5004064214590471</v>
      </c>
      <c r="AA28" s="116">
        <f t="shared" si="15"/>
        <v>10</v>
      </c>
      <c r="AB28" s="117">
        <f t="shared" si="15"/>
        <v>4.0133118192819666</v>
      </c>
      <c r="AC28" s="116">
        <f t="shared" si="15"/>
        <v>2.2933678359210248</v>
      </c>
      <c r="AD28" s="117">
        <f t="shared" si="15"/>
        <v>3.3536036036036023</v>
      </c>
      <c r="AE28" s="116">
        <f t="shared" si="15"/>
        <v>9.6231884057971087</v>
      </c>
      <c r="AF28" s="117">
        <f t="shared" si="15"/>
        <v>5.7010499708341484</v>
      </c>
      <c r="AG28" s="116">
        <f t="shared" si="15"/>
        <v>8.4231127679403599</v>
      </c>
      <c r="AH28" s="117">
        <f t="shared" si="15"/>
        <v>2.0281227173119092</v>
      </c>
      <c r="AI28" s="116">
        <f t="shared" si="15"/>
        <v>4.3108108108108141</v>
      </c>
      <c r="AJ28" s="117">
        <f t="shared" si="15"/>
        <v>0</v>
      </c>
      <c r="AK28" s="116">
        <f t="shared" si="15"/>
        <v>0</v>
      </c>
      <c r="AL28" s="117">
        <f t="shared" si="15"/>
        <v>0</v>
      </c>
      <c r="AM28" s="116">
        <f t="shared" si="15"/>
        <v>3.0249319086528459</v>
      </c>
      <c r="AN28" s="117">
        <f t="shared" si="15"/>
        <v>3.9729729729729755</v>
      </c>
      <c r="AO28" s="116">
        <f t="shared" si="15"/>
        <v>10</v>
      </c>
      <c r="AP28" s="117">
        <f t="shared" si="15"/>
        <v>10</v>
      </c>
      <c r="AQ28" s="116">
        <f t="shared" si="15"/>
        <v>10</v>
      </c>
      <c r="AR28" s="117">
        <f t="shared" si="15"/>
        <v>6.6841300945268003</v>
      </c>
      <c r="AS28" s="116">
        <f t="shared" si="15"/>
        <v>0</v>
      </c>
      <c r="AT28" s="117">
        <f t="shared" si="15"/>
        <v>1.1532414767708943</v>
      </c>
      <c r="AU28" s="116">
        <f t="shared" si="15"/>
        <v>7.3536036036036023</v>
      </c>
      <c r="AV28" s="117" t="e">
        <f t="shared" si="15"/>
        <v>#N/A</v>
      </c>
      <c r="AW28" s="116" t="e">
        <f t="shared" si="15"/>
        <v>#N/A</v>
      </c>
      <c r="AX28" s="117" t="e">
        <f t="shared" si="15"/>
        <v>#N/A</v>
      </c>
      <c r="AY28" s="116" t="e">
        <f t="shared" si="15"/>
        <v>#N/A</v>
      </c>
      <c r="AZ28" s="117" t="e">
        <f t="shared" si="15"/>
        <v>#N/A</v>
      </c>
      <c r="BB28" s="49"/>
      <c r="BC28" s="52"/>
      <c r="BD28" s="49"/>
      <c r="BE28" s="52"/>
    </row>
    <row r="29" spans="1:58" ht="35.25" customHeight="1" x14ac:dyDescent="0.55000000000000004">
      <c r="A29" s="195" t="s">
        <v>60</v>
      </c>
      <c r="B29" s="196"/>
      <c r="F29" s="25"/>
      <c r="G29" s="49"/>
      <c r="H29" s="52"/>
      <c r="I29" s="49"/>
      <c r="J29" s="52"/>
      <c r="K29" s="49"/>
      <c r="L29" s="52"/>
      <c r="M29" s="49"/>
      <c r="N29" s="52"/>
      <c r="O29" s="49"/>
      <c r="P29" s="52"/>
      <c r="Q29" s="49"/>
      <c r="R29" s="52"/>
      <c r="S29" s="49"/>
      <c r="T29" s="52"/>
      <c r="U29" s="49"/>
      <c r="V29" s="52"/>
      <c r="W29" s="49"/>
      <c r="X29" s="52"/>
      <c r="Y29" s="49"/>
      <c r="Z29" s="52"/>
      <c r="AA29" s="49"/>
      <c r="AB29" s="52"/>
      <c r="AC29" s="49"/>
      <c r="AD29" s="52"/>
      <c r="AE29" s="49"/>
      <c r="AF29" s="52"/>
      <c r="AG29" s="49"/>
      <c r="AH29" s="52"/>
      <c r="AI29" s="49"/>
      <c r="AJ29" s="52"/>
      <c r="AK29" s="49"/>
      <c r="AL29" s="52"/>
      <c r="AM29" s="49"/>
      <c r="AN29" s="52"/>
      <c r="AO29" s="49"/>
      <c r="AP29" s="52"/>
      <c r="AQ29" s="49"/>
      <c r="AR29" s="52"/>
      <c r="AS29" s="49"/>
      <c r="AT29" s="52"/>
      <c r="AU29" s="49"/>
      <c r="AV29" s="52"/>
      <c r="AW29" s="49"/>
      <c r="AX29" s="52"/>
      <c r="AY29" s="49"/>
      <c r="AZ29" s="52"/>
      <c r="BB29" s="49"/>
      <c r="BC29" s="52"/>
      <c r="BD29" s="49"/>
      <c r="BE29" s="52"/>
    </row>
    <row r="30" spans="1:58" x14ac:dyDescent="0.55000000000000004">
      <c r="B30" s="3" t="s">
        <v>41</v>
      </c>
      <c r="F30" s="25">
        <f>HLOOKUP(F19,'SDR Patient and Stations'!$B$6:$AT$14,4,FALSE)</f>
        <v>124</v>
      </c>
      <c r="G30" s="68">
        <f>HLOOKUP(G19,'SDR Patient and Stations'!$B$6:$AT$14,4,FALSE)</f>
        <v>138</v>
      </c>
      <c r="H30" s="60">
        <f>HLOOKUP(H19,'SDR Patient and Stations'!$B$6:$AT$14,4,FALSE)</f>
        <v>146</v>
      </c>
      <c r="I30" s="68">
        <f>HLOOKUP(I19,'SDR Patient and Stations'!$B$6:$AT$14,4,FALSE)</f>
        <v>117</v>
      </c>
      <c r="J30" s="60">
        <f>HLOOKUP(J19,'SDR Patient and Stations'!$B$6:$AT$14,4,FALSE)</f>
        <v>118</v>
      </c>
      <c r="K30" s="68">
        <f>HLOOKUP(K19,'SDR Patient and Stations'!$B$6:$AT$14,4,FALSE)</f>
        <v>123</v>
      </c>
      <c r="L30" s="60">
        <f>HLOOKUP(L19,'SDR Patient and Stations'!$B$6:$AT$14,4,FALSE)</f>
        <v>129</v>
      </c>
      <c r="M30" s="68">
        <f>HLOOKUP(M19,'SDR Patient and Stations'!$B$6:$AT$14,4,FALSE)</f>
        <v>129</v>
      </c>
      <c r="N30" s="60">
        <f>HLOOKUP(N19,'SDR Patient and Stations'!$B$6:$AT$14,4,FALSE)</f>
        <v>131</v>
      </c>
      <c r="O30" s="68">
        <f>HLOOKUP(O19,'SDR Patient and Stations'!$B$6:$AT$14,4,FALSE)</f>
        <v>140</v>
      </c>
      <c r="P30" s="60">
        <f>HLOOKUP(P19,'SDR Patient and Stations'!$B$6:$AT$14,4,FALSE)</f>
        <v>137</v>
      </c>
      <c r="Q30" s="68">
        <f>HLOOKUP(Q19,'SDR Patient and Stations'!$B$6:$AT$14,4,FALSE)</f>
        <v>142</v>
      </c>
      <c r="R30" s="60">
        <f>HLOOKUP(R19,'SDR Patient and Stations'!$B$6:$AT$14,4,FALSE)</f>
        <v>134</v>
      </c>
      <c r="S30" s="68">
        <f>HLOOKUP(S19,'SDR Patient and Stations'!$B$6:$AT$14,4,FALSE)</f>
        <v>126</v>
      </c>
      <c r="T30" s="60">
        <f>HLOOKUP(T19,'SDR Patient and Stations'!$B$6:$AT$14,4,FALSE)</f>
        <v>131</v>
      </c>
      <c r="U30" s="68">
        <f>HLOOKUP(U19,'SDR Patient and Stations'!$B$6:$AT$14,4,FALSE)</f>
        <v>140</v>
      </c>
      <c r="V30" s="60">
        <f>HLOOKUP(V19,'SDR Patient and Stations'!$B$6:$AT$14,4,FALSE)</f>
        <v>133</v>
      </c>
      <c r="W30" s="68">
        <f>HLOOKUP(W19,'SDR Patient and Stations'!$B$6:$AT$14,4,FALSE)</f>
        <v>137</v>
      </c>
      <c r="X30" s="60">
        <f>HLOOKUP(X19,'SDR Patient and Stations'!$B$6:$AT$14,4,FALSE)</f>
        <v>134</v>
      </c>
      <c r="Y30" s="68">
        <f>HLOOKUP(Y19,'SDR Patient and Stations'!$B$6:$AT$14,4,FALSE)</f>
        <v>141</v>
      </c>
      <c r="Z30" s="60">
        <f>HLOOKUP(Z19,'SDR Patient and Stations'!$B$6:$AT$14,4,FALSE)</f>
        <v>150</v>
      </c>
      <c r="AA30" s="68">
        <f>HLOOKUP(AA19,'SDR Patient and Stations'!$B$6:$AT$14,4,FALSE)</f>
        <v>138</v>
      </c>
      <c r="AB30" s="60">
        <f>HLOOKUP(AB19,'SDR Patient and Stations'!$B$6:$AT$14,4,FALSE)</f>
        <v>139</v>
      </c>
      <c r="AC30" s="68">
        <f>HLOOKUP(AC19,'SDR Patient and Stations'!$B$6:$AT$14,4,FALSE)</f>
        <v>145</v>
      </c>
      <c r="AD30" s="60">
        <f>HLOOKUP(AD19,'SDR Patient and Stations'!$B$6:$AT$14,4,FALSE)</f>
        <v>148</v>
      </c>
      <c r="AE30" s="68">
        <f>HLOOKUP(AE19,'SDR Patient and Stations'!$B$6:$AT$14,4,FALSE)</f>
        <v>143</v>
      </c>
      <c r="AF30" s="60">
        <f>HLOOKUP(AF19,'SDR Patient and Stations'!$B$6:$AT$14,4,FALSE)</f>
        <v>150</v>
      </c>
      <c r="AG30" s="68">
        <f>HLOOKUP(AG19,'SDR Patient and Stations'!$B$6:$AT$14,4,FALSE)</f>
        <v>142</v>
      </c>
      <c r="AH30" s="60">
        <f>HLOOKUP(AH19,'SDR Patient and Stations'!$B$6:$AT$14,4,FALSE)</f>
        <v>143</v>
      </c>
      <c r="AI30" s="68">
        <f>HLOOKUP(AI19,'SDR Patient and Stations'!$B$6:$AT$14,4,FALSE)</f>
        <v>129</v>
      </c>
      <c r="AJ30" s="60">
        <f>HLOOKUP(AJ19,'SDR Patient and Stations'!$B$6:$AT$14,4,FALSE)</f>
        <v>0</v>
      </c>
      <c r="AK30" s="68">
        <f>HLOOKUP(AK19,'SDR Patient and Stations'!$B$6:$AT$14,4,FALSE)</f>
        <v>0</v>
      </c>
      <c r="AL30" s="60">
        <f>HLOOKUP(AL19,'SDR Patient and Stations'!$B$6:$AT$14,4,FALSE)</f>
        <v>134</v>
      </c>
      <c r="AM30" s="68">
        <f>HLOOKUP(AM19,'SDR Patient and Stations'!$B$6:$AT$14,4,FALSE)</f>
        <v>142</v>
      </c>
      <c r="AN30" s="60">
        <f>HLOOKUP(AN19,'SDR Patient and Stations'!$B$6:$AT$14,4,FALSE)</f>
        <v>153</v>
      </c>
      <c r="AO30" s="68">
        <f>HLOOKUP(AO19,'SDR Patient and Stations'!$B$6:$AT$14,4,FALSE)</f>
        <v>158</v>
      </c>
      <c r="AP30" s="60">
        <f>HLOOKUP(AP19,'SDR Patient and Stations'!$B$6:$AT$14,4,FALSE)</f>
        <v>153</v>
      </c>
      <c r="AQ30" s="68">
        <f>HLOOKUP(AQ19,'SDR Patient and Stations'!$B$6:$AT$14,4,FALSE)</f>
        <v>150</v>
      </c>
      <c r="AR30" s="60">
        <f>HLOOKUP(AR19,'SDR Patient and Stations'!$B$6:$AT$14,4,FALSE)</f>
        <v>138</v>
      </c>
      <c r="AS30" s="68">
        <f>HLOOKUP(AS19,'SDR Patient and Stations'!$B$6:$AT$14,4,FALSE)</f>
        <v>143</v>
      </c>
      <c r="AT30" s="60">
        <f>HLOOKUP(AT19,'SDR Patient and Stations'!$B$6:$AT$14,4,FALSE)</f>
        <v>151</v>
      </c>
      <c r="AU30" s="68" t="e">
        <f>HLOOKUP(AU19,'SDR Patient and Stations'!$B$6:$AT$14,4,FALSE)</f>
        <v>#N/A</v>
      </c>
      <c r="AV30" s="60" t="e">
        <f>HLOOKUP(AV19,'SDR Patient and Stations'!$B$6:$AT$14,4,FALSE)</f>
        <v>#N/A</v>
      </c>
      <c r="AW30" s="68" t="e">
        <f>HLOOKUP(AW19,'SDR Patient and Stations'!$B$6:$AT$14,4,FALSE)</f>
        <v>#N/A</v>
      </c>
      <c r="AX30" s="60" t="e">
        <f>HLOOKUP(AX19,'SDR Patient and Stations'!$B$6:$AT$14,4,FALSE)</f>
        <v>#N/A</v>
      </c>
      <c r="AY30" s="68" t="e">
        <f>HLOOKUP(AY19,'SDR Patient and Stations'!$B$6:$AT$14,4,FALSE)</f>
        <v>#N/A</v>
      </c>
      <c r="AZ30" s="60" t="e">
        <f>HLOOKUP(AZ19,'SDR Patient and Stations'!$B$6:$AT$14,4,FALSE)</f>
        <v>#N/A</v>
      </c>
      <c r="BB30" s="68" t="e">
        <f>HLOOKUP(BB19,'SDR Patient and Stations'!$B$6:$AT$13,3,FALSE)</f>
        <v>#N/A</v>
      </c>
      <c r="BC30" s="60" t="e">
        <f>HLOOKUP(BC19,'SDR Patient and Stations'!$B$6:$AT$13,3,FALSE)</f>
        <v>#N/A</v>
      </c>
      <c r="BD30" s="68" t="e">
        <f>HLOOKUP(BD19,'SDR Patient and Stations'!$B$6:$AT$13,3,FALSE)</f>
        <v>#N/A</v>
      </c>
    </row>
    <row r="31" spans="1:58" x14ac:dyDescent="0.55000000000000004">
      <c r="B31" s="3"/>
      <c r="F31" s="3"/>
      <c r="G31" s="49"/>
      <c r="H31" s="52"/>
      <c r="I31" s="49"/>
      <c r="J31" s="52"/>
      <c r="K31" s="49"/>
      <c r="L31" s="52"/>
      <c r="M31" s="49"/>
      <c r="N31" s="52"/>
      <c r="O31" s="49"/>
      <c r="P31" s="52"/>
      <c r="Q31" s="49"/>
      <c r="R31" s="52"/>
      <c r="S31" s="49"/>
      <c r="T31" s="52"/>
      <c r="U31" s="49"/>
      <c r="V31" s="52"/>
      <c r="W31" s="49"/>
      <c r="X31" s="52"/>
      <c r="Y31" s="49"/>
      <c r="Z31" s="52"/>
      <c r="AA31" s="49"/>
      <c r="AB31" s="52"/>
      <c r="AC31" s="49"/>
      <c r="AD31" s="52"/>
      <c r="AE31" s="49"/>
      <c r="AF31" s="52"/>
      <c r="AG31" s="49"/>
      <c r="AH31" s="52"/>
      <c r="AI31" s="49"/>
      <c r="AJ31" s="52"/>
      <c r="AK31" s="49"/>
      <c r="AL31" s="52"/>
      <c r="AM31" s="49"/>
      <c r="AN31" s="52"/>
      <c r="AO31" s="49"/>
      <c r="AP31" s="52"/>
      <c r="AQ31" s="49"/>
      <c r="AR31" s="52"/>
      <c r="AS31" s="49"/>
      <c r="AT31" s="52"/>
      <c r="AU31" s="49"/>
      <c r="AV31" s="52"/>
      <c r="AW31" s="49"/>
      <c r="AX31" s="52"/>
      <c r="AY31" s="49"/>
      <c r="AZ31" s="52"/>
      <c r="BB31" s="49"/>
      <c r="BC31" s="52"/>
      <c r="BD31" s="49"/>
    </row>
    <row r="32" spans="1:58" x14ac:dyDescent="0.55000000000000004">
      <c r="B32" s="3" t="s">
        <v>42</v>
      </c>
      <c r="F32" s="25">
        <f>HLOOKUP(F20,'SDR Patient and Stations'!$B$6:$AT$14,4,FALSE)</f>
        <v>91</v>
      </c>
      <c r="G32" s="68">
        <f>HLOOKUP(G20,'SDR Patient and Stations'!$B$6:$AT$14,4,FALSE)</f>
        <v>97</v>
      </c>
      <c r="H32" s="60">
        <f>HLOOKUP(H20,'SDR Patient and Stations'!$B$6:$AT$14,4,FALSE)</f>
        <v>110</v>
      </c>
      <c r="I32" s="68">
        <f>HLOOKUP(I20,'SDR Patient and Stations'!$B$6:$AT$14,4,FALSE)</f>
        <v>124</v>
      </c>
      <c r="J32" s="60">
        <f>HLOOKUP(J20,'SDR Patient and Stations'!$B$6:$AT$14,4,FALSE)</f>
        <v>138</v>
      </c>
      <c r="K32" s="68">
        <f>HLOOKUP(K20,'SDR Patient and Stations'!$B$6:$AT$14,4,FALSE)</f>
        <v>146</v>
      </c>
      <c r="L32" s="60">
        <f>HLOOKUP(L20,'SDR Patient and Stations'!$B$6:$AT$14,4,FALSE)</f>
        <v>117</v>
      </c>
      <c r="M32" s="68">
        <f>HLOOKUP(M20,'SDR Patient and Stations'!$B$6:$AT$14,4,FALSE)</f>
        <v>118</v>
      </c>
      <c r="N32" s="60">
        <f>HLOOKUP(N20,'SDR Patient and Stations'!$B$6:$AT$14,4,FALSE)</f>
        <v>123</v>
      </c>
      <c r="O32" s="68">
        <f>HLOOKUP(O20,'SDR Patient and Stations'!$B$6:$AT$14,4,FALSE)</f>
        <v>129</v>
      </c>
      <c r="P32" s="60">
        <f>HLOOKUP(P20,'SDR Patient and Stations'!$B$6:$AT$14,4,FALSE)</f>
        <v>129</v>
      </c>
      <c r="Q32" s="68">
        <f>HLOOKUP(Q20,'SDR Patient and Stations'!$B$6:$AT$14,4,FALSE)</f>
        <v>131</v>
      </c>
      <c r="R32" s="60">
        <f>HLOOKUP(R20,'SDR Patient and Stations'!$B$6:$AT$14,4,FALSE)</f>
        <v>140</v>
      </c>
      <c r="S32" s="68">
        <f>HLOOKUP(S20,'SDR Patient and Stations'!$B$6:$AT$14,4,FALSE)</f>
        <v>137</v>
      </c>
      <c r="T32" s="60">
        <f>HLOOKUP(T20,'SDR Patient and Stations'!$B$6:$AT$14,4,FALSE)</f>
        <v>142</v>
      </c>
      <c r="U32" s="68">
        <f>HLOOKUP(U20,'SDR Patient and Stations'!$B$6:$AT$14,4,FALSE)</f>
        <v>134</v>
      </c>
      <c r="V32" s="60">
        <f>HLOOKUP(V20,'SDR Patient and Stations'!$B$6:$AT$14,4,FALSE)</f>
        <v>126</v>
      </c>
      <c r="W32" s="68">
        <f>HLOOKUP(W20,'SDR Patient and Stations'!$B$6:$AT$14,4,FALSE)</f>
        <v>131</v>
      </c>
      <c r="X32" s="60">
        <f>HLOOKUP(X20,'SDR Patient and Stations'!$B$6:$AT$14,4,FALSE)</f>
        <v>140</v>
      </c>
      <c r="Y32" s="68">
        <f>HLOOKUP(Y20,'SDR Patient and Stations'!$B$6:$AT$14,4,FALSE)</f>
        <v>133</v>
      </c>
      <c r="Z32" s="60">
        <f>HLOOKUP(Z20,'SDR Patient and Stations'!$B$6:$AT$14,4,FALSE)</f>
        <v>137</v>
      </c>
      <c r="AA32" s="68">
        <f>HLOOKUP(AA20,'SDR Patient and Stations'!$B$6:$AT$14,4,FALSE)</f>
        <v>134</v>
      </c>
      <c r="AB32" s="60">
        <f>HLOOKUP(AB20,'SDR Patient and Stations'!$B$6:$AT$14,4,FALSE)</f>
        <v>141</v>
      </c>
      <c r="AC32" s="68">
        <f>HLOOKUP(AC20,'SDR Patient and Stations'!$B$6:$AT$14,4,FALSE)</f>
        <v>150</v>
      </c>
      <c r="AD32" s="60">
        <f>HLOOKUP(AD20,'SDR Patient and Stations'!$B$6:$AT$14,4,FALSE)</f>
        <v>138</v>
      </c>
      <c r="AE32" s="68">
        <f>HLOOKUP(AE20,'SDR Patient and Stations'!$B$6:$AT$14,4,FALSE)</f>
        <v>139</v>
      </c>
      <c r="AF32" s="60">
        <f>HLOOKUP(AF20,'SDR Patient and Stations'!$B$6:$AT$14,4,FALSE)</f>
        <v>145</v>
      </c>
      <c r="AG32" s="68">
        <f>HLOOKUP(AG20,'SDR Patient and Stations'!$B$6:$AT$14,4,FALSE)</f>
        <v>148</v>
      </c>
      <c r="AH32" s="60">
        <f>HLOOKUP(AH20,'SDR Patient and Stations'!$B$6:$AT$14,4,FALSE)</f>
        <v>143</v>
      </c>
      <c r="AI32" s="68">
        <f>HLOOKUP(AI20,'SDR Patient and Stations'!$B$6:$AT$14,4,FALSE)</f>
        <v>150</v>
      </c>
      <c r="AJ32" s="60">
        <f>HLOOKUP(AJ20,'SDR Patient and Stations'!$B$6:$AT$14,4,FALSE)</f>
        <v>142</v>
      </c>
      <c r="AK32" s="68">
        <f>HLOOKUP(AK20,'SDR Patient and Stations'!$B$6:$AT$14,4,FALSE)</f>
        <v>143</v>
      </c>
      <c r="AL32" s="60">
        <f>HLOOKUP(AL20,'SDR Patient and Stations'!$B$6:$AT$14,4,FALSE)</f>
        <v>129</v>
      </c>
      <c r="AM32" s="68">
        <f>HLOOKUP(AM20,'SDR Patient and Stations'!$B$6:$AT$14,4,FALSE)</f>
        <v>0</v>
      </c>
      <c r="AN32" s="60">
        <f>HLOOKUP(AN20,'SDR Patient and Stations'!$B$6:$AT$14,4,FALSE)</f>
        <v>0</v>
      </c>
      <c r="AO32" s="68">
        <f>HLOOKUP(AO20,'SDR Patient and Stations'!$B$6:$AT$14,4,FALSE)</f>
        <v>134</v>
      </c>
      <c r="AP32" s="60">
        <f>HLOOKUP(AP20,'SDR Patient and Stations'!$B$6:$AT$14,4,FALSE)</f>
        <v>142</v>
      </c>
      <c r="AQ32" s="68">
        <f>HLOOKUP(AQ20,'SDR Patient and Stations'!$B$6:$AT$14,4,FALSE)</f>
        <v>153</v>
      </c>
      <c r="AR32" s="60">
        <f>HLOOKUP(AR20,'SDR Patient and Stations'!$B$6:$AT$14,4,FALSE)</f>
        <v>158</v>
      </c>
      <c r="AS32" s="68">
        <f>HLOOKUP(AS20,'SDR Patient and Stations'!$B$6:$AT$14,4,FALSE)</f>
        <v>153</v>
      </c>
      <c r="AT32" s="60">
        <f>HLOOKUP(AT20,'SDR Patient and Stations'!$B$6:$AT$14,4,FALSE)</f>
        <v>150</v>
      </c>
      <c r="AU32" s="68">
        <f>HLOOKUP(AU20,'SDR Patient and Stations'!$B$6:$AT$14,4,FALSE)</f>
        <v>138</v>
      </c>
      <c r="AV32" s="60">
        <f>HLOOKUP(AV20,'SDR Patient and Stations'!$B$6:$AT$14,4,FALSE)</f>
        <v>143</v>
      </c>
      <c r="AW32" s="68">
        <f>HLOOKUP(AW20,'SDR Patient and Stations'!$B$6:$AT$14,4,FALSE)</f>
        <v>151</v>
      </c>
      <c r="AX32" s="60" t="e">
        <f>HLOOKUP(AX20,'SDR Patient and Stations'!$B$6:$AT$14,4,FALSE)</f>
        <v>#N/A</v>
      </c>
      <c r="AY32" s="68" t="e">
        <f>HLOOKUP(AY20,'SDR Patient and Stations'!$B$6:$AT$14,4,FALSE)</f>
        <v>#N/A</v>
      </c>
      <c r="AZ32" s="60" t="e">
        <f>HLOOKUP(AZ20,'SDR Patient and Stations'!$B$6:$AT$14,4,FALSE)</f>
        <v>#N/A</v>
      </c>
      <c r="BB32" s="68" t="e">
        <f>HLOOKUP(BB20,'SDR Patient and Stations'!$B$6:$AT$13,3,FALSE)</f>
        <v>#N/A</v>
      </c>
      <c r="BC32" s="60" t="e">
        <f>HLOOKUP(BC20,'SDR Patient and Stations'!$B$6:$AT$13,3,FALSE)</f>
        <v>#N/A</v>
      </c>
      <c r="BD32" s="68" t="e">
        <f>HLOOKUP(BD20,'SDR Patient and Stations'!$B$6:$AT$13,3,FALSE)</f>
        <v>#N/A</v>
      </c>
    </row>
    <row r="33" spans="2:56" x14ac:dyDescent="0.55000000000000004">
      <c r="B33" s="3"/>
      <c r="F33" s="3"/>
      <c r="G33" s="49"/>
      <c r="H33" s="52"/>
      <c r="I33" s="49"/>
      <c r="J33" s="52"/>
      <c r="K33" s="49"/>
      <c r="L33" s="52"/>
      <c r="M33" s="49"/>
      <c r="N33" s="52"/>
      <c r="O33" s="49"/>
      <c r="P33" s="52"/>
      <c r="Q33" s="49"/>
      <c r="R33" s="52"/>
      <c r="S33" s="49"/>
      <c r="T33" s="52"/>
      <c r="U33" s="49"/>
      <c r="V33" s="52"/>
      <c r="W33" s="49"/>
      <c r="X33" s="52"/>
      <c r="Y33" s="49"/>
      <c r="Z33" s="52"/>
      <c r="AA33" s="49"/>
      <c r="AB33" s="52"/>
      <c r="AC33" s="49"/>
      <c r="AD33" s="52"/>
      <c r="AE33" s="49"/>
      <c r="AF33" s="52"/>
      <c r="AG33" s="49"/>
      <c r="AH33" s="52"/>
      <c r="AI33" s="49"/>
      <c r="AJ33" s="52"/>
      <c r="AK33" s="49"/>
      <c r="AL33" s="52"/>
      <c r="AM33" s="49"/>
      <c r="AN33" s="52"/>
      <c r="AO33" s="49"/>
      <c r="AP33" s="52"/>
      <c r="AQ33" s="49"/>
      <c r="AR33" s="52"/>
      <c r="AS33" s="49"/>
      <c r="AT33" s="52"/>
      <c r="AU33" s="49"/>
      <c r="AV33" s="52"/>
      <c r="AW33" s="49"/>
      <c r="AX33" s="52"/>
      <c r="AY33" s="49"/>
      <c r="AZ33" s="52"/>
      <c r="BB33" s="49"/>
      <c r="BC33" s="52"/>
      <c r="BD33" s="49"/>
    </row>
    <row r="34" spans="2:56" x14ac:dyDescent="0.55000000000000004">
      <c r="B34" s="3" t="s">
        <v>17</v>
      </c>
      <c r="F34" s="18">
        <f t="shared" ref="F34:AZ34" si="16">F30-F32</f>
        <v>33</v>
      </c>
      <c r="G34" s="69">
        <f t="shared" si="16"/>
        <v>41</v>
      </c>
      <c r="H34" s="61">
        <f t="shared" si="16"/>
        <v>36</v>
      </c>
      <c r="I34" s="69">
        <f t="shared" si="16"/>
        <v>-7</v>
      </c>
      <c r="J34" s="61">
        <f t="shared" si="16"/>
        <v>-20</v>
      </c>
      <c r="K34" s="69">
        <f t="shared" si="16"/>
        <v>-23</v>
      </c>
      <c r="L34" s="61">
        <f t="shared" si="16"/>
        <v>12</v>
      </c>
      <c r="M34" s="69">
        <f t="shared" si="16"/>
        <v>11</v>
      </c>
      <c r="N34" s="61">
        <f t="shared" si="16"/>
        <v>8</v>
      </c>
      <c r="O34" s="69">
        <f t="shared" si="16"/>
        <v>11</v>
      </c>
      <c r="P34" s="61">
        <f t="shared" si="16"/>
        <v>8</v>
      </c>
      <c r="Q34" s="69">
        <f t="shared" si="16"/>
        <v>11</v>
      </c>
      <c r="R34" s="61">
        <f t="shared" si="16"/>
        <v>-6</v>
      </c>
      <c r="S34" s="69">
        <f t="shared" si="16"/>
        <v>-11</v>
      </c>
      <c r="T34" s="61">
        <f t="shared" si="16"/>
        <v>-11</v>
      </c>
      <c r="U34" s="69">
        <f t="shared" si="16"/>
        <v>6</v>
      </c>
      <c r="V34" s="61">
        <f t="shared" si="16"/>
        <v>7</v>
      </c>
      <c r="W34" s="69">
        <f t="shared" si="16"/>
        <v>6</v>
      </c>
      <c r="X34" s="61">
        <f t="shared" si="16"/>
        <v>-6</v>
      </c>
      <c r="Y34" s="69">
        <f t="shared" si="16"/>
        <v>8</v>
      </c>
      <c r="Z34" s="61">
        <f t="shared" si="16"/>
        <v>13</v>
      </c>
      <c r="AA34" s="69">
        <f t="shared" si="16"/>
        <v>4</v>
      </c>
      <c r="AB34" s="61">
        <f t="shared" si="16"/>
        <v>-2</v>
      </c>
      <c r="AC34" s="69">
        <f t="shared" si="16"/>
        <v>-5</v>
      </c>
      <c r="AD34" s="61">
        <f t="shared" si="16"/>
        <v>10</v>
      </c>
      <c r="AE34" s="69">
        <f t="shared" si="16"/>
        <v>4</v>
      </c>
      <c r="AF34" s="61">
        <f t="shared" si="16"/>
        <v>5</v>
      </c>
      <c r="AG34" s="69">
        <f t="shared" si="16"/>
        <v>-6</v>
      </c>
      <c r="AH34" s="61">
        <f t="shared" si="16"/>
        <v>0</v>
      </c>
      <c r="AI34" s="69">
        <f t="shared" si="16"/>
        <v>-21</v>
      </c>
      <c r="AJ34" s="61">
        <f t="shared" si="16"/>
        <v>-142</v>
      </c>
      <c r="AK34" s="69">
        <f t="shared" si="16"/>
        <v>-143</v>
      </c>
      <c r="AL34" s="61">
        <f t="shared" si="16"/>
        <v>5</v>
      </c>
      <c r="AM34" s="69">
        <f t="shared" si="16"/>
        <v>142</v>
      </c>
      <c r="AN34" s="61">
        <f t="shared" si="16"/>
        <v>153</v>
      </c>
      <c r="AO34" s="69">
        <f t="shared" si="16"/>
        <v>24</v>
      </c>
      <c r="AP34" s="61">
        <f t="shared" si="16"/>
        <v>11</v>
      </c>
      <c r="AQ34" s="69">
        <f t="shared" si="16"/>
        <v>-3</v>
      </c>
      <c r="AR34" s="61">
        <f t="shared" si="16"/>
        <v>-20</v>
      </c>
      <c r="AS34" s="69">
        <f t="shared" si="16"/>
        <v>-10</v>
      </c>
      <c r="AT34" s="61">
        <f t="shared" si="16"/>
        <v>1</v>
      </c>
      <c r="AU34" s="69" t="e">
        <f t="shared" si="16"/>
        <v>#N/A</v>
      </c>
      <c r="AV34" s="61" t="e">
        <f t="shared" si="16"/>
        <v>#N/A</v>
      </c>
      <c r="AW34" s="69" t="e">
        <f t="shared" si="16"/>
        <v>#N/A</v>
      </c>
      <c r="AX34" s="61" t="e">
        <f t="shared" si="16"/>
        <v>#N/A</v>
      </c>
      <c r="AY34" s="69" t="e">
        <f t="shared" si="16"/>
        <v>#N/A</v>
      </c>
      <c r="AZ34" s="61" t="e">
        <f t="shared" si="16"/>
        <v>#N/A</v>
      </c>
      <c r="BB34" s="69" t="e">
        <f t="shared" ref="BB34:BD34" si="17">BB30-BB32</f>
        <v>#N/A</v>
      </c>
      <c r="BC34" s="61" t="e">
        <f t="shared" si="17"/>
        <v>#N/A</v>
      </c>
      <c r="BD34" s="69" t="e">
        <f t="shared" si="17"/>
        <v>#N/A</v>
      </c>
    </row>
    <row r="35" spans="2:56" x14ac:dyDescent="0.55000000000000004">
      <c r="B35" s="3"/>
      <c r="F35" s="3"/>
      <c r="G35" s="49"/>
      <c r="H35" s="52"/>
      <c r="I35" s="49"/>
      <c r="J35" s="52"/>
      <c r="K35" s="49"/>
      <c r="L35" s="52"/>
      <c r="M35" s="49"/>
      <c r="N35" s="52"/>
      <c r="O35" s="49"/>
      <c r="P35" s="52"/>
      <c r="Q35" s="49"/>
      <c r="R35" s="52"/>
      <c r="S35" s="49"/>
      <c r="T35" s="52"/>
      <c r="U35" s="49"/>
      <c r="V35" s="52"/>
      <c r="W35" s="49"/>
      <c r="X35" s="52"/>
      <c r="Y35" s="49"/>
      <c r="Z35" s="52"/>
      <c r="AA35" s="49"/>
      <c r="AB35" s="52"/>
      <c r="AC35" s="49"/>
      <c r="AD35" s="52"/>
      <c r="AE35" s="49"/>
      <c r="AF35" s="52"/>
      <c r="AG35" s="49"/>
      <c r="AH35" s="52"/>
      <c r="AI35" s="49"/>
      <c r="AJ35" s="52"/>
      <c r="AK35" s="49"/>
      <c r="AL35" s="52"/>
      <c r="AM35" s="49"/>
      <c r="AN35" s="52"/>
      <c r="AO35" s="49"/>
      <c r="AP35" s="52"/>
      <c r="AQ35" s="49"/>
      <c r="AR35" s="52"/>
      <c r="AS35" s="49"/>
      <c r="AT35" s="52"/>
      <c r="AU35" s="49"/>
      <c r="AV35" s="52"/>
      <c r="AW35" s="49"/>
      <c r="AX35" s="52"/>
      <c r="AY35" s="49"/>
      <c r="AZ35" s="52"/>
      <c r="BB35" s="49"/>
      <c r="BC35" s="52"/>
      <c r="BD35" s="49"/>
    </row>
    <row r="36" spans="2:56" ht="45" x14ac:dyDescent="0.55000000000000004">
      <c r="B36" s="22" t="s">
        <v>43</v>
      </c>
      <c r="F36" s="93">
        <f>IFERROR(F34/F32,0)</f>
        <v>0.36263736263736263</v>
      </c>
      <c r="G36" s="107">
        <f t="shared" ref="G36:AZ36" si="18">IFERROR(G34/G32,0)</f>
        <v>0.42268041237113402</v>
      </c>
      <c r="H36" s="108">
        <f t="shared" si="18"/>
        <v>0.32727272727272727</v>
      </c>
      <c r="I36" s="107">
        <f t="shared" si="18"/>
        <v>-5.6451612903225805E-2</v>
      </c>
      <c r="J36" s="108">
        <f t="shared" si="18"/>
        <v>-0.14492753623188406</v>
      </c>
      <c r="K36" s="107">
        <f t="shared" si="18"/>
        <v>-0.15753424657534246</v>
      </c>
      <c r="L36" s="108">
        <f t="shared" si="18"/>
        <v>0.10256410256410256</v>
      </c>
      <c r="M36" s="107">
        <f t="shared" si="18"/>
        <v>9.3220338983050849E-2</v>
      </c>
      <c r="N36" s="108">
        <f t="shared" si="18"/>
        <v>6.5040650406504072E-2</v>
      </c>
      <c r="O36" s="107">
        <f t="shared" si="18"/>
        <v>8.5271317829457363E-2</v>
      </c>
      <c r="P36" s="108">
        <f t="shared" si="18"/>
        <v>6.2015503875968991E-2</v>
      </c>
      <c r="Q36" s="107">
        <f t="shared" si="18"/>
        <v>8.3969465648854963E-2</v>
      </c>
      <c r="R36" s="108">
        <f t="shared" si="18"/>
        <v>-4.2857142857142858E-2</v>
      </c>
      <c r="S36" s="107">
        <f t="shared" si="18"/>
        <v>-8.0291970802919707E-2</v>
      </c>
      <c r="T36" s="108">
        <f t="shared" si="18"/>
        <v>-7.746478873239436E-2</v>
      </c>
      <c r="U36" s="107">
        <f t="shared" si="18"/>
        <v>4.4776119402985072E-2</v>
      </c>
      <c r="V36" s="108">
        <f t="shared" si="18"/>
        <v>5.5555555555555552E-2</v>
      </c>
      <c r="W36" s="107">
        <f t="shared" si="18"/>
        <v>4.5801526717557252E-2</v>
      </c>
      <c r="X36" s="108">
        <f t="shared" si="18"/>
        <v>-4.2857142857142858E-2</v>
      </c>
      <c r="Y36" s="107">
        <f t="shared" si="18"/>
        <v>6.0150375939849621E-2</v>
      </c>
      <c r="Z36" s="108">
        <f t="shared" si="18"/>
        <v>9.4890510948905105E-2</v>
      </c>
      <c r="AA36" s="107">
        <f t="shared" si="18"/>
        <v>2.9850746268656716E-2</v>
      </c>
      <c r="AB36" s="108">
        <f t="shared" si="18"/>
        <v>-1.4184397163120567E-2</v>
      </c>
      <c r="AC36" s="107">
        <f t="shared" si="18"/>
        <v>-3.3333333333333333E-2</v>
      </c>
      <c r="AD36" s="108">
        <f t="shared" si="18"/>
        <v>7.2463768115942032E-2</v>
      </c>
      <c r="AE36" s="107">
        <f t="shared" si="18"/>
        <v>2.8776978417266189E-2</v>
      </c>
      <c r="AF36" s="108">
        <f t="shared" si="18"/>
        <v>3.4482758620689655E-2</v>
      </c>
      <c r="AG36" s="107">
        <f t="shared" si="18"/>
        <v>-4.0540540540540543E-2</v>
      </c>
      <c r="AH36" s="108">
        <f t="shared" si="18"/>
        <v>0</v>
      </c>
      <c r="AI36" s="107">
        <f t="shared" si="18"/>
        <v>-0.14000000000000001</v>
      </c>
      <c r="AJ36" s="108">
        <f t="shared" si="18"/>
        <v>-1</v>
      </c>
      <c r="AK36" s="107">
        <f t="shared" si="18"/>
        <v>-1</v>
      </c>
      <c r="AL36" s="108">
        <f t="shared" si="18"/>
        <v>3.875968992248062E-2</v>
      </c>
      <c r="AM36" s="107">
        <f t="shared" si="18"/>
        <v>0</v>
      </c>
      <c r="AN36" s="108">
        <f t="shared" si="18"/>
        <v>0</v>
      </c>
      <c r="AO36" s="107">
        <f t="shared" si="18"/>
        <v>0.17910447761194029</v>
      </c>
      <c r="AP36" s="108">
        <f t="shared" si="18"/>
        <v>7.746478873239436E-2</v>
      </c>
      <c r="AQ36" s="107">
        <f t="shared" si="18"/>
        <v>-1.9607843137254902E-2</v>
      </c>
      <c r="AR36" s="108">
        <f t="shared" si="18"/>
        <v>-0.12658227848101267</v>
      </c>
      <c r="AS36" s="107">
        <f t="shared" si="18"/>
        <v>-6.535947712418301E-2</v>
      </c>
      <c r="AT36" s="108">
        <f t="shared" si="18"/>
        <v>6.6666666666666671E-3</v>
      </c>
      <c r="AU36" s="107">
        <f t="shared" si="18"/>
        <v>0</v>
      </c>
      <c r="AV36" s="108">
        <f t="shared" si="18"/>
        <v>0</v>
      </c>
      <c r="AW36" s="107">
        <f t="shared" si="18"/>
        <v>0</v>
      </c>
      <c r="AX36" s="108">
        <f t="shared" si="18"/>
        <v>0</v>
      </c>
      <c r="AY36" s="107">
        <f t="shared" si="18"/>
        <v>0</v>
      </c>
      <c r="AZ36" s="108">
        <f t="shared" si="18"/>
        <v>0</v>
      </c>
      <c r="BB36" s="70" t="e">
        <f t="shared" ref="BB36:BD36" si="19">BB34/BB32</f>
        <v>#N/A</v>
      </c>
      <c r="BC36" s="62" t="e">
        <f t="shared" si="19"/>
        <v>#N/A</v>
      </c>
      <c r="BD36" s="70" t="e">
        <f t="shared" si="19"/>
        <v>#N/A</v>
      </c>
    </row>
    <row r="37" spans="2:56" x14ac:dyDescent="0.55000000000000004">
      <c r="B37" s="3"/>
      <c r="F37" s="94"/>
      <c r="G37" s="111"/>
      <c r="H37" s="112"/>
      <c r="I37" s="111"/>
      <c r="J37" s="112"/>
      <c r="K37" s="111"/>
      <c r="L37" s="112"/>
      <c r="M37" s="111"/>
      <c r="N37" s="112"/>
      <c r="O37" s="111"/>
      <c r="P37" s="112"/>
      <c r="Q37" s="111"/>
      <c r="R37" s="112"/>
      <c r="S37" s="111"/>
      <c r="T37" s="112"/>
      <c r="U37" s="111"/>
      <c r="V37" s="112"/>
      <c r="W37" s="111"/>
      <c r="X37" s="112"/>
      <c r="Y37" s="111"/>
      <c r="Z37" s="112"/>
      <c r="AA37" s="111"/>
      <c r="AB37" s="112"/>
      <c r="AC37" s="111"/>
      <c r="AD37" s="112"/>
      <c r="AE37" s="111"/>
      <c r="AF37" s="112"/>
      <c r="AG37" s="111"/>
      <c r="AH37" s="112"/>
      <c r="AI37" s="111"/>
      <c r="AJ37" s="112"/>
      <c r="AK37" s="111"/>
      <c r="AL37" s="112"/>
      <c r="AM37" s="111"/>
      <c r="AN37" s="112"/>
      <c r="AO37" s="111"/>
      <c r="AP37" s="112"/>
      <c r="AQ37" s="111"/>
      <c r="AR37" s="112"/>
      <c r="AS37" s="111"/>
      <c r="AT37" s="112"/>
      <c r="AU37" s="111"/>
      <c r="AV37" s="112"/>
      <c r="AW37" s="111"/>
      <c r="AX37" s="112"/>
      <c r="AY37" s="111"/>
      <c r="AZ37" s="112"/>
      <c r="BB37" s="49"/>
      <c r="BC37" s="52"/>
      <c r="BD37" s="49"/>
    </row>
    <row r="38" spans="2:56" x14ac:dyDescent="0.55000000000000004">
      <c r="B38" s="23" t="s">
        <v>44</v>
      </c>
      <c r="F38" s="95">
        <f>F36/18</f>
        <v>2.0146520146520144E-2</v>
      </c>
      <c r="G38" s="107">
        <f t="shared" ref="G38:BD38" si="20">G36/18</f>
        <v>2.3482245131729668E-2</v>
      </c>
      <c r="H38" s="108">
        <f t="shared" si="20"/>
        <v>1.8181818181818181E-2</v>
      </c>
      <c r="I38" s="107">
        <f t="shared" si="20"/>
        <v>-3.1362007168458782E-3</v>
      </c>
      <c r="J38" s="108">
        <f t="shared" si="20"/>
        <v>-8.0515297906602265E-3</v>
      </c>
      <c r="K38" s="107">
        <f t="shared" si="20"/>
        <v>-8.7519025875190254E-3</v>
      </c>
      <c r="L38" s="108">
        <f t="shared" si="20"/>
        <v>5.6980056980056974E-3</v>
      </c>
      <c r="M38" s="107">
        <f t="shared" si="20"/>
        <v>5.1789077212806029E-3</v>
      </c>
      <c r="N38" s="108">
        <f t="shared" si="20"/>
        <v>3.6133694670280039E-3</v>
      </c>
      <c r="O38" s="107">
        <f t="shared" si="20"/>
        <v>4.7372954349698534E-3</v>
      </c>
      <c r="P38" s="108">
        <f t="shared" si="20"/>
        <v>3.4453057708871662E-3</v>
      </c>
      <c r="Q38" s="107">
        <f t="shared" si="20"/>
        <v>4.6649703138252757E-3</v>
      </c>
      <c r="R38" s="108">
        <f t="shared" si="20"/>
        <v>-2.3809523809523812E-3</v>
      </c>
      <c r="S38" s="107">
        <f t="shared" si="20"/>
        <v>-4.4606650446066508E-3</v>
      </c>
      <c r="T38" s="108">
        <f t="shared" si="20"/>
        <v>-4.3035993740219089E-3</v>
      </c>
      <c r="U38" s="107">
        <f t="shared" si="20"/>
        <v>2.4875621890547263E-3</v>
      </c>
      <c r="V38" s="108">
        <f t="shared" si="20"/>
        <v>3.0864197530864196E-3</v>
      </c>
      <c r="W38" s="107">
        <f t="shared" si="20"/>
        <v>2.5445292620865142E-3</v>
      </c>
      <c r="X38" s="108">
        <f t="shared" si="20"/>
        <v>-2.3809523809523812E-3</v>
      </c>
      <c r="Y38" s="107">
        <f t="shared" si="20"/>
        <v>3.3416875522138678E-3</v>
      </c>
      <c r="Z38" s="108">
        <f t="shared" si="20"/>
        <v>5.2716950527169504E-3</v>
      </c>
      <c r="AA38" s="107">
        <f t="shared" si="20"/>
        <v>1.658374792703151E-3</v>
      </c>
      <c r="AB38" s="108">
        <f t="shared" si="20"/>
        <v>-7.8802206461780924E-4</v>
      </c>
      <c r="AC38" s="107">
        <f t="shared" si="20"/>
        <v>-1.8518518518518519E-3</v>
      </c>
      <c r="AD38" s="108">
        <f t="shared" si="20"/>
        <v>4.0257648953301133E-3</v>
      </c>
      <c r="AE38" s="107">
        <f t="shared" si="20"/>
        <v>1.598721023181455E-3</v>
      </c>
      <c r="AF38" s="108">
        <f t="shared" si="20"/>
        <v>1.9157088122605363E-3</v>
      </c>
      <c r="AG38" s="107">
        <f t="shared" si="20"/>
        <v>-2.2522522522522522E-3</v>
      </c>
      <c r="AH38" s="108">
        <f t="shared" si="20"/>
        <v>0</v>
      </c>
      <c r="AI38" s="107">
        <f t="shared" si="20"/>
        <v>-7.7777777777777784E-3</v>
      </c>
      <c r="AJ38" s="108">
        <f t="shared" si="20"/>
        <v>-5.5555555555555552E-2</v>
      </c>
      <c r="AK38" s="107">
        <f t="shared" si="20"/>
        <v>-5.5555555555555552E-2</v>
      </c>
      <c r="AL38" s="108">
        <f t="shared" si="20"/>
        <v>2.1533161068044791E-3</v>
      </c>
      <c r="AM38" s="107">
        <f t="shared" si="20"/>
        <v>0</v>
      </c>
      <c r="AN38" s="108">
        <f t="shared" si="20"/>
        <v>0</v>
      </c>
      <c r="AO38" s="107">
        <f t="shared" si="20"/>
        <v>9.9502487562189053E-3</v>
      </c>
      <c r="AP38" s="108">
        <f t="shared" si="20"/>
        <v>4.3035993740219089E-3</v>
      </c>
      <c r="AQ38" s="107">
        <f t="shared" si="20"/>
        <v>-1.0893246187363833E-3</v>
      </c>
      <c r="AR38" s="108">
        <f t="shared" si="20"/>
        <v>-7.0323488045007038E-3</v>
      </c>
      <c r="AS38" s="107">
        <f t="shared" si="20"/>
        <v>-3.6310820624546117E-3</v>
      </c>
      <c r="AT38" s="108">
        <f t="shared" si="20"/>
        <v>3.7037037037037041E-4</v>
      </c>
      <c r="AU38" s="107">
        <f t="shared" si="20"/>
        <v>0</v>
      </c>
      <c r="AV38" s="108">
        <f t="shared" si="20"/>
        <v>0</v>
      </c>
      <c r="AW38" s="107">
        <f t="shared" si="20"/>
        <v>0</v>
      </c>
      <c r="AX38" s="108">
        <f t="shared" si="20"/>
        <v>0</v>
      </c>
      <c r="AY38" s="107">
        <f t="shared" si="20"/>
        <v>0</v>
      </c>
      <c r="AZ38" s="108">
        <f t="shared" si="20"/>
        <v>0</v>
      </c>
      <c r="BB38" s="70" t="e">
        <f t="shared" si="20"/>
        <v>#N/A</v>
      </c>
      <c r="BC38" s="62" t="e">
        <f t="shared" si="20"/>
        <v>#N/A</v>
      </c>
      <c r="BD38" s="70" t="e">
        <f t="shared" si="20"/>
        <v>#N/A</v>
      </c>
    </row>
    <row r="39" spans="2:56" x14ac:dyDescent="0.55000000000000004">
      <c r="B39" s="3"/>
      <c r="F39" s="3"/>
      <c r="G39" s="49"/>
      <c r="H39" s="52"/>
      <c r="I39" s="49"/>
      <c r="J39" s="52"/>
      <c r="K39" s="49"/>
      <c r="L39" s="52"/>
      <c r="M39" s="49"/>
      <c r="N39" s="52"/>
      <c r="O39" s="49"/>
      <c r="P39" s="52"/>
      <c r="Q39" s="49"/>
      <c r="R39" s="52"/>
      <c r="S39" s="49"/>
      <c r="T39" s="52"/>
      <c r="U39" s="49"/>
      <c r="V39" s="52"/>
      <c r="W39" s="49"/>
      <c r="X39" s="52"/>
      <c r="Y39" s="49"/>
      <c r="Z39" s="52"/>
      <c r="AA39" s="49"/>
      <c r="AB39" s="52"/>
      <c r="AC39" s="49"/>
      <c r="AD39" s="52"/>
      <c r="AE39" s="49"/>
      <c r="AF39" s="52"/>
      <c r="AG39" s="49"/>
      <c r="AH39" s="52"/>
      <c r="AI39" s="49"/>
      <c r="AJ39" s="52"/>
      <c r="AK39" s="49"/>
      <c r="AL39" s="52"/>
      <c r="AM39" s="49"/>
      <c r="AN39" s="52"/>
      <c r="AO39" s="49"/>
      <c r="AP39" s="52"/>
      <c r="AQ39" s="49"/>
      <c r="AR39" s="52"/>
      <c r="AS39" s="49"/>
      <c r="AT39" s="52"/>
      <c r="AU39" s="49"/>
      <c r="AV39" s="52"/>
      <c r="AW39" s="49"/>
      <c r="AX39" s="52"/>
      <c r="AY39" s="49"/>
      <c r="AZ39" s="52"/>
      <c r="BB39" s="49"/>
      <c r="BC39" s="52"/>
      <c r="BD39" s="49"/>
    </row>
    <row r="40" spans="2:56" ht="90" x14ac:dyDescent="0.55000000000000004">
      <c r="B40" s="22" t="s">
        <v>45</v>
      </c>
      <c r="F40" s="91">
        <f>F38*F41</f>
        <v>0.36263736263736257</v>
      </c>
      <c r="G40" s="120">
        <f t="shared" ref="G40:BD40" si="21">G38*G41</f>
        <v>0.42268041237113402</v>
      </c>
      <c r="H40" s="108">
        <f t="shared" si="21"/>
        <v>0.32727272727272727</v>
      </c>
      <c r="I40" s="107">
        <f t="shared" si="21"/>
        <v>-5.6451612903225812E-2</v>
      </c>
      <c r="J40" s="108">
        <f t="shared" si="21"/>
        <v>-0.14492753623188409</v>
      </c>
      <c r="K40" s="107">
        <f t="shared" si="21"/>
        <v>-0.15753424657534246</v>
      </c>
      <c r="L40" s="108">
        <f t="shared" si="21"/>
        <v>0.10256410256410256</v>
      </c>
      <c r="M40" s="107">
        <f t="shared" si="21"/>
        <v>9.3220338983050849E-2</v>
      </c>
      <c r="N40" s="108">
        <f t="shared" si="21"/>
        <v>6.5040650406504072E-2</v>
      </c>
      <c r="O40" s="107">
        <f t="shared" si="21"/>
        <v>8.5271317829457363E-2</v>
      </c>
      <c r="P40" s="108">
        <f t="shared" si="21"/>
        <v>6.2015503875968991E-2</v>
      </c>
      <c r="Q40" s="107">
        <f t="shared" si="21"/>
        <v>8.3969465648854963E-2</v>
      </c>
      <c r="R40" s="108">
        <f t="shared" si="21"/>
        <v>-4.2857142857142858E-2</v>
      </c>
      <c r="S40" s="107">
        <f t="shared" si="21"/>
        <v>-8.0291970802919721E-2</v>
      </c>
      <c r="T40" s="108">
        <f t="shared" si="21"/>
        <v>-7.746478873239436E-2</v>
      </c>
      <c r="U40" s="107">
        <f t="shared" si="21"/>
        <v>4.4776119402985072E-2</v>
      </c>
      <c r="V40" s="108">
        <f t="shared" si="21"/>
        <v>5.5555555555555552E-2</v>
      </c>
      <c r="W40" s="107">
        <f t="shared" si="21"/>
        <v>4.5801526717557259E-2</v>
      </c>
      <c r="X40" s="108">
        <f t="shared" si="21"/>
        <v>-4.2857142857142858E-2</v>
      </c>
      <c r="Y40" s="107">
        <f t="shared" si="21"/>
        <v>6.0150375939849621E-2</v>
      </c>
      <c r="Z40" s="108">
        <f t="shared" si="21"/>
        <v>9.4890510948905105E-2</v>
      </c>
      <c r="AA40" s="107">
        <f t="shared" si="21"/>
        <v>2.9850746268656716E-2</v>
      </c>
      <c r="AB40" s="108">
        <f t="shared" si="21"/>
        <v>-1.4184397163120567E-2</v>
      </c>
      <c r="AC40" s="107">
        <f t="shared" si="21"/>
        <v>-3.3333333333333333E-2</v>
      </c>
      <c r="AD40" s="108">
        <f t="shared" si="21"/>
        <v>7.2463768115942045E-2</v>
      </c>
      <c r="AE40" s="107">
        <f t="shared" si="21"/>
        <v>2.8776978417266189E-2</v>
      </c>
      <c r="AF40" s="108">
        <f t="shared" si="21"/>
        <v>3.4482758620689655E-2</v>
      </c>
      <c r="AG40" s="107">
        <f t="shared" si="21"/>
        <v>-4.0540540540540543E-2</v>
      </c>
      <c r="AH40" s="108">
        <f t="shared" si="21"/>
        <v>0</v>
      </c>
      <c r="AI40" s="107">
        <f t="shared" si="21"/>
        <v>-0.14000000000000001</v>
      </c>
      <c r="AJ40" s="108">
        <f t="shared" si="21"/>
        <v>-1</v>
      </c>
      <c r="AK40" s="107">
        <f t="shared" si="21"/>
        <v>-1</v>
      </c>
      <c r="AL40" s="108">
        <f t="shared" si="21"/>
        <v>3.875968992248062E-2</v>
      </c>
      <c r="AM40" s="107">
        <f t="shared" si="21"/>
        <v>0</v>
      </c>
      <c r="AN40" s="108">
        <f t="shared" si="21"/>
        <v>0</v>
      </c>
      <c r="AO40" s="107">
        <f t="shared" si="21"/>
        <v>0.17910447761194029</v>
      </c>
      <c r="AP40" s="108">
        <f t="shared" si="21"/>
        <v>7.746478873239436E-2</v>
      </c>
      <c r="AQ40" s="107">
        <f t="shared" si="21"/>
        <v>-1.9607843137254902E-2</v>
      </c>
      <c r="AR40" s="108">
        <f t="shared" si="21"/>
        <v>-0.12658227848101267</v>
      </c>
      <c r="AS40" s="107">
        <f t="shared" si="21"/>
        <v>-6.535947712418301E-2</v>
      </c>
      <c r="AT40" s="108">
        <f t="shared" si="21"/>
        <v>6.6666666666666671E-3</v>
      </c>
      <c r="AU40" s="107">
        <f t="shared" si="21"/>
        <v>0</v>
      </c>
      <c r="AV40" s="108">
        <f t="shared" si="21"/>
        <v>0</v>
      </c>
      <c r="AW40" s="107">
        <f t="shared" si="21"/>
        <v>0</v>
      </c>
      <c r="AX40" s="108">
        <f t="shared" si="21"/>
        <v>0</v>
      </c>
      <c r="AY40" s="107">
        <f t="shared" si="21"/>
        <v>0</v>
      </c>
      <c r="AZ40" s="108">
        <f t="shared" si="21"/>
        <v>0</v>
      </c>
      <c r="BB40" s="70" t="e">
        <f t="shared" si="21"/>
        <v>#N/A</v>
      </c>
      <c r="BC40" s="62" t="e">
        <f t="shared" si="21"/>
        <v>#N/A</v>
      </c>
      <c r="BD40" s="70" t="e">
        <f t="shared" si="21"/>
        <v>#N/A</v>
      </c>
    </row>
    <row r="41" spans="2:56" s="27" customFormat="1" ht="24" customHeight="1" x14ac:dyDescent="0.55000000000000004">
      <c r="B41" s="97" t="s">
        <v>52</v>
      </c>
      <c r="F41" s="121">
        <v>18</v>
      </c>
      <c r="G41" s="121">
        <v>18</v>
      </c>
      <c r="H41" s="121">
        <v>18</v>
      </c>
      <c r="I41" s="121">
        <v>18</v>
      </c>
      <c r="J41" s="121">
        <v>18</v>
      </c>
      <c r="K41" s="121">
        <v>18</v>
      </c>
      <c r="L41" s="121">
        <v>18</v>
      </c>
      <c r="M41" s="121">
        <v>18</v>
      </c>
      <c r="N41" s="121">
        <v>18</v>
      </c>
      <c r="O41" s="121">
        <v>18</v>
      </c>
      <c r="P41" s="121">
        <v>18</v>
      </c>
      <c r="Q41" s="121">
        <v>18</v>
      </c>
      <c r="R41" s="121">
        <v>18</v>
      </c>
      <c r="S41" s="121">
        <v>18</v>
      </c>
      <c r="T41" s="121">
        <v>18</v>
      </c>
      <c r="U41" s="121">
        <v>18</v>
      </c>
      <c r="V41" s="121">
        <v>18</v>
      </c>
      <c r="W41" s="121">
        <v>18</v>
      </c>
      <c r="X41" s="121">
        <v>18</v>
      </c>
      <c r="Y41" s="121">
        <v>18</v>
      </c>
      <c r="Z41" s="121">
        <v>18</v>
      </c>
      <c r="AA41" s="121">
        <v>18</v>
      </c>
      <c r="AB41" s="121">
        <v>18</v>
      </c>
      <c r="AC41" s="121">
        <v>18</v>
      </c>
      <c r="AD41" s="121">
        <v>18</v>
      </c>
      <c r="AE41" s="121">
        <v>18</v>
      </c>
      <c r="AF41" s="121">
        <v>18</v>
      </c>
      <c r="AG41" s="121">
        <v>18</v>
      </c>
      <c r="AH41" s="121">
        <v>18</v>
      </c>
      <c r="AI41" s="121">
        <v>18</v>
      </c>
      <c r="AJ41" s="121">
        <v>18</v>
      </c>
      <c r="AK41" s="121">
        <v>18</v>
      </c>
      <c r="AL41" s="121">
        <v>18</v>
      </c>
      <c r="AM41" s="121">
        <v>18</v>
      </c>
      <c r="AN41" s="121">
        <v>18</v>
      </c>
      <c r="AO41" s="121">
        <v>18</v>
      </c>
      <c r="AP41" s="121">
        <v>18</v>
      </c>
      <c r="AQ41" s="121">
        <v>18</v>
      </c>
      <c r="AR41" s="121">
        <v>18</v>
      </c>
      <c r="AS41" s="121">
        <v>18</v>
      </c>
      <c r="AT41" s="121">
        <v>18</v>
      </c>
      <c r="AU41" s="121">
        <v>18</v>
      </c>
      <c r="AV41" s="121">
        <v>18</v>
      </c>
      <c r="AW41" s="121">
        <v>18</v>
      </c>
      <c r="AX41" s="121">
        <v>18</v>
      </c>
      <c r="AY41" s="121">
        <v>18</v>
      </c>
      <c r="AZ41" s="121">
        <v>18</v>
      </c>
      <c r="BB41" s="98">
        <v>18</v>
      </c>
      <c r="BC41" s="99">
        <v>18</v>
      </c>
      <c r="BD41" s="98">
        <v>18</v>
      </c>
    </row>
    <row r="42" spans="2:56" x14ac:dyDescent="0.55000000000000004">
      <c r="B42" s="3"/>
      <c r="F42" s="3"/>
      <c r="G42" s="49"/>
      <c r="H42" s="52"/>
      <c r="I42" s="49"/>
      <c r="J42" s="52"/>
      <c r="K42" s="49"/>
      <c r="L42" s="52"/>
      <c r="M42" s="49"/>
      <c r="N42" s="52"/>
      <c r="O42" s="49"/>
      <c r="P42" s="52"/>
      <c r="Q42" s="49"/>
      <c r="R42" s="52"/>
      <c r="S42" s="49"/>
      <c r="T42" s="52"/>
      <c r="U42" s="49"/>
      <c r="V42" s="52"/>
      <c r="W42" s="49"/>
      <c r="X42" s="52"/>
      <c r="Y42" s="49"/>
      <c r="Z42" s="52"/>
      <c r="AA42" s="49"/>
      <c r="AB42" s="52"/>
      <c r="AC42" s="49"/>
      <c r="AD42" s="52"/>
      <c r="AE42" s="49"/>
      <c r="AF42" s="52"/>
      <c r="AG42" s="49"/>
      <c r="AH42" s="52"/>
      <c r="AI42" s="49"/>
      <c r="AJ42" s="52"/>
      <c r="AK42" s="49"/>
      <c r="AL42" s="52"/>
      <c r="AM42" s="49"/>
      <c r="AN42" s="52"/>
      <c r="AO42" s="49"/>
      <c r="AP42" s="52"/>
      <c r="AQ42" s="49"/>
      <c r="AR42" s="52"/>
      <c r="AS42" s="49"/>
      <c r="AT42" s="52"/>
      <c r="AU42" s="49"/>
      <c r="AV42" s="52"/>
      <c r="AW42" s="49"/>
      <c r="AX42" s="52"/>
      <c r="AY42" s="49"/>
      <c r="AZ42" s="52"/>
      <c r="BB42" s="49"/>
      <c r="BC42" s="52"/>
      <c r="BD42" s="49"/>
    </row>
    <row r="43" spans="2:56" ht="67.5" x14ac:dyDescent="0.55000000000000004">
      <c r="B43" s="22" t="s">
        <v>24</v>
      </c>
      <c r="F43" s="93">
        <f>F30+(F30*F40)</f>
        <v>168.96703296703296</v>
      </c>
      <c r="G43" s="109">
        <f t="shared" ref="G43:BD43" si="22">G30+(G30*G40)</f>
        <v>196.32989690721649</v>
      </c>
      <c r="H43" s="110">
        <f t="shared" si="22"/>
        <v>193.78181818181818</v>
      </c>
      <c r="I43" s="109">
        <f t="shared" si="22"/>
        <v>110.39516129032258</v>
      </c>
      <c r="J43" s="110">
        <f t="shared" si="22"/>
        <v>100.89855072463767</v>
      </c>
      <c r="K43" s="109">
        <f t="shared" si="22"/>
        <v>103.62328767123287</v>
      </c>
      <c r="L43" s="110">
        <f t="shared" si="22"/>
        <v>142.23076923076923</v>
      </c>
      <c r="M43" s="109">
        <f t="shared" si="22"/>
        <v>141.02542372881356</v>
      </c>
      <c r="N43" s="110">
        <f t="shared" si="22"/>
        <v>139.52032520325204</v>
      </c>
      <c r="O43" s="109">
        <f t="shared" si="22"/>
        <v>151.93798449612405</v>
      </c>
      <c r="P43" s="110">
        <f t="shared" si="22"/>
        <v>145.49612403100775</v>
      </c>
      <c r="Q43" s="109">
        <f t="shared" si="22"/>
        <v>153.92366412213741</v>
      </c>
      <c r="R43" s="110">
        <f t="shared" si="22"/>
        <v>128.25714285714287</v>
      </c>
      <c r="S43" s="109">
        <f t="shared" si="22"/>
        <v>115.88321167883211</v>
      </c>
      <c r="T43" s="110">
        <f t="shared" si="22"/>
        <v>120.85211267605634</v>
      </c>
      <c r="U43" s="109">
        <f t="shared" si="22"/>
        <v>146.26865671641792</v>
      </c>
      <c r="V43" s="110">
        <f t="shared" si="22"/>
        <v>140.38888888888889</v>
      </c>
      <c r="W43" s="109">
        <f t="shared" si="22"/>
        <v>143.27480916030535</v>
      </c>
      <c r="X43" s="110">
        <f t="shared" si="22"/>
        <v>128.25714285714287</v>
      </c>
      <c r="Y43" s="109">
        <f t="shared" si="22"/>
        <v>149.48120300751879</v>
      </c>
      <c r="Z43" s="110">
        <f t="shared" si="22"/>
        <v>164.23357664233578</v>
      </c>
      <c r="AA43" s="109">
        <f t="shared" si="22"/>
        <v>142.11940298507463</v>
      </c>
      <c r="AB43" s="110">
        <f t="shared" si="22"/>
        <v>137.02836879432624</v>
      </c>
      <c r="AC43" s="109">
        <f t="shared" si="22"/>
        <v>140.16666666666666</v>
      </c>
      <c r="AD43" s="110">
        <f t="shared" si="22"/>
        <v>158.72463768115944</v>
      </c>
      <c r="AE43" s="109">
        <f t="shared" si="22"/>
        <v>147.11510791366908</v>
      </c>
      <c r="AF43" s="110">
        <f t="shared" si="22"/>
        <v>155.17241379310346</v>
      </c>
      <c r="AG43" s="109">
        <f t="shared" si="22"/>
        <v>136.24324324324326</v>
      </c>
      <c r="AH43" s="110">
        <f t="shared" si="22"/>
        <v>143</v>
      </c>
      <c r="AI43" s="109">
        <f t="shared" si="22"/>
        <v>110.94</v>
      </c>
      <c r="AJ43" s="110">
        <f t="shared" si="22"/>
        <v>0</v>
      </c>
      <c r="AK43" s="109">
        <f t="shared" si="22"/>
        <v>0</v>
      </c>
      <c r="AL43" s="110">
        <f t="shared" si="22"/>
        <v>139.19379844961242</v>
      </c>
      <c r="AM43" s="109">
        <f t="shared" si="22"/>
        <v>142</v>
      </c>
      <c r="AN43" s="110">
        <f t="shared" si="22"/>
        <v>153</v>
      </c>
      <c r="AO43" s="109">
        <f t="shared" si="22"/>
        <v>186.29850746268656</v>
      </c>
      <c r="AP43" s="110">
        <f t="shared" si="22"/>
        <v>164.85211267605632</v>
      </c>
      <c r="AQ43" s="109">
        <f t="shared" si="22"/>
        <v>147.05882352941177</v>
      </c>
      <c r="AR43" s="110">
        <f t="shared" si="22"/>
        <v>120.53164556962025</v>
      </c>
      <c r="AS43" s="109">
        <f t="shared" si="22"/>
        <v>133.65359477124184</v>
      </c>
      <c r="AT43" s="110">
        <f t="shared" si="22"/>
        <v>152.00666666666666</v>
      </c>
      <c r="AU43" s="109" t="e">
        <f t="shared" si="22"/>
        <v>#N/A</v>
      </c>
      <c r="AV43" s="110" t="e">
        <f t="shared" si="22"/>
        <v>#N/A</v>
      </c>
      <c r="AW43" s="109" t="e">
        <f t="shared" si="22"/>
        <v>#N/A</v>
      </c>
      <c r="AX43" s="110" t="e">
        <f t="shared" si="22"/>
        <v>#N/A</v>
      </c>
      <c r="AY43" s="109" t="e">
        <f t="shared" si="22"/>
        <v>#N/A</v>
      </c>
      <c r="AZ43" s="110" t="e">
        <f t="shared" si="22"/>
        <v>#N/A</v>
      </c>
      <c r="BB43" s="70" t="e">
        <f t="shared" si="22"/>
        <v>#N/A</v>
      </c>
      <c r="BC43" s="62" t="e">
        <f t="shared" si="22"/>
        <v>#N/A</v>
      </c>
      <c r="BD43" s="70" t="e">
        <f t="shared" si="22"/>
        <v>#N/A</v>
      </c>
    </row>
    <row r="44" spans="2:56" x14ac:dyDescent="0.55000000000000004">
      <c r="B44" s="3"/>
      <c r="F44" s="3"/>
      <c r="G44" s="49"/>
      <c r="H44" s="52"/>
      <c r="I44" s="49"/>
      <c r="J44" s="52"/>
      <c r="K44" s="49"/>
      <c r="L44" s="52"/>
      <c r="M44" s="49"/>
      <c r="N44" s="52"/>
      <c r="O44" s="49"/>
      <c r="P44" s="52"/>
      <c r="Q44" s="49"/>
      <c r="R44" s="52"/>
      <c r="S44" s="49"/>
      <c r="T44" s="52"/>
      <c r="U44" s="49"/>
      <c r="V44" s="52"/>
      <c r="W44" s="49"/>
      <c r="X44" s="52"/>
      <c r="Y44" s="49"/>
      <c r="Z44" s="52"/>
      <c r="AA44" s="49"/>
      <c r="AB44" s="52"/>
      <c r="AC44" s="49"/>
      <c r="AD44" s="52"/>
      <c r="AE44" s="49"/>
      <c r="AF44" s="52"/>
      <c r="AG44" s="49"/>
      <c r="AH44" s="52"/>
      <c r="AI44" s="49"/>
      <c r="AJ44" s="52"/>
      <c r="AK44" s="49"/>
      <c r="AL44" s="52"/>
      <c r="AM44" s="49"/>
      <c r="AN44" s="52"/>
      <c r="AO44" s="49"/>
      <c r="AP44" s="52"/>
      <c r="AQ44" s="49"/>
      <c r="AR44" s="52"/>
      <c r="AS44" s="49"/>
      <c r="AT44" s="52"/>
      <c r="AU44" s="49"/>
      <c r="AV44" s="52"/>
      <c r="AW44" s="49"/>
      <c r="AX44" s="52"/>
      <c r="AY44" s="49"/>
      <c r="AZ44" s="52"/>
      <c r="BB44" s="49"/>
      <c r="BC44" s="52"/>
      <c r="BD44" s="49"/>
    </row>
    <row r="45" spans="2:56" x14ac:dyDescent="0.55000000000000004">
      <c r="B45" s="22" t="s">
        <v>53</v>
      </c>
      <c r="F45" s="22">
        <f>F43/$F$1</f>
        <v>57.083457083457084</v>
      </c>
      <c r="G45" s="69">
        <f t="shared" ref="G45:AZ45" si="23">G43/$F$1</f>
        <v>66.327667874059628</v>
      </c>
      <c r="H45" s="61">
        <f t="shared" si="23"/>
        <v>65.466830466830473</v>
      </c>
      <c r="I45" s="69">
        <f t="shared" si="23"/>
        <v>37.295662598081954</v>
      </c>
      <c r="J45" s="61">
        <f t="shared" si="23"/>
        <v>34.087348217782996</v>
      </c>
      <c r="K45" s="69">
        <f t="shared" si="23"/>
        <v>35.007867456497593</v>
      </c>
      <c r="L45" s="61">
        <f t="shared" si="23"/>
        <v>48.050935550935549</v>
      </c>
      <c r="M45" s="69">
        <f t="shared" si="23"/>
        <v>47.643724232707285</v>
      </c>
      <c r="N45" s="61">
        <f t="shared" si="23"/>
        <v>47.13524500109866</v>
      </c>
      <c r="O45" s="69">
        <f t="shared" si="23"/>
        <v>51.330400167609476</v>
      </c>
      <c r="P45" s="61">
        <f t="shared" si="23"/>
        <v>49.154095956421536</v>
      </c>
      <c r="Q45" s="69">
        <f t="shared" si="23"/>
        <v>52.001237879100479</v>
      </c>
      <c r="R45" s="61">
        <f t="shared" si="23"/>
        <v>43.330115830115837</v>
      </c>
      <c r="S45" s="69">
        <f t="shared" si="23"/>
        <v>39.149733675281119</v>
      </c>
      <c r="T45" s="61">
        <f t="shared" si="23"/>
        <v>40.82841644461363</v>
      </c>
      <c r="U45" s="69">
        <f t="shared" si="23"/>
        <v>49.415086728519569</v>
      </c>
      <c r="V45" s="61">
        <f t="shared" si="23"/>
        <v>47.428678678678679</v>
      </c>
      <c r="W45" s="69">
        <f t="shared" si="23"/>
        <v>48.403651743346401</v>
      </c>
      <c r="X45" s="61">
        <f t="shared" si="23"/>
        <v>43.330115830115837</v>
      </c>
      <c r="Y45" s="69">
        <f t="shared" si="23"/>
        <v>50.500406421459047</v>
      </c>
      <c r="Z45" s="61">
        <f t="shared" si="23"/>
        <v>55.484316433221544</v>
      </c>
      <c r="AA45" s="69">
        <f t="shared" si="23"/>
        <v>48.013311819281967</v>
      </c>
      <c r="AB45" s="61">
        <f t="shared" si="23"/>
        <v>46.293367835921025</v>
      </c>
      <c r="AC45" s="69">
        <f t="shared" si="23"/>
        <v>47.353603603603602</v>
      </c>
      <c r="AD45" s="61">
        <f t="shared" si="23"/>
        <v>53.623188405797109</v>
      </c>
      <c r="AE45" s="69">
        <f t="shared" si="23"/>
        <v>49.701049970834148</v>
      </c>
      <c r="AF45" s="61">
        <f t="shared" si="23"/>
        <v>52.42311276794036</v>
      </c>
      <c r="AG45" s="69">
        <f t="shared" si="23"/>
        <v>46.028122717311909</v>
      </c>
      <c r="AH45" s="61">
        <f t="shared" si="23"/>
        <v>48.310810810810814</v>
      </c>
      <c r="AI45" s="69">
        <f t="shared" si="23"/>
        <v>37.479729729729726</v>
      </c>
      <c r="AJ45" s="61">
        <f t="shared" si="23"/>
        <v>0</v>
      </c>
      <c r="AK45" s="69">
        <f t="shared" si="23"/>
        <v>0</v>
      </c>
      <c r="AL45" s="61">
        <f t="shared" si="23"/>
        <v>47.024931908652846</v>
      </c>
      <c r="AM45" s="69">
        <f t="shared" si="23"/>
        <v>47.972972972972975</v>
      </c>
      <c r="AN45" s="61">
        <f t="shared" si="23"/>
        <v>51.689189189189193</v>
      </c>
      <c r="AO45" s="69">
        <f t="shared" si="23"/>
        <v>62.938684953610327</v>
      </c>
      <c r="AP45" s="61">
        <f t="shared" si="23"/>
        <v>55.693281309478486</v>
      </c>
      <c r="AQ45" s="69">
        <f t="shared" si="23"/>
        <v>49.682034976152622</v>
      </c>
      <c r="AR45" s="61">
        <f t="shared" si="23"/>
        <v>40.72015053027711</v>
      </c>
      <c r="AS45" s="69">
        <f t="shared" si="23"/>
        <v>45.153241476770894</v>
      </c>
      <c r="AT45" s="61">
        <f t="shared" si="23"/>
        <v>51.353603603603602</v>
      </c>
      <c r="AU45" s="69" t="e">
        <f t="shared" si="23"/>
        <v>#N/A</v>
      </c>
      <c r="AV45" s="61" t="e">
        <f t="shared" si="23"/>
        <v>#N/A</v>
      </c>
      <c r="AW45" s="69" t="e">
        <f t="shared" si="23"/>
        <v>#N/A</v>
      </c>
      <c r="AX45" s="61" t="e">
        <f t="shared" si="23"/>
        <v>#N/A</v>
      </c>
      <c r="AY45" s="69" t="e">
        <f t="shared" si="23"/>
        <v>#N/A</v>
      </c>
      <c r="AZ45" s="61" t="e">
        <f t="shared" si="23"/>
        <v>#N/A</v>
      </c>
      <c r="BB45" s="70" t="e">
        <f>BB43/BB1</f>
        <v>#N/A</v>
      </c>
      <c r="BC45" s="62" t="e">
        <f>BC43/BC1</f>
        <v>#N/A</v>
      </c>
      <c r="BD45" s="70" t="e">
        <f>BD43/BD1</f>
        <v>#N/A</v>
      </c>
    </row>
    <row r="46" spans="2:56" x14ac:dyDescent="0.55000000000000004">
      <c r="B46" s="3"/>
      <c r="F46" s="3"/>
      <c r="G46" s="49"/>
      <c r="H46" s="52"/>
      <c r="I46" s="49"/>
      <c r="J46" s="52"/>
      <c r="K46" s="49"/>
      <c r="L46" s="52"/>
      <c r="M46" s="49"/>
      <c r="N46" s="52"/>
      <c r="O46" s="49"/>
      <c r="P46" s="52"/>
      <c r="Q46" s="49"/>
      <c r="R46" s="52"/>
      <c r="S46" s="49"/>
      <c r="T46" s="52"/>
      <c r="U46" s="49"/>
      <c r="V46" s="52"/>
      <c r="W46" s="49"/>
      <c r="X46" s="52"/>
      <c r="Y46" s="49"/>
      <c r="Z46" s="52"/>
      <c r="AA46" s="49"/>
      <c r="AB46" s="52"/>
      <c r="AC46" s="49"/>
      <c r="AD46" s="52"/>
      <c r="AE46" s="49"/>
      <c r="AF46" s="52"/>
      <c r="AG46" s="49"/>
      <c r="AH46" s="52"/>
      <c r="AI46" s="49"/>
      <c r="AJ46" s="52"/>
      <c r="AK46" s="49"/>
      <c r="AL46" s="52"/>
      <c r="AM46" s="49"/>
      <c r="AN46" s="52"/>
      <c r="AO46" s="49"/>
      <c r="AP46" s="52"/>
      <c r="AQ46" s="49"/>
      <c r="AR46" s="52"/>
      <c r="AS46" s="49"/>
      <c r="AT46" s="52"/>
      <c r="AU46" s="49"/>
      <c r="AV46" s="52"/>
      <c r="AW46" s="49"/>
      <c r="AX46" s="52"/>
      <c r="AY46" s="49"/>
      <c r="AZ46" s="52"/>
      <c r="BB46" s="49"/>
      <c r="BC46" s="52"/>
      <c r="BD46" s="49"/>
    </row>
    <row r="47" spans="2:56" ht="90" x14ac:dyDescent="0.55000000000000004">
      <c r="B47" s="92" t="s">
        <v>54</v>
      </c>
      <c r="F47" s="102">
        <f>'SDR Patient and Stations'!E10</f>
        <v>34</v>
      </c>
      <c r="G47" s="172">
        <f>G45-G26</f>
        <v>32.327667874059628</v>
      </c>
      <c r="H47" s="118">
        <f>H45-H26</f>
        <v>31.466830466830473</v>
      </c>
      <c r="I47" s="119">
        <f t="shared" ref="I47:AZ47" si="24">I45-I26</f>
        <v>3.2956625980819538</v>
      </c>
      <c r="J47" s="118">
        <f t="shared" si="24"/>
        <v>-9.9126517822170044</v>
      </c>
      <c r="K47" s="119">
        <f t="shared" si="24"/>
        <v>-8.9921325435024073</v>
      </c>
      <c r="L47" s="118">
        <f t="shared" si="24"/>
        <v>4.0509355509355487</v>
      </c>
      <c r="M47" s="119">
        <f t="shared" si="24"/>
        <v>13.643724232707285</v>
      </c>
      <c r="N47" s="118">
        <f t="shared" si="24"/>
        <v>13.13524500109866</v>
      </c>
      <c r="O47" s="119">
        <f t="shared" si="24"/>
        <v>17.330400167609476</v>
      </c>
      <c r="P47" s="118">
        <f t="shared" si="24"/>
        <v>5.1540959564215356</v>
      </c>
      <c r="Q47" s="119">
        <f t="shared" si="24"/>
        <v>8.0012378791004792</v>
      </c>
      <c r="R47" s="118">
        <f t="shared" si="24"/>
        <v>-0.66988416988416333</v>
      </c>
      <c r="S47" s="119">
        <f t="shared" si="24"/>
        <v>-4.8502663247188806</v>
      </c>
      <c r="T47" s="118">
        <f t="shared" si="24"/>
        <v>-3.1715835553863698</v>
      </c>
      <c r="U47" s="119">
        <f t="shared" si="24"/>
        <v>5.4150867285195687</v>
      </c>
      <c r="V47" s="118">
        <f t="shared" si="24"/>
        <v>3.4286786786786791</v>
      </c>
      <c r="W47" s="119">
        <f t="shared" si="24"/>
        <v>4.4036517433464013</v>
      </c>
      <c r="X47" s="118">
        <f t="shared" si="24"/>
        <v>-0.66988416988416333</v>
      </c>
      <c r="Y47" s="119">
        <f t="shared" si="24"/>
        <v>6.5004064214590471</v>
      </c>
      <c r="Z47" s="118">
        <f t="shared" si="24"/>
        <v>11.484316433221544</v>
      </c>
      <c r="AA47" s="119">
        <f t="shared" si="24"/>
        <v>4.0133118192819666</v>
      </c>
      <c r="AB47" s="118">
        <f t="shared" si="24"/>
        <v>2.2933678359210248</v>
      </c>
      <c r="AC47" s="119">
        <f t="shared" si="24"/>
        <v>3.3536036036036023</v>
      </c>
      <c r="AD47" s="118">
        <f t="shared" si="24"/>
        <v>9.6231884057971087</v>
      </c>
      <c r="AE47" s="119">
        <f t="shared" si="24"/>
        <v>5.7010499708341484</v>
      </c>
      <c r="AF47" s="118">
        <f t="shared" si="24"/>
        <v>8.4231127679403599</v>
      </c>
      <c r="AG47" s="119">
        <f t="shared" si="24"/>
        <v>2.0281227173119092</v>
      </c>
      <c r="AH47" s="118">
        <f t="shared" si="24"/>
        <v>4.3108108108108141</v>
      </c>
      <c r="AI47" s="119">
        <f t="shared" si="24"/>
        <v>-6.5202702702702737</v>
      </c>
      <c r="AJ47" s="118">
        <f t="shared" si="24"/>
        <v>-44</v>
      </c>
      <c r="AK47" s="119">
        <f t="shared" si="24"/>
        <v>-44</v>
      </c>
      <c r="AL47" s="118">
        <f t="shared" si="24"/>
        <v>3.0249319086528459</v>
      </c>
      <c r="AM47" s="119">
        <f t="shared" si="24"/>
        <v>3.9729729729729755</v>
      </c>
      <c r="AN47" s="118">
        <f t="shared" si="24"/>
        <v>25.689189189189193</v>
      </c>
      <c r="AO47" s="119">
        <f t="shared" si="24"/>
        <v>33.913753044957481</v>
      </c>
      <c r="AP47" s="118">
        <f t="shared" si="24"/>
        <v>22.695376427852665</v>
      </c>
      <c r="AQ47" s="119">
        <f t="shared" si="24"/>
        <v>6.6841300945268003</v>
      </c>
      <c r="AR47" s="118">
        <f t="shared" si="24"/>
        <v>-3.2798494697228904</v>
      </c>
      <c r="AS47" s="119">
        <f t="shared" si="24"/>
        <v>1.1532414767708943</v>
      </c>
      <c r="AT47" s="118">
        <f t="shared" si="24"/>
        <v>7.3536036036036023</v>
      </c>
      <c r="AU47" s="119" t="e">
        <f t="shared" si="24"/>
        <v>#N/A</v>
      </c>
      <c r="AV47" s="118" t="e">
        <f t="shared" si="24"/>
        <v>#N/A</v>
      </c>
      <c r="AW47" s="119" t="e">
        <f t="shared" si="24"/>
        <v>#N/A</v>
      </c>
      <c r="AX47" s="118" t="e">
        <f t="shared" si="24"/>
        <v>#N/A</v>
      </c>
      <c r="AY47" s="119" t="e">
        <f t="shared" si="24"/>
        <v>#N/A</v>
      </c>
      <c r="AZ47" s="118" t="e">
        <f t="shared" si="24"/>
        <v>#N/A</v>
      </c>
      <c r="BB47" s="103">
        <f>'SDR Patient and Stations'!BA10</f>
        <v>0</v>
      </c>
      <c r="BC47" s="104">
        <f>'SDR Patient and Stations'!BB10</f>
        <v>0</v>
      </c>
      <c r="BD47" s="103">
        <f>'SDR Patient and Stations'!BC10</f>
        <v>0</v>
      </c>
    </row>
    <row r="48" spans="2:56" x14ac:dyDescent="0.55000000000000004">
      <c r="B48" s="3"/>
      <c r="F48" s="3"/>
      <c r="G48" s="49"/>
      <c r="H48" s="52"/>
      <c r="I48" s="49"/>
      <c r="J48" s="52"/>
      <c r="K48" s="49"/>
      <c r="L48" s="52"/>
      <c r="M48" s="49"/>
      <c r="N48" s="52"/>
      <c r="O48" s="49"/>
      <c r="P48" s="52"/>
      <c r="Q48" s="49"/>
      <c r="R48" s="52"/>
      <c r="S48" s="49"/>
      <c r="T48" s="52"/>
      <c r="U48" s="49"/>
      <c r="V48" s="52"/>
      <c r="W48" s="49"/>
      <c r="X48" s="52"/>
      <c r="Y48" s="49"/>
      <c r="Z48" s="52"/>
      <c r="AA48" s="49"/>
      <c r="AB48" s="52"/>
      <c r="AC48" s="49"/>
      <c r="AD48" s="52"/>
      <c r="AE48" s="49"/>
      <c r="AF48" s="52"/>
      <c r="AG48" s="49"/>
      <c r="AH48" s="52"/>
      <c r="AI48" s="49"/>
      <c r="AJ48" s="52"/>
      <c r="AK48" s="49"/>
      <c r="AL48" s="52"/>
      <c r="AM48" s="49"/>
      <c r="AN48" s="52"/>
      <c r="AO48" s="49"/>
      <c r="AP48" s="52"/>
      <c r="AQ48" s="49"/>
      <c r="AR48" s="52"/>
      <c r="AS48" s="49"/>
      <c r="AT48" s="52"/>
      <c r="AU48" s="49"/>
      <c r="AV48" s="52"/>
      <c r="AW48" s="49"/>
      <c r="AX48" s="52"/>
      <c r="AY48" s="49"/>
      <c r="AZ48" s="52"/>
      <c r="BB48" s="49"/>
      <c r="BC48" s="52"/>
      <c r="BD48" s="49"/>
    </row>
    <row r="49" spans="2:56" s="19" customFormat="1" x14ac:dyDescent="0.55000000000000004">
      <c r="B49" s="25" t="s">
        <v>26</v>
      </c>
      <c r="F49" s="96">
        <v>0</v>
      </c>
      <c r="G49" s="71">
        <f>IF((((IF(AND(G24&gt;($F$1-0.00001),((G45-G26)&gt;0)),(G45-G26),0)))&gt;=10),10,(IF(AND(G24&gt;($F$1-0.00001),((G45-G26)&gt;0)),(G45-G26),0)))</f>
        <v>10</v>
      </c>
      <c r="H49" s="63">
        <f>IF((((IF(AND(H24&gt;($F$1-0.00001),((H45-H26)&gt;0)),(H45-H26),0)))&gt;=10),10,(IF(AND(H24&gt;($F$1-0.00001),((H45-H26)&gt;0)),(H45-H26),0)))</f>
        <v>10</v>
      </c>
      <c r="I49" s="71">
        <f t="shared" ref="I49:AZ49" si="25">IF((((IF(AND(I24&gt;($F$1-0.00001),((I45-I26)&gt;0)),(I45-I26),0)))&gt;=10),10,(IF(AND(I24&gt;($F$1-0.00001),((I45-I26)&gt;0)),(I45-I26),0)))</f>
        <v>3.2956625980819538</v>
      </c>
      <c r="J49" s="63">
        <f t="shared" si="25"/>
        <v>0</v>
      </c>
      <c r="K49" s="71">
        <f t="shared" si="25"/>
        <v>0</v>
      </c>
      <c r="L49" s="63">
        <f t="shared" si="25"/>
        <v>0</v>
      </c>
      <c r="M49" s="71">
        <f t="shared" si="25"/>
        <v>10</v>
      </c>
      <c r="N49" s="63">
        <f t="shared" si="25"/>
        <v>10</v>
      </c>
      <c r="O49" s="71">
        <f t="shared" si="25"/>
        <v>10</v>
      </c>
      <c r="P49" s="63">
        <f t="shared" si="25"/>
        <v>5.1540959564215356</v>
      </c>
      <c r="Q49" s="71">
        <f t="shared" si="25"/>
        <v>8.0012378791004792</v>
      </c>
      <c r="R49" s="63">
        <f t="shared" si="25"/>
        <v>0</v>
      </c>
      <c r="S49" s="71">
        <f t="shared" si="25"/>
        <v>0</v>
      </c>
      <c r="T49" s="63">
        <f t="shared" si="25"/>
        <v>0</v>
      </c>
      <c r="U49" s="71">
        <f t="shared" si="25"/>
        <v>5.4150867285195687</v>
      </c>
      <c r="V49" s="63">
        <f t="shared" si="25"/>
        <v>3.4286786786786791</v>
      </c>
      <c r="W49" s="71">
        <f t="shared" si="25"/>
        <v>4.4036517433464013</v>
      </c>
      <c r="X49" s="63">
        <f t="shared" si="25"/>
        <v>0</v>
      </c>
      <c r="Y49" s="71">
        <f t="shared" si="25"/>
        <v>6.5004064214590471</v>
      </c>
      <c r="Z49" s="63">
        <f t="shared" si="25"/>
        <v>10</v>
      </c>
      <c r="AA49" s="71">
        <f t="shared" si="25"/>
        <v>4.0133118192819666</v>
      </c>
      <c r="AB49" s="63">
        <f t="shared" si="25"/>
        <v>2.2933678359210248</v>
      </c>
      <c r="AC49" s="71">
        <f t="shared" si="25"/>
        <v>3.3536036036036023</v>
      </c>
      <c r="AD49" s="63">
        <f t="shared" si="25"/>
        <v>9.6231884057971087</v>
      </c>
      <c r="AE49" s="71">
        <f t="shared" si="25"/>
        <v>5.7010499708341484</v>
      </c>
      <c r="AF49" s="63">
        <f t="shared" si="25"/>
        <v>8.4231127679403599</v>
      </c>
      <c r="AG49" s="71">
        <f t="shared" si="25"/>
        <v>2.0281227173119092</v>
      </c>
      <c r="AH49" s="63">
        <f t="shared" si="25"/>
        <v>4.3108108108108141</v>
      </c>
      <c r="AI49" s="71">
        <f t="shared" si="25"/>
        <v>0</v>
      </c>
      <c r="AJ49" s="63">
        <f t="shared" si="25"/>
        <v>0</v>
      </c>
      <c r="AK49" s="71">
        <f t="shared" si="25"/>
        <v>0</v>
      </c>
      <c r="AL49" s="63">
        <f t="shared" si="25"/>
        <v>3.0249319086528459</v>
      </c>
      <c r="AM49" s="71">
        <f t="shared" si="25"/>
        <v>3.9729729729729755</v>
      </c>
      <c r="AN49" s="63">
        <f t="shared" si="25"/>
        <v>10</v>
      </c>
      <c r="AO49" s="71">
        <f t="shared" si="25"/>
        <v>10</v>
      </c>
      <c r="AP49" s="63">
        <f t="shared" si="25"/>
        <v>10</v>
      </c>
      <c r="AQ49" s="71">
        <f t="shared" si="25"/>
        <v>6.6841300945268003</v>
      </c>
      <c r="AR49" s="63">
        <f t="shared" si="25"/>
        <v>0</v>
      </c>
      <c r="AS49" s="71">
        <f t="shared" si="25"/>
        <v>1.1532414767708943</v>
      </c>
      <c r="AT49" s="63">
        <f t="shared" si="25"/>
        <v>7.3536036036036023</v>
      </c>
      <c r="AU49" s="71" t="e">
        <f t="shared" si="25"/>
        <v>#N/A</v>
      </c>
      <c r="AV49" s="63" t="e">
        <f t="shared" si="25"/>
        <v>#N/A</v>
      </c>
      <c r="AW49" s="71" t="e">
        <f t="shared" si="25"/>
        <v>#N/A</v>
      </c>
      <c r="AX49" s="63" t="e">
        <f t="shared" si="25"/>
        <v>#N/A</v>
      </c>
      <c r="AY49" s="71" t="e">
        <f t="shared" si="25"/>
        <v>#N/A</v>
      </c>
      <c r="AZ49" s="63" t="e">
        <f t="shared" si="25"/>
        <v>#N/A</v>
      </c>
      <c r="BB49" s="71" t="e">
        <f t="shared" ref="BB49:BD49" si="26">BB45-BB47</f>
        <v>#N/A</v>
      </c>
      <c r="BC49" s="63" t="e">
        <f t="shared" si="26"/>
        <v>#N/A</v>
      </c>
      <c r="BD49" s="71" t="e">
        <f t="shared" si="26"/>
        <v>#N/A</v>
      </c>
    </row>
    <row r="50" spans="2:56" x14ac:dyDescent="0.55000000000000004">
      <c r="L50"/>
      <c r="M50" s="19"/>
      <c r="O50" s="19"/>
      <c r="Q50" s="19"/>
      <c r="S50" s="19"/>
      <c r="U50" s="19"/>
      <c r="W50" s="19"/>
      <c r="Y50" s="19"/>
      <c r="AA50" s="19"/>
      <c r="AC50" s="19"/>
      <c r="AE50" s="19"/>
      <c r="AG50" s="19"/>
      <c r="AI50" s="19"/>
      <c r="AK50" s="19"/>
      <c r="AM50" s="19"/>
      <c r="AO50" s="19"/>
      <c r="AQ50" s="19"/>
      <c r="AS50" s="19"/>
      <c r="AU50" s="19"/>
      <c r="AW50" s="19"/>
      <c r="AY50" s="19"/>
    </row>
  </sheetData>
  <mergeCells count="4">
    <mergeCell ref="A27:B27"/>
    <mergeCell ref="A28:B28"/>
    <mergeCell ref="A29:B29"/>
    <mergeCell ref="A26:E26"/>
  </mergeCells>
  <conditionalFormatting sqref="G36:J36 G38:J38 G40:J40 G43:J43 G45:J45 G49:J49">
    <cfRule type="expression" dxfId="24" priority="5" stopIfTrue="1">
      <formula>ISERROR</formula>
    </cfRule>
  </conditionalFormatting>
  <conditionalFormatting sqref="BB36:BD36 BB38:BD38 BB40:BD40 BB43:BD43 BB45:BD45 BB49:BD49">
    <cfRule type="expression" dxfId="23" priority="4" stopIfTrue="1">
      <formula>ISERROR</formula>
    </cfRule>
  </conditionalFormatting>
  <conditionalFormatting sqref="K36 K38 K40 K43 K45 K49">
    <cfRule type="expression" dxfId="22" priority="3" stopIfTrue="1">
      <formula>ISERROR</formula>
    </cfRule>
  </conditionalFormatting>
  <conditionalFormatting sqref="L36 N36 P36 R36 T36 V36 X36 Z36 AB36 AD36 AF36 AH36 AJ36 AL36 AN36 AP36 AR36 AT36 AV36 AX36 AZ36 L38 N38 P38 R38 T38 V38 X38 Z38 AB38 AD38 AF38 AH38 AJ38 AL38 AN38 AP38 AR38 AT38 AV38 AX38 AZ38 L40 N40 P40 R40 T40 V40 X40 Z40 AB40 AD40 AF40 AH40 AJ40 AL40 AN40 AP40 AR40 AT40 AV40 AX40 AZ40 L43 N43 P43 R43 T43 V43 X43 Z43 AB43 AD43 AF43 AH43 AJ43 AL43 AN43 AP43 AR43 AT43 AV43 AX43 AZ43 L45 N45 P45 R45 T45 V45 X45 Z45 AB45 AD45 AF45 AH45 AJ45 AL45 AN45 AP45 AR45 AT45 AV45 AX45 AZ45 L49 N49 P49 R49 T49 V49 X49 Z49 AB49 AD49 AF49 AH49 AJ49 AL49 AN49 AP49 AR49 AT49 AV49 AX49 AZ49">
    <cfRule type="expression" dxfId="21" priority="2" stopIfTrue="1">
      <formula>ISERROR</formula>
    </cfRule>
  </conditionalFormatting>
  <conditionalFormatting sqref="M36 O36 Q36 S36 U36 W36 Y36 AA36 AC36 AE36 AG36 AI36 AK36 AM36 AO36 AQ36 AS36 AU36 AW36 AY36 M38 O38 Q38 S38 U38 W38 Y38 AA38 AC38 AE38 AG38 AI38 AK38 AM38 AO38 AQ38 AS38 AU38 AW38 AY38 M40 O40 Q40 S40 U40 W40 Y40 AA40 AC40 AE40 AG40 AI40 AK40 AM40 AO40 AQ40 AS40 AU40 AW40 AY40 M43 O43 Q43 S43 U43 W43 Y43 AA43 AC43 AE43 AG43 AI43 AK43 AM43 AO43 AQ43 AS43 AU43 AW43 AY43 M45 O45 Q45 S45 U45 W45 Y45 AA45 AC45 AE45 AG45 AI45 AK45 AM45 AO45 AQ45 AS45 AU45 AW45 AY45 M49 O49 Q49 S49 U49 W49 Y49 AA49 AC49 AE49 AG49 AI49 AK49 AM49 AO49 AQ49 AS49 AU49 AW49 AY49">
    <cfRule type="expression" dxfId="20" priority="1" stopIfTrue="1">
      <formula>ISERROR</formula>
    </cfRule>
  </conditionalFormatting>
  <dataValidations count="1">
    <dataValidation type="list" allowBlank="1" showInputMessage="1" showErrorMessage="1" sqref="F41:AZ41">
      <formula1>$C$3:$C$5</formula1>
    </dataValidation>
  </dataValidations>
  <pageMargins left="0.7" right="0.7" top="0.75" bottom="0.75" header="0.3" footer="0.3"/>
  <legacyDrawing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F50"/>
  <sheetViews>
    <sheetView topLeftCell="A25" zoomScale="90" zoomScaleNormal="90" workbookViewId="0">
      <selection activeCell="B37" sqref="B37"/>
    </sheetView>
  </sheetViews>
  <sheetFormatPr defaultColWidth="11" defaultRowHeight="22.5" x14ac:dyDescent="0.55000000000000004"/>
  <cols>
    <col min="2" max="2" width="47.21875" customWidth="1"/>
    <col min="3" max="5" width="11.109375" bestFit="1" customWidth="1"/>
    <col min="6" max="6" width="15.109375" customWidth="1"/>
    <col min="7" max="10" width="11.109375" bestFit="1" customWidth="1"/>
    <col min="11" max="12" width="12.77734375" style="19" customWidth="1"/>
    <col min="13" max="30" width="11.109375" bestFit="1" customWidth="1"/>
    <col min="31" max="31" width="11.21875" bestFit="1" customWidth="1"/>
    <col min="32" max="53" width="11.109375" bestFit="1" customWidth="1"/>
    <col min="54" max="58" width="0" hidden="1" customWidth="1"/>
  </cols>
  <sheetData>
    <row r="1" spans="1:56" ht="25.5" x14ac:dyDescent="0.6">
      <c r="B1" s="1" t="s">
        <v>63</v>
      </c>
      <c r="C1" s="30">
        <v>0.73</v>
      </c>
      <c r="D1" s="1"/>
      <c r="E1" s="1" t="s">
        <v>31</v>
      </c>
      <c r="F1" s="29">
        <v>2.92</v>
      </c>
      <c r="G1" s="1"/>
      <c r="H1" s="1"/>
      <c r="I1" s="1"/>
      <c r="J1" s="1"/>
      <c r="K1" s="100"/>
      <c r="L1" s="100"/>
      <c r="M1" s="2"/>
      <c r="N1" s="2"/>
      <c r="O1" s="2"/>
      <c r="P1" s="2"/>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row>
    <row r="2" spans="1:56" ht="22.5" customHeight="1" x14ac:dyDescent="0.55000000000000004">
      <c r="B2" s="4" t="s">
        <v>0</v>
      </c>
      <c r="C2" s="4"/>
      <c r="D2" s="4"/>
      <c r="E2" s="4"/>
      <c r="F2" s="4"/>
      <c r="G2" s="4"/>
      <c r="H2" s="4"/>
      <c r="I2" s="4"/>
      <c r="J2" s="4"/>
      <c r="K2" s="101"/>
      <c r="L2" s="101"/>
      <c r="M2" s="2"/>
      <c r="N2" s="2"/>
      <c r="O2" s="2"/>
      <c r="P2" s="2"/>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row>
    <row r="3" spans="1:56" ht="22.5" customHeight="1" x14ac:dyDescent="0.65">
      <c r="A3" s="89" t="s">
        <v>49</v>
      </c>
      <c r="B3" s="90" t="s">
        <v>46</v>
      </c>
      <c r="C3" s="90">
        <v>18</v>
      </c>
      <c r="D3" s="4"/>
      <c r="E3" s="4"/>
      <c r="F3" s="4"/>
      <c r="G3" s="4"/>
      <c r="H3" s="4"/>
      <c r="I3" s="4"/>
      <c r="J3" s="4"/>
      <c r="K3" s="101"/>
      <c r="L3" s="101"/>
      <c r="M3" s="2"/>
      <c r="N3" s="2"/>
      <c r="O3" s="2"/>
      <c r="P3" s="2"/>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row>
    <row r="4" spans="1:56" ht="22.5" customHeight="1" x14ac:dyDescent="0.65">
      <c r="A4" s="89" t="s">
        <v>50</v>
      </c>
      <c r="B4" s="90" t="s">
        <v>47</v>
      </c>
      <c r="C4" s="90">
        <v>20</v>
      </c>
      <c r="D4" s="4"/>
      <c r="E4" s="4"/>
      <c r="F4" s="4"/>
      <c r="G4" s="4"/>
      <c r="H4" s="4"/>
      <c r="I4" s="4"/>
      <c r="J4" s="4"/>
      <c r="K4" s="101"/>
      <c r="L4" s="101"/>
      <c r="M4" s="2"/>
      <c r="N4" s="2"/>
      <c r="O4" s="2"/>
      <c r="P4" s="2"/>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row>
    <row r="5" spans="1:56" ht="22.5" customHeight="1" x14ac:dyDescent="0.65">
      <c r="A5" s="89" t="s">
        <v>51</v>
      </c>
      <c r="B5" s="90" t="s">
        <v>48</v>
      </c>
      <c r="C5" s="90">
        <v>22</v>
      </c>
      <c r="D5" s="4"/>
      <c r="E5" s="4"/>
      <c r="F5" s="4"/>
      <c r="G5" s="4"/>
      <c r="H5" s="4"/>
      <c r="I5" s="4"/>
      <c r="J5" s="4"/>
      <c r="K5" s="101"/>
      <c r="L5" s="101"/>
      <c r="M5" s="2"/>
      <c r="N5" s="2"/>
      <c r="O5" s="2"/>
      <c r="P5" s="2"/>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row>
    <row r="6" spans="1:56" ht="22.5" customHeight="1" x14ac:dyDescent="0.55000000000000004">
      <c r="B6" s="4"/>
      <c r="C6" s="4"/>
      <c r="D6" s="4"/>
      <c r="E6" s="4"/>
      <c r="F6" s="4"/>
      <c r="G6" s="4"/>
      <c r="H6" s="4"/>
      <c r="I6" s="4"/>
      <c r="J6" s="4"/>
      <c r="K6" s="101"/>
      <c r="L6" s="101"/>
      <c r="M6" s="2"/>
      <c r="N6" s="2"/>
      <c r="O6" s="2"/>
      <c r="P6" s="2"/>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row>
    <row r="7" spans="1:56" ht="22.5" customHeight="1" x14ac:dyDescent="0.55000000000000004">
      <c r="B7" s="4"/>
      <c r="C7" s="4"/>
      <c r="D7" s="4"/>
      <c r="E7" s="4"/>
      <c r="F7" s="4"/>
      <c r="G7" s="4"/>
      <c r="H7" s="4"/>
      <c r="I7" s="4"/>
      <c r="J7" s="4"/>
      <c r="K7" s="101"/>
      <c r="L7" s="101"/>
      <c r="M7" s="2"/>
      <c r="N7" s="2"/>
      <c r="O7" s="2"/>
      <c r="P7" s="2"/>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row>
    <row r="8" spans="1:56" x14ac:dyDescent="0.55000000000000004">
      <c r="B8" s="4"/>
      <c r="C8" s="4"/>
      <c r="D8" s="4"/>
      <c r="E8" s="4"/>
      <c r="F8" s="4"/>
      <c r="G8" s="4"/>
      <c r="H8" s="4"/>
      <c r="I8" s="4"/>
      <c r="J8" s="4"/>
      <c r="K8" s="101"/>
      <c r="L8" s="101"/>
      <c r="M8" s="2"/>
      <c r="N8" s="2"/>
      <c r="O8" s="2"/>
      <c r="P8" s="2"/>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row>
    <row r="9" spans="1:56" s="40" customFormat="1" ht="25.5" x14ac:dyDescent="0.6">
      <c r="B9" s="38" t="s">
        <v>3</v>
      </c>
      <c r="C9" s="39" t="s">
        <v>4</v>
      </c>
      <c r="D9" s="72" t="s">
        <v>5</v>
      </c>
      <c r="E9" s="75" t="s">
        <v>4</v>
      </c>
      <c r="F9" s="72" t="s">
        <v>5</v>
      </c>
      <c r="G9" s="75" t="s">
        <v>4</v>
      </c>
      <c r="H9" s="72" t="s">
        <v>6</v>
      </c>
      <c r="I9" s="75" t="s">
        <v>4</v>
      </c>
      <c r="J9" s="72" t="s">
        <v>5</v>
      </c>
      <c r="K9" s="75" t="s">
        <v>7</v>
      </c>
      <c r="L9" s="72" t="s">
        <v>9</v>
      </c>
      <c r="M9" s="75" t="s">
        <v>8</v>
      </c>
      <c r="N9" s="72" t="s">
        <v>9</v>
      </c>
      <c r="O9" s="75" t="s">
        <v>8</v>
      </c>
      <c r="P9" s="72" t="s">
        <v>9</v>
      </c>
      <c r="Q9" s="75" t="s">
        <v>8</v>
      </c>
      <c r="R9" s="72" t="s">
        <v>9</v>
      </c>
      <c r="S9" s="75" t="s">
        <v>8</v>
      </c>
      <c r="T9" s="72" t="s">
        <v>9</v>
      </c>
      <c r="U9" s="75" t="s">
        <v>8</v>
      </c>
      <c r="V9" s="72" t="s">
        <v>9</v>
      </c>
      <c r="W9" s="75" t="s">
        <v>8</v>
      </c>
      <c r="X9" s="72" t="s">
        <v>9</v>
      </c>
      <c r="Y9" s="75" t="s">
        <v>8</v>
      </c>
      <c r="Z9" s="72" t="s">
        <v>9</v>
      </c>
      <c r="AA9" s="75" t="s">
        <v>8</v>
      </c>
      <c r="AB9" s="72" t="s">
        <v>9</v>
      </c>
      <c r="AC9" s="75" t="s">
        <v>8</v>
      </c>
      <c r="AD9" s="72" t="s">
        <v>9</v>
      </c>
      <c r="AE9" s="75" t="s">
        <v>8</v>
      </c>
      <c r="AF9" s="72" t="s">
        <v>9</v>
      </c>
      <c r="AG9" s="75" t="s">
        <v>8</v>
      </c>
      <c r="AH9" s="72" t="s">
        <v>9</v>
      </c>
      <c r="AI9" s="75" t="s">
        <v>8</v>
      </c>
      <c r="AJ9" s="72" t="s">
        <v>9</v>
      </c>
      <c r="AK9" s="75" t="s">
        <v>8</v>
      </c>
      <c r="AL9" s="72" t="s">
        <v>9</v>
      </c>
      <c r="AM9" s="75" t="s">
        <v>8</v>
      </c>
      <c r="AN9" s="72" t="s">
        <v>9</v>
      </c>
      <c r="AO9" s="75" t="s">
        <v>8</v>
      </c>
      <c r="AP9" s="72" t="s">
        <v>9</v>
      </c>
      <c r="AQ9" s="75" t="s">
        <v>8</v>
      </c>
      <c r="AR9" s="72" t="s">
        <v>9</v>
      </c>
      <c r="AS9" s="75" t="s">
        <v>8</v>
      </c>
      <c r="AT9" s="72" t="s">
        <v>9</v>
      </c>
      <c r="AU9" s="75" t="s">
        <v>8</v>
      </c>
      <c r="AV9" s="72" t="s">
        <v>9</v>
      </c>
      <c r="AW9" s="75" t="s">
        <v>8</v>
      </c>
      <c r="AX9" s="72" t="s">
        <v>9</v>
      </c>
      <c r="AY9" s="75" t="s">
        <v>8</v>
      </c>
      <c r="AZ9" s="72" t="s">
        <v>9</v>
      </c>
      <c r="BA9" s="75" t="s">
        <v>8</v>
      </c>
    </row>
    <row r="10" spans="1:56" s="40" customFormat="1" ht="25.5" x14ac:dyDescent="0.6">
      <c r="B10" s="38" t="s">
        <v>10</v>
      </c>
      <c r="C10" s="38">
        <v>1997</v>
      </c>
      <c r="D10" s="73">
        <v>1997</v>
      </c>
      <c r="E10" s="76">
        <v>1998</v>
      </c>
      <c r="F10" s="73">
        <v>1998</v>
      </c>
      <c r="G10" s="76">
        <v>1999</v>
      </c>
      <c r="H10" s="73">
        <v>1999</v>
      </c>
      <c r="I10" s="76">
        <v>2000</v>
      </c>
      <c r="J10" s="73">
        <v>2000</v>
      </c>
      <c r="K10" s="76">
        <v>2001</v>
      </c>
      <c r="L10" s="73">
        <v>2002</v>
      </c>
      <c r="M10" s="76">
        <v>2002</v>
      </c>
      <c r="N10" s="73">
        <v>2003</v>
      </c>
      <c r="O10" s="76">
        <v>2003</v>
      </c>
      <c r="P10" s="73">
        <f t="shared" ref="P10:BA10" si="0">N10+1</f>
        <v>2004</v>
      </c>
      <c r="Q10" s="76">
        <f t="shared" si="0"/>
        <v>2004</v>
      </c>
      <c r="R10" s="73">
        <f t="shared" si="0"/>
        <v>2005</v>
      </c>
      <c r="S10" s="76">
        <f t="shared" si="0"/>
        <v>2005</v>
      </c>
      <c r="T10" s="73">
        <f t="shared" si="0"/>
        <v>2006</v>
      </c>
      <c r="U10" s="76">
        <f t="shared" si="0"/>
        <v>2006</v>
      </c>
      <c r="V10" s="73">
        <f t="shared" si="0"/>
        <v>2007</v>
      </c>
      <c r="W10" s="76">
        <f t="shared" si="0"/>
        <v>2007</v>
      </c>
      <c r="X10" s="73">
        <f t="shared" si="0"/>
        <v>2008</v>
      </c>
      <c r="Y10" s="76">
        <f t="shared" si="0"/>
        <v>2008</v>
      </c>
      <c r="Z10" s="73">
        <f t="shared" si="0"/>
        <v>2009</v>
      </c>
      <c r="AA10" s="76">
        <f t="shared" si="0"/>
        <v>2009</v>
      </c>
      <c r="AB10" s="73">
        <f t="shared" si="0"/>
        <v>2010</v>
      </c>
      <c r="AC10" s="76">
        <f t="shared" si="0"/>
        <v>2010</v>
      </c>
      <c r="AD10" s="73">
        <f t="shared" si="0"/>
        <v>2011</v>
      </c>
      <c r="AE10" s="76">
        <f t="shared" si="0"/>
        <v>2011</v>
      </c>
      <c r="AF10" s="73">
        <f t="shared" si="0"/>
        <v>2012</v>
      </c>
      <c r="AG10" s="76">
        <f t="shared" si="0"/>
        <v>2012</v>
      </c>
      <c r="AH10" s="73">
        <f t="shared" si="0"/>
        <v>2013</v>
      </c>
      <c r="AI10" s="76">
        <f t="shared" si="0"/>
        <v>2013</v>
      </c>
      <c r="AJ10" s="73">
        <f t="shared" si="0"/>
        <v>2014</v>
      </c>
      <c r="AK10" s="76">
        <f t="shared" si="0"/>
        <v>2014</v>
      </c>
      <c r="AL10" s="73">
        <f t="shared" si="0"/>
        <v>2015</v>
      </c>
      <c r="AM10" s="76">
        <f t="shared" si="0"/>
        <v>2015</v>
      </c>
      <c r="AN10" s="73">
        <f t="shared" si="0"/>
        <v>2016</v>
      </c>
      <c r="AO10" s="76">
        <f t="shared" si="0"/>
        <v>2016</v>
      </c>
      <c r="AP10" s="73">
        <f t="shared" si="0"/>
        <v>2017</v>
      </c>
      <c r="AQ10" s="76">
        <f t="shared" si="0"/>
        <v>2017</v>
      </c>
      <c r="AR10" s="73">
        <f t="shared" si="0"/>
        <v>2018</v>
      </c>
      <c r="AS10" s="76">
        <f t="shared" si="0"/>
        <v>2018</v>
      </c>
      <c r="AT10" s="73">
        <f t="shared" si="0"/>
        <v>2019</v>
      </c>
      <c r="AU10" s="76">
        <f t="shared" si="0"/>
        <v>2019</v>
      </c>
      <c r="AV10" s="73">
        <f t="shared" si="0"/>
        <v>2020</v>
      </c>
      <c r="AW10" s="76">
        <f t="shared" si="0"/>
        <v>2020</v>
      </c>
      <c r="AX10" s="73">
        <f t="shared" si="0"/>
        <v>2021</v>
      </c>
      <c r="AY10" s="76">
        <f t="shared" si="0"/>
        <v>2021</v>
      </c>
      <c r="AZ10" s="73">
        <f t="shared" si="0"/>
        <v>2022</v>
      </c>
      <c r="BA10" s="76">
        <f t="shared" si="0"/>
        <v>2022</v>
      </c>
    </row>
    <row r="11" spans="1:56" s="40" customFormat="1" ht="25.5" x14ac:dyDescent="0.6">
      <c r="B11" s="38" t="s">
        <v>11</v>
      </c>
      <c r="C11" s="41">
        <v>35217</v>
      </c>
      <c r="D11" s="74">
        <v>35431</v>
      </c>
      <c r="E11" s="77">
        <f>C11+365.25</f>
        <v>35582.25</v>
      </c>
      <c r="F11" s="74">
        <f t="shared" ref="F11:K12" si="1">D11+365.25</f>
        <v>35796.25</v>
      </c>
      <c r="G11" s="77">
        <f t="shared" si="1"/>
        <v>35947.5</v>
      </c>
      <c r="H11" s="74">
        <f t="shared" si="1"/>
        <v>36161.5</v>
      </c>
      <c r="I11" s="77">
        <f t="shared" si="1"/>
        <v>36312.75</v>
      </c>
      <c r="J11" s="74">
        <f t="shared" si="1"/>
        <v>36526.75</v>
      </c>
      <c r="K11" s="77">
        <f t="shared" si="1"/>
        <v>36678</v>
      </c>
      <c r="L11" s="74">
        <v>36892</v>
      </c>
      <c r="M11" s="77">
        <v>37043</v>
      </c>
      <c r="N11" s="74">
        <v>37257</v>
      </c>
      <c r="O11" s="77">
        <v>37438</v>
      </c>
      <c r="P11" s="74">
        <f>N11+365.5</f>
        <v>37622.5</v>
      </c>
      <c r="Q11" s="77">
        <f>O11+365.5</f>
        <v>37803.5</v>
      </c>
      <c r="R11" s="74">
        <f>P11+365.75</f>
        <v>37988.25</v>
      </c>
      <c r="S11" s="77">
        <f>Q11+365.75</f>
        <v>38169.25</v>
      </c>
      <c r="T11" s="74">
        <f>R11+366</f>
        <v>38354.25</v>
      </c>
      <c r="U11" s="77">
        <f>S11+366</f>
        <v>38535.25</v>
      </c>
      <c r="V11" s="74">
        <f t="shared" ref="V11:AK12" si="2">T11+365.25</f>
        <v>38719.5</v>
      </c>
      <c r="W11" s="77">
        <f t="shared" si="2"/>
        <v>38900.5</v>
      </c>
      <c r="X11" s="74">
        <f t="shared" si="2"/>
        <v>39084.75</v>
      </c>
      <c r="Y11" s="77">
        <f t="shared" si="2"/>
        <v>39265.75</v>
      </c>
      <c r="Z11" s="74">
        <f t="shared" si="2"/>
        <v>39450</v>
      </c>
      <c r="AA11" s="77">
        <f t="shared" si="2"/>
        <v>39631</v>
      </c>
      <c r="AB11" s="74">
        <f t="shared" si="2"/>
        <v>39815.25</v>
      </c>
      <c r="AC11" s="77">
        <f t="shared" si="2"/>
        <v>39996.25</v>
      </c>
      <c r="AD11" s="74">
        <f t="shared" si="2"/>
        <v>40180.5</v>
      </c>
      <c r="AE11" s="77">
        <f t="shared" si="2"/>
        <v>40361.5</v>
      </c>
      <c r="AF11" s="74">
        <f t="shared" si="2"/>
        <v>40545.75</v>
      </c>
      <c r="AG11" s="77">
        <f t="shared" si="2"/>
        <v>40726.75</v>
      </c>
      <c r="AH11" s="74">
        <f t="shared" si="2"/>
        <v>40911</v>
      </c>
      <c r="AI11" s="77">
        <f t="shared" si="2"/>
        <v>41092</v>
      </c>
      <c r="AJ11" s="74">
        <f t="shared" si="2"/>
        <v>41276.25</v>
      </c>
      <c r="AK11" s="77">
        <f t="shared" si="2"/>
        <v>41457.25</v>
      </c>
      <c r="AL11" s="74">
        <f t="shared" ref="AL11:BA12" si="3">AJ11+365.25</f>
        <v>41641.5</v>
      </c>
      <c r="AM11" s="77">
        <f t="shared" si="3"/>
        <v>41822.5</v>
      </c>
      <c r="AN11" s="74">
        <f t="shared" si="3"/>
        <v>42006.75</v>
      </c>
      <c r="AO11" s="77">
        <f t="shared" si="3"/>
        <v>42187.75</v>
      </c>
      <c r="AP11" s="74">
        <f t="shared" si="3"/>
        <v>42372</v>
      </c>
      <c r="AQ11" s="77">
        <f t="shared" si="3"/>
        <v>42553</v>
      </c>
      <c r="AR11" s="74">
        <f t="shared" si="3"/>
        <v>42737.25</v>
      </c>
      <c r="AS11" s="77">
        <f t="shared" si="3"/>
        <v>42918.25</v>
      </c>
      <c r="AT11" s="74">
        <f t="shared" si="3"/>
        <v>43102.5</v>
      </c>
      <c r="AU11" s="77">
        <f t="shared" si="3"/>
        <v>43283.5</v>
      </c>
      <c r="AV11" s="74">
        <f t="shared" si="3"/>
        <v>43467.75</v>
      </c>
      <c r="AW11" s="77">
        <f t="shared" si="3"/>
        <v>43648.75</v>
      </c>
      <c r="AX11" s="74">
        <f t="shared" si="3"/>
        <v>43833</v>
      </c>
      <c r="AY11" s="77">
        <f t="shared" si="3"/>
        <v>44014</v>
      </c>
      <c r="AZ11" s="74">
        <f t="shared" si="3"/>
        <v>44198.25</v>
      </c>
      <c r="BA11" s="77">
        <f t="shared" si="3"/>
        <v>44379.25</v>
      </c>
    </row>
    <row r="12" spans="1:56" s="40" customFormat="1" ht="25.5" x14ac:dyDescent="0.6">
      <c r="B12" s="38" t="s">
        <v>12</v>
      </c>
      <c r="C12" s="41">
        <v>35431</v>
      </c>
      <c r="D12" s="74">
        <v>35582</v>
      </c>
      <c r="E12" s="77">
        <f>C12+365.25</f>
        <v>35796.25</v>
      </c>
      <c r="F12" s="74">
        <f t="shared" si="1"/>
        <v>35947.25</v>
      </c>
      <c r="G12" s="77">
        <f t="shared" si="1"/>
        <v>36161.5</v>
      </c>
      <c r="H12" s="74">
        <f t="shared" si="1"/>
        <v>36312.5</v>
      </c>
      <c r="I12" s="77">
        <f t="shared" si="1"/>
        <v>36526.75</v>
      </c>
      <c r="J12" s="74">
        <v>36678</v>
      </c>
      <c r="K12" s="77">
        <f t="shared" si="1"/>
        <v>36892</v>
      </c>
      <c r="L12" s="74">
        <v>37043</v>
      </c>
      <c r="M12" s="77">
        <v>37257</v>
      </c>
      <c r="N12" s="74">
        <v>37408</v>
      </c>
      <c r="O12" s="77">
        <v>37591</v>
      </c>
      <c r="P12" s="74">
        <f>N12+365.5</f>
        <v>37773.5</v>
      </c>
      <c r="Q12" s="77">
        <f>O12+365.5</f>
        <v>37956.5</v>
      </c>
      <c r="R12" s="74">
        <f>P12+365.75</f>
        <v>38139.25</v>
      </c>
      <c r="S12" s="77">
        <f>Q12+365.75</f>
        <v>38322.25</v>
      </c>
      <c r="T12" s="74">
        <f>R12+366</f>
        <v>38505.25</v>
      </c>
      <c r="U12" s="77">
        <f>S12+366</f>
        <v>38688.25</v>
      </c>
      <c r="V12" s="74">
        <f t="shared" si="2"/>
        <v>38870.5</v>
      </c>
      <c r="W12" s="77">
        <f t="shared" si="2"/>
        <v>39053.5</v>
      </c>
      <c r="X12" s="74">
        <f t="shared" si="2"/>
        <v>39235.75</v>
      </c>
      <c r="Y12" s="77">
        <f t="shared" si="2"/>
        <v>39418.75</v>
      </c>
      <c r="Z12" s="74">
        <f t="shared" si="2"/>
        <v>39601</v>
      </c>
      <c r="AA12" s="77">
        <f t="shared" si="2"/>
        <v>39784</v>
      </c>
      <c r="AB12" s="74">
        <f t="shared" si="2"/>
        <v>39966.25</v>
      </c>
      <c r="AC12" s="77">
        <f t="shared" si="2"/>
        <v>40149.25</v>
      </c>
      <c r="AD12" s="74">
        <f t="shared" si="2"/>
        <v>40331.5</v>
      </c>
      <c r="AE12" s="77">
        <f t="shared" si="2"/>
        <v>40514.5</v>
      </c>
      <c r="AF12" s="74">
        <f t="shared" si="2"/>
        <v>40696.75</v>
      </c>
      <c r="AG12" s="77">
        <f t="shared" si="2"/>
        <v>40879.75</v>
      </c>
      <c r="AH12" s="74">
        <f t="shared" si="2"/>
        <v>41062</v>
      </c>
      <c r="AI12" s="77">
        <f t="shared" si="2"/>
        <v>41245</v>
      </c>
      <c r="AJ12" s="74">
        <f t="shared" si="2"/>
        <v>41427.25</v>
      </c>
      <c r="AK12" s="77">
        <f t="shared" si="2"/>
        <v>41610.25</v>
      </c>
      <c r="AL12" s="74">
        <f t="shared" si="3"/>
        <v>41792.5</v>
      </c>
      <c r="AM12" s="77">
        <f t="shared" si="3"/>
        <v>41975.5</v>
      </c>
      <c r="AN12" s="74">
        <f t="shared" si="3"/>
        <v>42157.75</v>
      </c>
      <c r="AO12" s="77">
        <f t="shared" si="3"/>
        <v>42340.75</v>
      </c>
      <c r="AP12" s="74">
        <f t="shared" si="3"/>
        <v>42523</v>
      </c>
      <c r="AQ12" s="77">
        <f t="shared" si="3"/>
        <v>42706</v>
      </c>
      <c r="AR12" s="74">
        <f t="shared" si="3"/>
        <v>42888.25</v>
      </c>
      <c r="AS12" s="77">
        <f t="shared" si="3"/>
        <v>43071.25</v>
      </c>
      <c r="AT12" s="74">
        <f t="shared" si="3"/>
        <v>43253.5</v>
      </c>
      <c r="AU12" s="77">
        <f t="shared" si="3"/>
        <v>43436.5</v>
      </c>
      <c r="AV12" s="74">
        <f t="shared" si="3"/>
        <v>43618.75</v>
      </c>
      <c r="AW12" s="77">
        <f t="shared" si="3"/>
        <v>43801.75</v>
      </c>
      <c r="AX12" s="74">
        <f t="shared" si="3"/>
        <v>43984</v>
      </c>
      <c r="AY12" s="77">
        <f t="shared" si="3"/>
        <v>44167</v>
      </c>
      <c r="AZ12" s="74">
        <f t="shared" si="3"/>
        <v>44349.25</v>
      </c>
      <c r="BA12" s="77">
        <f t="shared" si="3"/>
        <v>44532.25</v>
      </c>
    </row>
    <row r="13" spans="1:56" s="40" customFormat="1" ht="25.5" x14ac:dyDescent="0.6">
      <c r="B13" s="38" t="s">
        <v>13</v>
      </c>
      <c r="C13" s="38"/>
      <c r="D13" s="54">
        <f>'SDR Patient and Stations'!C12</f>
        <v>0.93269230769230771</v>
      </c>
      <c r="E13" s="55">
        <f>'SDR Patient and Stations'!D12</f>
        <v>0.80882352941176472</v>
      </c>
      <c r="F13" s="54">
        <f>'SDR Patient and Stations'!E12</f>
        <v>0.91176470588235292</v>
      </c>
      <c r="G13" s="55">
        <f>'SDR Patient and Stations'!F12</f>
        <v>0.78409090909090906</v>
      </c>
      <c r="H13" s="54">
        <f>'SDR Patient and Stations'!G12</f>
        <v>0.82954545454545459</v>
      </c>
      <c r="I13" s="55">
        <f>'SDR Patient and Stations'!H12</f>
        <v>0.86029411764705888</v>
      </c>
      <c r="J13" s="54">
        <f>'SDR Patient and Stations'!I12</f>
        <v>0.86764705882352944</v>
      </c>
      <c r="K13" s="55">
        <f>'SDR Patient and Stations'!J12</f>
        <v>0.90441176470588236</v>
      </c>
      <c r="L13" s="54">
        <f>'SDR Patient and Stations'!K12</f>
        <v>0.8716216216216216</v>
      </c>
      <c r="M13" s="55">
        <f>'SDR Patient and Stations'!L12</f>
        <v>0.8716216216216216</v>
      </c>
      <c r="N13" s="54">
        <f>'SDR Patient and Stations'!M12</f>
        <v>0.77976190476190477</v>
      </c>
      <c r="O13" s="55">
        <f>'SDR Patient and Stations'!N12</f>
        <v>0.83333333333333337</v>
      </c>
      <c r="P13" s="54">
        <f>'SDR Patient and Stations'!O12</f>
        <v>0.81547619047619047</v>
      </c>
      <c r="Q13" s="55">
        <f>'SDR Patient and Stations'!P12</f>
        <v>0.84523809523809523</v>
      </c>
      <c r="R13" s="54">
        <f>'SDR Patient and Stations'!Q12</f>
        <v>0.79761904761904767</v>
      </c>
      <c r="S13" s="55">
        <f>'SDR Patient and Stations'!R12</f>
        <v>0.75</v>
      </c>
      <c r="T13" s="54">
        <f>'SDR Patient and Stations'!S12</f>
        <v>0.77976190476190477</v>
      </c>
      <c r="U13" s="55">
        <f>'SDR Patient and Stations'!T12</f>
        <v>0.83333333333333337</v>
      </c>
      <c r="V13" s="54">
        <f>'SDR Patient and Stations'!U12</f>
        <v>0.79166666666666663</v>
      </c>
      <c r="W13" s="55">
        <f>'SDR Patient and Stations'!V12</f>
        <v>0.81547619047619047</v>
      </c>
      <c r="X13" s="54">
        <f>'SDR Patient and Stations'!W12</f>
        <v>0.79761904761904767</v>
      </c>
      <c r="Y13" s="55">
        <f>'SDR Patient and Stations'!X12</f>
        <v>0.88124999999999998</v>
      </c>
      <c r="Z13" s="54">
        <f>'SDR Patient and Stations'!Y12</f>
        <v>0.9375</v>
      </c>
      <c r="AA13" s="55">
        <f>'SDR Patient and Stations'!Z12</f>
        <v>0.86250000000000004</v>
      </c>
      <c r="AB13" s="54">
        <f>'SDR Patient and Stations'!AA12</f>
        <v>0.86875000000000002</v>
      </c>
      <c r="AC13" s="55">
        <f>'SDR Patient and Stations'!AB12</f>
        <v>0.86309523809523814</v>
      </c>
      <c r="AD13" s="54">
        <f>'SDR Patient and Stations'!AC12</f>
        <v>0.88095238095238093</v>
      </c>
      <c r="AE13" s="55">
        <f>'SDR Patient and Stations'!AD12</f>
        <v>0.85119047619047616</v>
      </c>
      <c r="AF13" s="54">
        <f>'SDR Patient and Stations'!AE12</f>
        <v>0.8928571428571429</v>
      </c>
      <c r="AG13" s="55">
        <f>'SDR Patient and Stations'!AF12</f>
        <v>0.84523809523809523</v>
      </c>
      <c r="AH13" s="54">
        <f>'SDR Patient and Stations'!AG12</f>
        <v>0.85119047619047616</v>
      </c>
      <c r="AI13" s="55">
        <f>'SDR Patient and Stations'!AH12</f>
        <v>0.7678571428571429</v>
      </c>
      <c r="AJ13" s="54">
        <f>'SDR Patient and Stations'!AI12</f>
        <v>0</v>
      </c>
      <c r="AK13" s="55">
        <f>'SDR Patient and Stations'!AJ12</f>
        <v>0</v>
      </c>
      <c r="AL13" s="54">
        <f>'SDR Patient and Stations'!AK12</f>
        <v>0.79761904761904767</v>
      </c>
      <c r="AM13" s="55">
        <f>'SDR Patient and Stations'!AL12</f>
        <v>0.84523809523809523</v>
      </c>
      <c r="AN13" s="54">
        <f>'SDR Patient and Stations'!AM12</f>
        <v>0.9107142857142857</v>
      </c>
      <c r="AO13" s="55">
        <f>'SDR Patient and Stations'!AN12</f>
        <v>0.94047619047619047</v>
      </c>
      <c r="AP13" s="54">
        <f>'SDR Patient and Stations'!AO12</f>
        <v>0.9107142857142857</v>
      </c>
      <c r="AQ13" s="55">
        <f>'SDR Patient and Stations'!AP12</f>
        <v>0.9375</v>
      </c>
      <c r="AR13" s="54">
        <f>'SDR Patient and Stations'!AQ12</f>
        <v>0.84146341463414631</v>
      </c>
      <c r="AS13" s="55">
        <f>'SDR Patient and Stations'!AR12</f>
        <v>0.87195121951219512</v>
      </c>
      <c r="AT13" s="54">
        <f>'SDR Patient and Stations'!AS12</f>
        <v>0.92073170731707321</v>
      </c>
      <c r="AU13" s="55" t="e">
        <f>'SDR Patient and Stations'!AT12</f>
        <v>#DIV/0!</v>
      </c>
      <c r="AV13" s="54">
        <f>'SDR Patient and Stations'!AU12</f>
        <v>0</v>
      </c>
      <c r="AW13" s="55">
        <f>'SDR Patient and Stations'!AV12</f>
        <v>0</v>
      </c>
      <c r="AX13" s="54">
        <f>'SDR Patient and Stations'!AW12</f>
        <v>0</v>
      </c>
      <c r="AY13" s="55">
        <f>'SDR Patient and Stations'!AX12</f>
        <v>0</v>
      </c>
      <c r="AZ13" s="54">
        <f>'SDR Patient and Stations'!AY12</f>
        <v>0</v>
      </c>
      <c r="BA13" s="55">
        <f>'SDR Patient and Stations'!AZ12</f>
        <v>0</v>
      </c>
    </row>
    <row r="14" spans="1:56" s="44" customFormat="1" ht="56.25" customHeight="1" x14ac:dyDescent="0.6">
      <c r="B14" s="163" t="s">
        <v>74</v>
      </c>
      <c r="C14" s="45">
        <f>'SDR Patient and Stations'!B14</f>
        <v>0</v>
      </c>
      <c r="D14" s="166">
        <f>'SDR Patient and Stations'!C14</f>
        <v>8</v>
      </c>
      <c r="E14" s="167">
        <f>'SDR Patient and Stations'!D14</f>
        <v>0</v>
      </c>
      <c r="F14" s="166">
        <f>'SDR Patient and Stations'!E14</f>
        <v>10</v>
      </c>
      <c r="G14" s="167">
        <f>'SDR Patient and Stations'!F14</f>
        <v>0</v>
      </c>
      <c r="H14" s="166">
        <f>'SDR Patient and Stations'!G14</f>
        <v>-10</v>
      </c>
      <c r="I14" s="167">
        <f>'SDR Patient and Stations'!H14</f>
        <v>0</v>
      </c>
      <c r="J14" s="166">
        <f>'SDR Patient and Stations'!I14</f>
        <v>0</v>
      </c>
      <c r="K14" s="167">
        <f>'SDR Patient and Stations'!J14</f>
        <v>3</v>
      </c>
      <c r="L14" s="166">
        <f>'SDR Patient and Stations'!K14</f>
        <v>0</v>
      </c>
      <c r="M14" s="167">
        <f>'SDR Patient and Stations'!L14</f>
        <v>5</v>
      </c>
      <c r="N14" s="166">
        <f>'SDR Patient and Stations'!M14</f>
        <v>0</v>
      </c>
      <c r="O14" s="167">
        <f>'SDR Patient and Stations'!N14</f>
        <v>0</v>
      </c>
      <c r="P14" s="166">
        <f>'SDR Patient and Stations'!O14</f>
        <v>0</v>
      </c>
      <c r="Q14" s="167">
        <f>'SDR Patient and Stations'!P14</f>
        <v>0</v>
      </c>
      <c r="R14" s="166">
        <f>'SDR Patient and Stations'!Q14</f>
        <v>0</v>
      </c>
      <c r="S14" s="167">
        <f>'SDR Patient and Stations'!R14</f>
        <v>0</v>
      </c>
      <c r="T14" s="166">
        <f>'SDR Patient and Stations'!S14</f>
        <v>0</v>
      </c>
      <c r="U14" s="167">
        <f>'SDR Patient and Stations'!T14</f>
        <v>0</v>
      </c>
      <c r="V14" s="166">
        <f>'SDR Patient and Stations'!U14</f>
        <v>0</v>
      </c>
      <c r="W14" s="167">
        <f>'SDR Patient and Stations'!V14</f>
        <v>0</v>
      </c>
      <c r="X14" s="166">
        <f>'SDR Patient and Stations'!W14</f>
        <v>-2</v>
      </c>
      <c r="Y14" s="167">
        <f>'SDR Patient and Stations'!X14</f>
        <v>0</v>
      </c>
      <c r="Z14" s="166">
        <f>'SDR Patient and Stations'!Y14</f>
        <v>0</v>
      </c>
      <c r="AA14" s="167">
        <f>'SDR Patient and Stations'!Z14</f>
        <v>0</v>
      </c>
      <c r="AB14" s="166">
        <f>'SDR Patient and Stations'!AA14</f>
        <v>2</v>
      </c>
      <c r="AC14" s="167">
        <f>'SDR Patient and Stations'!AB14</f>
        <v>0</v>
      </c>
      <c r="AD14" s="166">
        <f>'SDR Patient and Stations'!AC14</f>
        <v>0</v>
      </c>
      <c r="AE14" s="167">
        <f>'SDR Patient and Stations'!AD14</f>
        <v>0</v>
      </c>
      <c r="AF14" s="166">
        <f>'SDR Patient and Stations'!AE14</f>
        <v>0</v>
      </c>
      <c r="AG14" s="167">
        <f>'SDR Patient and Stations'!AF14</f>
        <v>0</v>
      </c>
      <c r="AH14" s="166">
        <f>'SDR Patient and Stations'!AG14</f>
        <v>0</v>
      </c>
      <c r="AI14" s="167">
        <f>'SDR Patient and Stations'!AH14</f>
        <v>-18</v>
      </c>
      <c r="AJ14" s="166">
        <f>'SDR Patient and Stations'!AI14</f>
        <v>0</v>
      </c>
      <c r="AK14" s="167">
        <f>'SDR Patient and Stations'!AJ14</f>
        <v>18</v>
      </c>
      <c r="AL14" s="166">
        <f>'SDR Patient and Stations'!AK14</f>
        <v>0</v>
      </c>
      <c r="AM14" s="167">
        <f>'SDR Patient and Stations'!AL14</f>
        <v>0</v>
      </c>
      <c r="AN14" s="166">
        <f>'SDR Patient and Stations'!AM14</f>
        <v>0</v>
      </c>
      <c r="AO14" s="167">
        <f>'SDR Patient and Stations'!AN14</f>
        <v>0</v>
      </c>
      <c r="AP14" s="166">
        <f>'SDR Patient and Stations'!AO14</f>
        <v>-2</v>
      </c>
      <c r="AQ14" s="167">
        <f>'SDR Patient and Stations'!AP14</f>
        <v>1</v>
      </c>
      <c r="AR14" s="166">
        <f>'SDR Patient and Stations'!AQ14</f>
        <v>0</v>
      </c>
      <c r="AS14" s="167">
        <f>'SDR Patient and Stations'!AR14</f>
        <v>0</v>
      </c>
      <c r="AT14" s="166">
        <f>'SDR Patient and Stations'!AS14</f>
        <v>0</v>
      </c>
      <c r="AU14" s="167">
        <f>'SDR Patient and Stations'!AT14</f>
        <v>0</v>
      </c>
      <c r="AV14" s="166">
        <f>'SDR Patient and Stations'!AU14</f>
        <v>0</v>
      </c>
      <c r="AW14" s="167">
        <f>'SDR Patient and Stations'!AV14</f>
        <v>0</v>
      </c>
      <c r="AX14" s="166">
        <f>'SDR Patient and Stations'!AW14</f>
        <v>0</v>
      </c>
      <c r="AY14" s="167">
        <f>'SDR Patient and Stations'!AX14</f>
        <v>0</v>
      </c>
      <c r="AZ14" s="166">
        <f>'SDR Patient and Stations'!AY14</f>
        <v>0</v>
      </c>
      <c r="BA14" s="167">
        <f>'SDR Patient and Stations'!AZ14</f>
        <v>0</v>
      </c>
      <c r="BB14" s="51"/>
      <c r="BC14" s="48"/>
      <c r="BD14" s="51"/>
    </row>
    <row r="15" spans="1:56" s="44" customFormat="1" ht="25.5" x14ac:dyDescent="0.6">
      <c r="B15" s="43" t="s">
        <v>72</v>
      </c>
      <c r="C15" s="43"/>
      <c r="D15" s="168">
        <f>'SDR Patient and Stations'!C15</f>
        <v>0</v>
      </c>
      <c r="E15" s="166">
        <f>'SDR Patient and Stations'!D15</f>
        <v>0</v>
      </c>
      <c r="F15" s="167">
        <f>'SDR Patient and Stations'!E15</f>
        <v>0</v>
      </c>
      <c r="G15" s="166">
        <f>'SDR Patient and Stations'!F15</f>
        <v>8</v>
      </c>
      <c r="H15" s="167">
        <f>'SDR Patient and Stations'!G15</f>
        <v>0</v>
      </c>
      <c r="I15" s="166">
        <f>'SDR Patient and Stations'!H15</f>
        <v>10</v>
      </c>
      <c r="J15" s="167">
        <f>'SDR Patient and Stations'!I15</f>
        <v>0</v>
      </c>
      <c r="K15" s="166">
        <f>'SDR Patient and Stations'!J15</f>
        <v>-10</v>
      </c>
      <c r="L15" s="167">
        <f>'SDR Patient and Stations'!K15</f>
        <v>0</v>
      </c>
      <c r="M15" s="166">
        <f>'SDR Patient and Stations'!L15</f>
        <v>0</v>
      </c>
      <c r="N15" s="167">
        <f>'SDR Patient and Stations'!M15</f>
        <v>3</v>
      </c>
      <c r="O15" s="166">
        <f>'SDR Patient and Stations'!N15</f>
        <v>0</v>
      </c>
      <c r="P15" s="167">
        <f>'SDR Patient and Stations'!O15</f>
        <v>5</v>
      </c>
      <c r="Q15" s="166">
        <f>'SDR Patient and Stations'!P15</f>
        <v>0</v>
      </c>
      <c r="R15" s="167">
        <f>'SDR Patient and Stations'!Q15</f>
        <v>0</v>
      </c>
      <c r="S15" s="166">
        <f>'SDR Patient and Stations'!R15</f>
        <v>0</v>
      </c>
      <c r="T15" s="167">
        <f>'SDR Patient and Stations'!S15</f>
        <v>0</v>
      </c>
      <c r="U15" s="166">
        <f>'SDR Patient and Stations'!T15</f>
        <v>0</v>
      </c>
      <c r="V15" s="167">
        <f>'SDR Patient and Stations'!U15</f>
        <v>0</v>
      </c>
      <c r="W15" s="166">
        <f>'SDR Patient and Stations'!V15</f>
        <v>0</v>
      </c>
      <c r="X15" s="167">
        <f>'SDR Patient and Stations'!W15</f>
        <v>0</v>
      </c>
      <c r="Y15" s="166">
        <f>'SDR Patient and Stations'!X15</f>
        <v>0</v>
      </c>
      <c r="Z15" s="167">
        <f>'SDR Patient and Stations'!Y15</f>
        <v>0</v>
      </c>
      <c r="AA15" s="166">
        <f>'SDR Patient and Stations'!Z15</f>
        <v>-2</v>
      </c>
      <c r="AB15" s="167">
        <f>'SDR Patient and Stations'!AA15</f>
        <v>0</v>
      </c>
      <c r="AC15" s="166">
        <f>'SDR Patient and Stations'!AB15</f>
        <v>0</v>
      </c>
      <c r="AD15" s="167">
        <f>'SDR Patient and Stations'!AC15</f>
        <v>0</v>
      </c>
      <c r="AE15" s="166">
        <f>'SDR Patient and Stations'!AD15</f>
        <v>2</v>
      </c>
      <c r="AF15" s="167">
        <f>'SDR Patient and Stations'!AE15</f>
        <v>0</v>
      </c>
      <c r="AG15" s="166">
        <f>'SDR Patient and Stations'!AF15</f>
        <v>0</v>
      </c>
      <c r="AH15" s="167">
        <f>'SDR Patient and Stations'!AG15</f>
        <v>0</v>
      </c>
      <c r="AI15" s="166">
        <f>'SDR Patient and Stations'!AH15</f>
        <v>0</v>
      </c>
      <c r="AJ15" s="167">
        <f>'SDR Patient and Stations'!AI15</f>
        <v>0</v>
      </c>
      <c r="AK15" s="166">
        <f>'SDR Patient and Stations'!AJ15</f>
        <v>0</v>
      </c>
      <c r="AL15" s="167">
        <f>'SDR Patient and Stations'!AK15</f>
        <v>-18</v>
      </c>
      <c r="AM15" s="166">
        <f>'SDR Patient and Stations'!AL15</f>
        <v>0</v>
      </c>
      <c r="AN15" s="167">
        <f>'SDR Patient and Stations'!AM15</f>
        <v>18</v>
      </c>
      <c r="AO15" s="166">
        <f>'SDR Patient and Stations'!AN15</f>
        <v>0</v>
      </c>
      <c r="AP15" s="167">
        <f>'SDR Patient and Stations'!AO15</f>
        <v>0</v>
      </c>
      <c r="AQ15" s="166">
        <f>'SDR Patient and Stations'!AP15</f>
        <v>0</v>
      </c>
      <c r="AR15" s="167">
        <f>'SDR Patient and Stations'!AQ15</f>
        <v>0</v>
      </c>
      <c r="AS15" s="166">
        <f>'SDR Patient and Stations'!AR15</f>
        <v>-2</v>
      </c>
      <c r="AT15" s="167">
        <f>'SDR Patient and Stations'!AS15</f>
        <v>1</v>
      </c>
      <c r="AU15" s="166">
        <f>'SDR Patient and Stations'!AT15</f>
        <v>0</v>
      </c>
      <c r="AV15" s="167">
        <f>'SDR Patient and Stations'!AU15</f>
        <v>0</v>
      </c>
      <c r="AW15" s="166">
        <f>'SDR Patient and Stations'!AV15</f>
        <v>0</v>
      </c>
      <c r="AX15" s="167">
        <f>'SDR Patient and Stations'!AW15</f>
        <v>0</v>
      </c>
      <c r="AY15" s="166">
        <f>'SDR Patient and Stations'!AX15</f>
        <v>0</v>
      </c>
      <c r="AZ15" s="167">
        <f>'SDR Patient and Stations'!AY15</f>
        <v>0</v>
      </c>
      <c r="BA15" s="166">
        <f>'SDR Patient and Stations'!AZ15</f>
        <v>0</v>
      </c>
      <c r="BB15" s="48"/>
      <c r="BC15" s="51"/>
      <c r="BD15" s="48"/>
    </row>
    <row r="16" spans="1:56" ht="25.5" x14ac:dyDescent="0.6">
      <c r="B16" s="42" t="s">
        <v>73</v>
      </c>
      <c r="C16" s="3"/>
      <c r="D16" s="3">
        <f>'SDR Patient and Stations'!C16</f>
        <v>0</v>
      </c>
      <c r="E16" s="46">
        <f>'SDR Patient and Stations'!D16</f>
        <v>0</v>
      </c>
      <c r="F16" s="49">
        <f>'SDR Patient and Stations'!E16</f>
        <v>0</v>
      </c>
      <c r="G16" s="52">
        <f>'SDR Patient and Stations'!F16</f>
        <v>0</v>
      </c>
      <c r="H16" s="49">
        <f>'SDR Patient and Stations'!G16</f>
        <v>8</v>
      </c>
      <c r="I16" s="52">
        <f>'SDR Patient and Stations'!H16</f>
        <v>0</v>
      </c>
      <c r="J16" s="49">
        <f>'SDR Patient and Stations'!I16</f>
        <v>10</v>
      </c>
      <c r="K16" s="52">
        <f>'SDR Patient and Stations'!J16</f>
        <v>0</v>
      </c>
      <c r="L16" s="49">
        <f>'SDR Patient and Stations'!K16</f>
        <v>-10</v>
      </c>
      <c r="M16" s="52">
        <f>'SDR Patient and Stations'!L16</f>
        <v>0</v>
      </c>
      <c r="N16" s="49">
        <f>'SDR Patient and Stations'!M16</f>
        <v>0</v>
      </c>
      <c r="O16" s="52">
        <f>'SDR Patient and Stations'!N16</f>
        <v>3</v>
      </c>
      <c r="P16" s="49">
        <f>'SDR Patient and Stations'!O16</f>
        <v>0</v>
      </c>
      <c r="Q16" s="52">
        <f>'SDR Patient and Stations'!P16</f>
        <v>5</v>
      </c>
      <c r="R16" s="49">
        <f>'SDR Patient and Stations'!Q16</f>
        <v>0</v>
      </c>
      <c r="S16" s="52">
        <f>'SDR Patient and Stations'!R16</f>
        <v>0</v>
      </c>
      <c r="T16" s="49">
        <f>'SDR Patient and Stations'!S16</f>
        <v>0</v>
      </c>
      <c r="U16" s="52">
        <f>'SDR Patient and Stations'!T16</f>
        <v>0</v>
      </c>
      <c r="V16" s="49">
        <f>'SDR Patient and Stations'!U16</f>
        <v>0</v>
      </c>
      <c r="W16" s="52">
        <f>'SDR Patient and Stations'!V16</f>
        <v>0</v>
      </c>
      <c r="X16" s="49">
        <f>'SDR Patient and Stations'!W16</f>
        <v>0</v>
      </c>
      <c r="Y16" s="52">
        <f>'SDR Patient and Stations'!X16</f>
        <v>0</v>
      </c>
      <c r="Z16" s="49">
        <f>'SDR Patient and Stations'!Y16</f>
        <v>0</v>
      </c>
      <c r="AA16" s="52">
        <f>'SDR Patient and Stations'!Z16</f>
        <v>0</v>
      </c>
      <c r="AB16" s="49">
        <f>'SDR Patient and Stations'!AA16</f>
        <v>-2</v>
      </c>
      <c r="AC16" s="52">
        <f>'SDR Patient and Stations'!AB16</f>
        <v>0</v>
      </c>
      <c r="AD16" s="49">
        <f>'SDR Patient and Stations'!AC16</f>
        <v>0</v>
      </c>
      <c r="AE16" s="52">
        <f>'SDR Patient and Stations'!AD16</f>
        <v>0</v>
      </c>
      <c r="AF16" s="49">
        <f>'SDR Patient and Stations'!AE16</f>
        <v>2</v>
      </c>
      <c r="AG16" s="52">
        <f>'SDR Patient and Stations'!AF16</f>
        <v>0</v>
      </c>
      <c r="AH16" s="49">
        <f>'SDR Patient and Stations'!AG16</f>
        <v>0</v>
      </c>
      <c r="AI16" s="52">
        <f>'SDR Patient and Stations'!AH16</f>
        <v>0</v>
      </c>
      <c r="AJ16" s="49">
        <f>'SDR Patient and Stations'!AI16</f>
        <v>0</v>
      </c>
      <c r="AK16" s="52">
        <f>'SDR Patient and Stations'!AJ16</f>
        <v>0</v>
      </c>
      <c r="AL16" s="49">
        <f>'SDR Patient and Stations'!AK16</f>
        <v>0</v>
      </c>
      <c r="AM16" s="52">
        <f>'SDR Patient and Stations'!AL16</f>
        <v>-18</v>
      </c>
      <c r="AN16" s="49">
        <f>'SDR Patient and Stations'!AM16</f>
        <v>0</v>
      </c>
      <c r="AO16" s="52">
        <f>'SDR Patient and Stations'!AN16</f>
        <v>18</v>
      </c>
      <c r="AP16" s="49">
        <f>'SDR Patient and Stations'!AO16</f>
        <v>0</v>
      </c>
      <c r="AQ16" s="52">
        <f>'SDR Patient and Stations'!AP16</f>
        <v>0</v>
      </c>
      <c r="AR16" s="49">
        <f>'SDR Patient and Stations'!AQ16</f>
        <v>0</v>
      </c>
      <c r="AS16" s="52">
        <f>'SDR Patient and Stations'!AR16</f>
        <v>0</v>
      </c>
      <c r="AT16" s="49">
        <f>'SDR Patient and Stations'!AS16</f>
        <v>-2</v>
      </c>
      <c r="AU16" s="52">
        <f>'SDR Patient and Stations'!AT16</f>
        <v>1</v>
      </c>
      <c r="AV16" s="49">
        <f>'SDR Patient and Stations'!AU16</f>
        <v>0</v>
      </c>
      <c r="AW16" s="52">
        <f>'SDR Patient and Stations'!AV16</f>
        <v>0</v>
      </c>
      <c r="AX16" s="49">
        <f>'SDR Patient and Stations'!AW16</f>
        <v>0</v>
      </c>
      <c r="AY16" s="52">
        <f>'SDR Patient and Stations'!AX16</f>
        <v>0</v>
      </c>
      <c r="AZ16" s="49">
        <f>'SDR Patient and Stations'!AY16</f>
        <v>0</v>
      </c>
      <c r="BA16" s="52">
        <f>'SDR Patient and Stations'!AZ16</f>
        <v>0</v>
      </c>
      <c r="BB16" s="52"/>
      <c r="BC16" s="49"/>
      <c r="BD16" s="52"/>
    </row>
    <row r="17" spans="1:58" s="34" customFormat="1" x14ac:dyDescent="0.55000000000000004">
      <c r="B17" s="33" t="s">
        <v>34</v>
      </c>
      <c r="F17" s="47">
        <v>1998</v>
      </c>
      <c r="G17" s="50">
        <v>1999</v>
      </c>
      <c r="H17" s="53">
        <v>1999</v>
      </c>
      <c r="I17" s="50">
        <v>2000</v>
      </c>
      <c r="J17" s="53">
        <v>2000</v>
      </c>
      <c r="K17" s="50">
        <v>2001</v>
      </c>
      <c r="L17" s="53">
        <v>2001</v>
      </c>
      <c r="M17" s="50">
        <v>2002</v>
      </c>
      <c r="N17" s="53">
        <v>2002</v>
      </c>
      <c r="O17" s="50">
        <v>2003</v>
      </c>
      <c r="P17" s="53">
        <v>2003</v>
      </c>
      <c r="Q17" s="50">
        <v>2004</v>
      </c>
      <c r="R17" s="53">
        <v>2004</v>
      </c>
      <c r="S17" s="50">
        <v>2005</v>
      </c>
      <c r="T17" s="53">
        <v>2005</v>
      </c>
      <c r="U17" s="50">
        <v>2006</v>
      </c>
      <c r="V17" s="53">
        <v>2006</v>
      </c>
      <c r="W17" s="50">
        <v>2007</v>
      </c>
      <c r="X17" s="53">
        <v>2007</v>
      </c>
      <c r="Y17" s="50">
        <v>2008</v>
      </c>
      <c r="Z17" s="53">
        <v>2008</v>
      </c>
      <c r="AA17" s="50">
        <v>2009</v>
      </c>
      <c r="AB17" s="53">
        <v>2009</v>
      </c>
      <c r="AC17" s="50">
        <v>2010</v>
      </c>
      <c r="AD17" s="53">
        <v>2010</v>
      </c>
      <c r="AE17" s="50">
        <v>2011</v>
      </c>
      <c r="AF17" s="53">
        <v>2011</v>
      </c>
      <c r="AG17" s="50">
        <v>2012</v>
      </c>
      <c r="AH17" s="53">
        <v>2012</v>
      </c>
      <c r="AI17" s="50">
        <v>2013</v>
      </c>
      <c r="AJ17" s="53">
        <v>2013</v>
      </c>
      <c r="AK17" s="50">
        <v>2014</v>
      </c>
      <c r="AL17" s="53">
        <v>2014</v>
      </c>
      <c r="AM17" s="50">
        <v>2015</v>
      </c>
      <c r="AN17" s="53">
        <v>2015</v>
      </c>
      <c r="AO17" s="50">
        <v>2016</v>
      </c>
      <c r="AP17" s="53">
        <v>2016</v>
      </c>
      <c r="AQ17" s="50">
        <v>2017</v>
      </c>
      <c r="AR17" s="53">
        <v>2017</v>
      </c>
      <c r="AS17" s="50">
        <v>2018</v>
      </c>
      <c r="AT17" s="53">
        <v>2018</v>
      </c>
      <c r="AU17" s="50">
        <v>2019</v>
      </c>
      <c r="AV17" s="53">
        <v>2019</v>
      </c>
      <c r="AW17" s="50">
        <v>2020</v>
      </c>
      <c r="AX17" s="53"/>
      <c r="AY17" s="50"/>
      <c r="AZ17" s="53"/>
      <c r="BB17" s="50"/>
      <c r="BC17" s="53"/>
      <c r="BD17" s="50"/>
    </row>
    <row r="18" spans="1:58" s="37" customFormat="1" x14ac:dyDescent="0.55000000000000004">
      <c r="B18" s="35" t="s">
        <v>36</v>
      </c>
      <c r="F18" s="36">
        <v>36053</v>
      </c>
      <c r="G18" s="64">
        <v>36234</v>
      </c>
      <c r="H18" s="56">
        <v>36418</v>
      </c>
      <c r="I18" s="64">
        <f t="shared" ref="I18:BD18" si="4">G18+365.25</f>
        <v>36599.25</v>
      </c>
      <c r="J18" s="56">
        <f t="shared" si="4"/>
        <v>36783.25</v>
      </c>
      <c r="K18" s="64">
        <f t="shared" si="4"/>
        <v>36964.5</v>
      </c>
      <c r="L18" s="56">
        <f t="shared" si="4"/>
        <v>37148.5</v>
      </c>
      <c r="M18" s="64">
        <f t="shared" si="4"/>
        <v>37329.75</v>
      </c>
      <c r="N18" s="56">
        <f t="shared" si="4"/>
        <v>37513.75</v>
      </c>
      <c r="O18" s="64">
        <f t="shared" si="4"/>
        <v>37695</v>
      </c>
      <c r="P18" s="56">
        <f t="shared" si="4"/>
        <v>37879</v>
      </c>
      <c r="Q18" s="64">
        <f t="shared" si="4"/>
        <v>38060.25</v>
      </c>
      <c r="R18" s="56">
        <f t="shared" si="4"/>
        <v>38244.25</v>
      </c>
      <c r="S18" s="64">
        <f t="shared" si="4"/>
        <v>38425.5</v>
      </c>
      <c r="T18" s="56">
        <f t="shared" si="4"/>
        <v>38609.5</v>
      </c>
      <c r="U18" s="64">
        <f t="shared" si="4"/>
        <v>38790.75</v>
      </c>
      <c r="V18" s="56">
        <f t="shared" si="4"/>
        <v>38974.75</v>
      </c>
      <c r="W18" s="64">
        <f t="shared" si="4"/>
        <v>39156</v>
      </c>
      <c r="X18" s="56">
        <f t="shared" si="4"/>
        <v>39340</v>
      </c>
      <c r="Y18" s="64">
        <f t="shared" si="4"/>
        <v>39521.25</v>
      </c>
      <c r="Z18" s="56">
        <f t="shared" si="4"/>
        <v>39705.25</v>
      </c>
      <c r="AA18" s="64">
        <f t="shared" si="4"/>
        <v>39886.5</v>
      </c>
      <c r="AB18" s="56">
        <f t="shared" si="4"/>
        <v>40070.5</v>
      </c>
      <c r="AC18" s="64">
        <f t="shared" si="4"/>
        <v>40251.75</v>
      </c>
      <c r="AD18" s="56">
        <f t="shared" si="4"/>
        <v>40435.75</v>
      </c>
      <c r="AE18" s="64">
        <f t="shared" si="4"/>
        <v>40617</v>
      </c>
      <c r="AF18" s="56">
        <f t="shared" si="4"/>
        <v>40801</v>
      </c>
      <c r="AG18" s="64">
        <f t="shared" si="4"/>
        <v>40982.25</v>
      </c>
      <c r="AH18" s="56">
        <f t="shared" si="4"/>
        <v>41166.25</v>
      </c>
      <c r="AI18" s="64">
        <f t="shared" si="4"/>
        <v>41347.5</v>
      </c>
      <c r="AJ18" s="56">
        <f t="shared" si="4"/>
        <v>41531.5</v>
      </c>
      <c r="AK18" s="64">
        <f t="shared" si="4"/>
        <v>41712.75</v>
      </c>
      <c r="AL18" s="56">
        <f t="shared" si="4"/>
        <v>41896.75</v>
      </c>
      <c r="AM18" s="64">
        <f t="shared" si="4"/>
        <v>42078</v>
      </c>
      <c r="AN18" s="56">
        <f t="shared" si="4"/>
        <v>42262</v>
      </c>
      <c r="AO18" s="64">
        <f t="shared" si="4"/>
        <v>42443.25</v>
      </c>
      <c r="AP18" s="56">
        <f t="shared" si="4"/>
        <v>42627.25</v>
      </c>
      <c r="AQ18" s="64">
        <f t="shared" si="4"/>
        <v>42808.5</v>
      </c>
      <c r="AR18" s="56">
        <f t="shared" si="4"/>
        <v>42992.5</v>
      </c>
      <c r="AS18" s="64">
        <f t="shared" si="4"/>
        <v>43173.75</v>
      </c>
      <c r="AT18" s="56">
        <f t="shared" si="4"/>
        <v>43357.75</v>
      </c>
      <c r="AU18" s="64">
        <f t="shared" si="4"/>
        <v>43539</v>
      </c>
      <c r="AV18" s="56">
        <f t="shared" si="4"/>
        <v>43723</v>
      </c>
      <c r="AW18" s="64">
        <f t="shared" si="4"/>
        <v>43904.25</v>
      </c>
      <c r="AX18" s="56">
        <f t="shared" si="4"/>
        <v>44088.25</v>
      </c>
      <c r="AY18" s="64">
        <f t="shared" si="4"/>
        <v>44269.5</v>
      </c>
      <c r="AZ18" s="56">
        <f t="shared" si="4"/>
        <v>44453.5</v>
      </c>
      <c r="BB18" s="64">
        <f>AY18+365.25</f>
        <v>44634.75</v>
      </c>
      <c r="BC18" s="56">
        <f>AZ18+365.25</f>
        <v>44818.75</v>
      </c>
      <c r="BD18" s="64">
        <f t="shared" si="4"/>
        <v>45000</v>
      </c>
    </row>
    <row r="19" spans="1:58" s="37" customFormat="1" x14ac:dyDescent="0.55000000000000004">
      <c r="B19" s="35" t="s">
        <v>40</v>
      </c>
      <c r="F19" s="36">
        <f t="shared" ref="F19:BE19" si="5">I20</f>
        <v>35976.25</v>
      </c>
      <c r="G19" s="64">
        <f t="shared" si="5"/>
        <v>36160.5</v>
      </c>
      <c r="H19" s="56">
        <f t="shared" si="5"/>
        <v>36341.75</v>
      </c>
      <c r="I19" s="64">
        <f t="shared" si="5"/>
        <v>36525.75</v>
      </c>
      <c r="J19" s="56">
        <f t="shared" si="5"/>
        <v>36707</v>
      </c>
      <c r="K19" s="64">
        <f t="shared" si="5"/>
        <v>36891</v>
      </c>
      <c r="L19" s="56">
        <f t="shared" si="5"/>
        <v>37072.25</v>
      </c>
      <c r="M19" s="64">
        <f t="shared" si="5"/>
        <v>37256.25</v>
      </c>
      <c r="N19" s="56">
        <f t="shared" si="5"/>
        <v>37437.5</v>
      </c>
      <c r="O19" s="64">
        <f t="shared" si="5"/>
        <v>37621.5</v>
      </c>
      <c r="P19" s="56">
        <f t="shared" si="5"/>
        <v>37802.75</v>
      </c>
      <c r="Q19" s="64">
        <f t="shared" si="5"/>
        <v>37986.75</v>
      </c>
      <c r="R19" s="56">
        <f t="shared" si="5"/>
        <v>38168</v>
      </c>
      <c r="S19" s="64">
        <f t="shared" si="5"/>
        <v>38352</v>
      </c>
      <c r="T19" s="56">
        <f t="shared" si="5"/>
        <v>38533.25</v>
      </c>
      <c r="U19" s="64">
        <f t="shared" si="5"/>
        <v>38717.25</v>
      </c>
      <c r="V19" s="56">
        <f t="shared" si="5"/>
        <v>38898.5</v>
      </c>
      <c r="W19" s="64">
        <f t="shared" si="5"/>
        <v>39082.5</v>
      </c>
      <c r="X19" s="56">
        <f t="shared" si="5"/>
        <v>39263.75</v>
      </c>
      <c r="Y19" s="64">
        <f t="shared" si="5"/>
        <v>39447.75</v>
      </c>
      <c r="Z19" s="56">
        <f t="shared" si="5"/>
        <v>39629</v>
      </c>
      <c r="AA19" s="64">
        <f t="shared" si="5"/>
        <v>39813</v>
      </c>
      <c r="AB19" s="56">
        <f t="shared" si="5"/>
        <v>39994.25</v>
      </c>
      <c r="AC19" s="64">
        <f t="shared" si="5"/>
        <v>40178.25</v>
      </c>
      <c r="AD19" s="56">
        <f t="shared" si="5"/>
        <v>40359.5</v>
      </c>
      <c r="AE19" s="64">
        <f t="shared" si="5"/>
        <v>40543.5</v>
      </c>
      <c r="AF19" s="56">
        <f t="shared" si="5"/>
        <v>40724.75</v>
      </c>
      <c r="AG19" s="64">
        <f t="shared" si="5"/>
        <v>40908.75</v>
      </c>
      <c r="AH19" s="56">
        <f t="shared" si="5"/>
        <v>41090</v>
      </c>
      <c r="AI19" s="64">
        <f t="shared" si="5"/>
        <v>41274</v>
      </c>
      <c r="AJ19" s="56">
        <f t="shared" si="5"/>
        <v>41455.25</v>
      </c>
      <c r="AK19" s="64">
        <f t="shared" si="5"/>
        <v>41639.25</v>
      </c>
      <c r="AL19" s="56">
        <f t="shared" si="5"/>
        <v>41820.5</v>
      </c>
      <c r="AM19" s="64">
        <f t="shared" si="5"/>
        <v>42004.5</v>
      </c>
      <c r="AN19" s="56">
        <f t="shared" si="5"/>
        <v>42185.75</v>
      </c>
      <c r="AO19" s="64">
        <f t="shared" si="5"/>
        <v>42369.75</v>
      </c>
      <c r="AP19" s="56">
        <f t="shared" si="5"/>
        <v>42551</v>
      </c>
      <c r="AQ19" s="64">
        <f t="shared" si="5"/>
        <v>42735</v>
      </c>
      <c r="AR19" s="56">
        <f t="shared" si="5"/>
        <v>42916.25</v>
      </c>
      <c r="AS19" s="64">
        <f t="shared" si="5"/>
        <v>43100.25</v>
      </c>
      <c r="AT19" s="56">
        <f t="shared" si="5"/>
        <v>43281.5</v>
      </c>
      <c r="AU19" s="64">
        <f t="shared" si="5"/>
        <v>43465.5</v>
      </c>
      <c r="AV19" s="56">
        <f t="shared" si="5"/>
        <v>43646.75</v>
      </c>
      <c r="AW19" s="64">
        <f t="shared" si="5"/>
        <v>43830.75</v>
      </c>
      <c r="AX19" s="56">
        <f>BB20</f>
        <v>44012</v>
      </c>
      <c r="AY19" s="64">
        <f>BC20</f>
        <v>44196</v>
      </c>
      <c r="AZ19" s="56">
        <f>BD20</f>
        <v>44377.25</v>
      </c>
      <c r="BB19" s="64">
        <f t="shared" si="5"/>
        <v>0</v>
      </c>
      <c r="BC19" s="56">
        <f t="shared" si="5"/>
        <v>0</v>
      </c>
      <c r="BD19" s="64">
        <f t="shared" si="5"/>
        <v>0</v>
      </c>
      <c r="BE19" s="56">
        <f t="shared" si="5"/>
        <v>0</v>
      </c>
      <c r="BF19" s="64">
        <f t="shared" ref="BF19" si="6">BD19+365.25</f>
        <v>365.25</v>
      </c>
    </row>
    <row r="20" spans="1:58" s="139" customFormat="1" x14ac:dyDescent="0.55000000000000004">
      <c r="B20" s="181" t="s">
        <v>37</v>
      </c>
      <c r="F20" s="182">
        <v>35430</v>
      </c>
      <c r="G20" s="183">
        <v>35611</v>
      </c>
      <c r="H20" s="184">
        <f>F20+365.25</f>
        <v>35795.25</v>
      </c>
      <c r="I20" s="183">
        <f>G20+365.25</f>
        <v>35976.25</v>
      </c>
      <c r="J20" s="184">
        <f>H20+365.25</f>
        <v>36160.5</v>
      </c>
      <c r="K20" s="183">
        <f>I20+365.5</f>
        <v>36341.75</v>
      </c>
      <c r="L20" s="184">
        <f t="shared" ref="L20:AZ20" si="7">J20+365.25</f>
        <v>36525.75</v>
      </c>
      <c r="M20" s="183">
        <f t="shared" si="7"/>
        <v>36707</v>
      </c>
      <c r="N20" s="184">
        <f t="shared" si="7"/>
        <v>36891</v>
      </c>
      <c r="O20" s="183">
        <f t="shared" si="7"/>
        <v>37072.25</v>
      </c>
      <c r="P20" s="184">
        <f t="shared" si="7"/>
        <v>37256.25</v>
      </c>
      <c r="Q20" s="183">
        <f t="shared" si="7"/>
        <v>37437.5</v>
      </c>
      <c r="R20" s="184">
        <f t="shared" si="7"/>
        <v>37621.5</v>
      </c>
      <c r="S20" s="183">
        <f t="shared" si="7"/>
        <v>37802.75</v>
      </c>
      <c r="T20" s="184">
        <f t="shared" si="7"/>
        <v>37986.75</v>
      </c>
      <c r="U20" s="183">
        <f t="shared" si="7"/>
        <v>38168</v>
      </c>
      <c r="V20" s="184">
        <f t="shared" si="7"/>
        <v>38352</v>
      </c>
      <c r="W20" s="183">
        <f t="shared" si="7"/>
        <v>38533.25</v>
      </c>
      <c r="X20" s="184">
        <f t="shared" si="7"/>
        <v>38717.25</v>
      </c>
      <c r="Y20" s="183">
        <f t="shared" si="7"/>
        <v>38898.5</v>
      </c>
      <c r="Z20" s="184">
        <f t="shared" si="7"/>
        <v>39082.5</v>
      </c>
      <c r="AA20" s="183">
        <f t="shared" si="7"/>
        <v>39263.75</v>
      </c>
      <c r="AB20" s="184">
        <f t="shared" si="7"/>
        <v>39447.75</v>
      </c>
      <c r="AC20" s="183">
        <f t="shared" si="7"/>
        <v>39629</v>
      </c>
      <c r="AD20" s="184">
        <f t="shared" si="7"/>
        <v>39813</v>
      </c>
      <c r="AE20" s="183">
        <f t="shared" si="7"/>
        <v>39994.25</v>
      </c>
      <c r="AF20" s="184">
        <f t="shared" si="7"/>
        <v>40178.25</v>
      </c>
      <c r="AG20" s="183">
        <f t="shared" si="7"/>
        <v>40359.5</v>
      </c>
      <c r="AH20" s="184">
        <f t="shared" si="7"/>
        <v>40543.5</v>
      </c>
      <c r="AI20" s="183">
        <f t="shared" si="7"/>
        <v>40724.75</v>
      </c>
      <c r="AJ20" s="184">
        <f t="shared" si="7"/>
        <v>40908.75</v>
      </c>
      <c r="AK20" s="183">
        <f t="shared" si="7"/>
        <v>41090</v>
      </c>
      <c r="AL20" s="184">
        <f t="shared" si="7"/>
        <v>41274</v>
      </c>
      <c r="AM20" s="183">
        <f t="shared" si="7"/>
        <v>41455.25</v>
      </c>
      <c r="AN20" s="184">
        <f t="shared" si="7"/>
        <v>41639.25</v>
      </c>
      <c r="AO20" s="183">
        <f t="shared" si="7"/>
        <v>41820.5</v>
      </c>
      <c r="AP20" s="184">
        <f t="shared" si="7"/>
        <v>42004.5</v>
      </c>
      <c r="AQ20" s="183">
        <f t="shared" si="7"/>
        <v>42185.75</v>
      </c>
      <c r="AR20" s="184">
        <f t="shared" si="7"/>
        <v>42369.75</v>
      </c>
      <c r="AS20" s="183">
        <f t="shared" si="7"/>
        <v>42551</v>
      </c>
      <c r="AT20" s="184">
        <f t="shared" si="7"/>
        <v>42735</v>
      </c>
      <c r="AU20" s="183">
        <f t="shared" si="7"/>
        <v>42916.25</v>
      </c>
      <c r="AV20" s="184">
        <f t="shared" si="7"/>
        <v>43100.25</v>
      </c>
      <c r="AW20" s="183">
        <f t="shared" si="7"/>
        <v>43281.5</v>
      </c>
      <c r="AX20" s="184">
        <f t="shared" si="7"/>
        <v>43465.5</v>
      </c>
      <c r="AY20" s="183">
        <f t="shared" si="7"/>
        <v>43646.75</v>
      </c>
      <c r="AZ20" s="184">
        <f t="shared" si="7"/>
        <v>43830.75</v>
      </c>
      <c r="BB20" s="183">
        <f>AY20+365.25</f>
        <v>44012</v>
      </c>
      <c r="BC20" s="184">
        <f>AZ20+365.25</f>
        <v>44196</v>
      </c>
      <c r="BD20" s="183">
        <f t="shared" ref="BD20" si="8">BB20+365.25</f>
        <v>44377.25</v>
      </c>
    </row>
    <row r="21" spans="1:58" x14ac:dyDescent="0.55000000000000004">
      <c r="B21" s="3" t="s">
        <v>2</v>
      </c>
      <c r="F21" s="5">
        <f>$C$1</f>
        <v>0.73</v>
      </c>
      <c r="G21" s="66">
        <f t="shared" ref="G21:BD21" si="9">$C$1</f>
        <v>0.73</v>
      </c>
      <c r="H21" s="58">
        <f t="shared" si="9"/>
        <v>0.73</v>
      </c>
      <c r="I21" s="66">
        <f t="shared" si="9"/>
        <v>0.73</v>
      </c>
      <c r="J21" s="58">
        <f t="shared" si="9"/>
        <v>0.73</v>
      </c>
      <c r="K21" s="66">
        <f t="shared" si="9"/>
        <v>0.73</v>
      </c>
      <c r="L21" s="58">
        <f t="shared" si="9"/>
        <v>0.73</v>
      </c>
      <c r="M21" s="66">
        <f t="shared" si="9"/>
        <v>0.73</v>
      </c>
      <c r="N21" s="58">
        <f t="shared" si="9"/>
        <v>0.73</v>
      </c>
      <c r="O21" s="66">
        <f t="shared" si="9"/>
        <v>0.73</v>
      </c>
      <c r="P21" s="58">
        <f t="shared" si="9"/>
        <v>0.73</v>
      </c>
      <c r="Q21" s="66">
        <f t="shared" si="9"/>
        <v>0.73</v>
      </c>
      <c r="R21" s="58">
        <f t="shared" si="9"/>
        <v>0.73</v>
      </c>
      <c r="S21" s="66">
        <f t="shared" si="9"/>
        <v>0.73</v>
      </c>
      <c r="T21" s="58">
        <f t="shared" si="9"/>
        <v>0.73</v>
      </c>
      <c r="U21" s="66">
        <f t="shared" si="9"/>
        <v>0.73</v>
      </c>
      <c r="V21" s="58">
        <f t="shared" si="9"/>
        <v>0.73</v>
      </c>
      <c r="W21" s="66">
        <f t="shared" si="9"/>
        <v>0.73</v>
      </c>
      <c r="X21" s="58">
        <f t="shared" si="9"/>
        <v>0.73</v>
      </c>
      <c r="Y21" s="66">
        <f t="shared" si="9"/>
        <v>0.73</v>
      </c>
      <c r="Z21" s="58">
        <f t="shared" si="9"/>
        <v>0.73</v>
      </c>
      <c r="AA21" s="66">
        <f t="shared" si="9"/>
        <v>0.73</v>
      </c>
      <c r="AB21" s="58">
        <f t="shared" si="9"/>
        <v>0.73</v>
      </c>
      <c r="AC21" s="66">
        <f t="shared" si="9"/>
        <v>0.73</v>
      </c>
      <c r="AD21" s="58">
        <f t="shared" si="9"/>
        <v>0.73</v>
      </c>
      <c r="AE21" s="66">
        <f t="shared" si="9"/>
        <v>0.73</v>
      </c>
      <c r="AF21" s="58">
        <f t="shared" si="9"/>
        <v>0.73</v>
      </c>
      <c r="AG21" s="66">
        <f t="shared" si="9"/>
        <v>0.73</v>
      </c>
      <c r="AH21" s="58">
        <f t="shared" si="9"/>
        <v>0.73</v>
      </c>
      <c r="AI21" s="66">
        <f t="shared" si="9"/>
        <v>0.73</v>
      </c>
      <c r="AJ21" s="58">
        <f t="shared" si="9"/>
        <v>0.73</v>
      </c>
      <c r="AK21" s="66">
        <f t="shared" si="9"/>
        <v>0.73</v>
      </c>
      <c r="AL21" s="58">
        <f t="shared" si="9"/>
        <v>0.73</v>
      </c>
      <c r="AM21" s="66">
        <f t="shared" si="9"/>
        <v>0.73</v>
      </c>
      <c r="AN21" s="58">
        <f t="shared" si="9"/>
        <v>0.73</v>
      </c>
      <c r="AO21" s="66">
        <f t="shared" si="9"/>
        <v>0.73</v>
      </c>
      <c r="AP21" s="58">
        <f t="shared" si="9"/>
        <v>0.73</v>
      </c>
      <c r="AQ21" s="66">
        <f t="shared" si="9"/>
        <v>0.73</v>
      </c>
      <c r="AR21" s="58">
        <f t="shared" si="9"/>
        <v>0.73</v>
      </c>
      <c r="AS21" s="66">
        <f t="shared" si="9"/>
        <v>0.73</v>
      </c>
      <c r="AT21" s="58">
        <f t="shared" si="9"/>
        <v>0.73</v>
      </c>
      <c r="AU21" s="66">
        <f t="shared" si="9"/>
        <v>0.73</v>
      </c>
      <c r="AV21" s="58">
        <f t="shared" si="9"/>
        <v>0.73</v>
      </c>
      <c r="AW21" s="66">
        <f t="shared" si="9"/>
        <v>0.73</v>
      </c>
      <c r="AX21" s="58">
        <f t="shared" si="9"/>
        <v>0.73</v>
      </c>
      <c r="AY21" s="66">
        <f t="shared" si="9"/>
        <v>0.73</v>
      </c>
      <c r="AZ21" s="58">
        <f t="shared" si="9"/>
        <v>0.73</v>
      </c>
      <c r="BB21" s="66">
        <f t="shared" si="9"/>
        <v>0.73</v>
      </c>
      <c r="BC21" s="58">
        <f t="shared" si="9"/>
        <v>0.73</v>
      </c>
      <c r="BD21" s="66">
        <f t="shared" si="9"/>
        <v>0.73</v>
      </c>
    </row>
    <row r="22" spans="1:58" x14ac:dyDescent="0.55000000000000004">
      <c r="B22" s="3" t="s">
        <v>56</v>
      </c>
      <c r="C22">
        <f>'SDR Patient and Stations'!B12</f>
        <v>0.875</v>
      </c>
      <c r="D22">
        <f>'SDR Patient and Stations'!C12</f>
        <v>0.93269230769230771</v>
      </c>
      <c r="E22">
        <f>'SDR Patient and Stations'!D12</f>
        <v>0.80882352941176472</v>
      </c>
      <c r="F22" s="5">
        <f>'SDR Patient and Stations'!E12</f>
        <v>0.91176470588235292</v>
      </c>
      <c r="G22" s="66">
        <f>'SDR Patient and Stations'!F12</f>
        <v>0.78409090909090906</v>
      </c>
      <c r="H22" s="58">
        <f>'SDR Patient and Stations'!G12</f>
        <v>0.82954545454545459</v>
      </c>
      <c r="I22" s="66">
        <f>'SDR Patient and Stations'!H12</f>
        <v>0.86029411764705888</v>
      </c>
      <c r="J22" s="58">
        <f>'SDR Patient and Stations'!I12</f>
        <v>0.86764705882352944</v>
      </c>
      <c r="K22" s="66">
        <f>'SDR Patient and Stations'!J12</f>
        <v>0.90441176470588236</v>
      </c>
      <c r="L22" s="58">
        <f>'SDR Patient and Stations'!K12</f>
        <v>0.8716216216216216</v>
      </c>
      <c r="M22" s="66">
        <f>'SDR Patient and Stations'!M12</f>
        <v>0.77976190476190477</v>
      </c>
      <c r="N22" s="58">
        <f>'SDR Patient and Stations'!N12</f>
        <v>0.83333333333333337</v>
      </c>
      <c r="O22" s="66">
        <f>'SDR Patient and Stations'!O12</f>
        <v>0.81547619047619047</v>
      </c>
      <c r="P22" s="58">
        <f>'SDR Patient and Stations'!P12</f>
        <v>0.84523809523809523</v>
      </c>
      <c r="Q22" s="66">
        <f>'SDR Patient and Stations'!Q12</f>
        <v>0.79761904761904767</v>
      </c>
      <c r="R22" s="58">
        <f>'SDR Patient and Stations'!R12</f>
        <v>0.75</v>
      </c>
      <c r="S22" s="66">
        <f>'SDR Patient and Stations'!S12</f>
        <v>0.77976190476190477</v>
      </c>
      <c r="T22" s="58">
        <f>'SDR Patient and Stations'!T12</f>
        <v>0.83333333333333337</v>
      </c>
      <c r="U22" s="66">
        <f>'SDR Patient and Stations'!U12</f>
        <v>0.79166666666666663</v>
      </c>
      <c r="V22" s="58">
        <f>'SDR Patient and Stations'!V12</f>
        <v>0.81547619047619047</v>
      </c>
      <c r="W22" s="66">
        <f>'SDR Patient and Stations'!W12</f>
        <v>0.79761904761904767</v>
      </c>
      <c r="X22" s="58">
        <f>'SDR Patient and Stations'!X12</f>
        <v>0.88124999999999998</v>
      </c>
      <c r="Y22" s="66">
        <f>'SDR Patient and Stations'!Y12</f>
        <v>0.9375</v>
      </c>
      <c r="Z22" s="58">
        <f>'SDR Patient and Stations'!Z12</f>
        <v>0.86250000000000004</v>
      </c>
      <c r="AA22" s="66">
        <f>'SDR Patient and Stations'!AA12</f>
        <v>0.86875000000000002</v>
      </c>
      <c r="AB22" s="58">
        <f>'SDR Patient and Stations'!AB12</f>
        <v>0.86309523809523814</v>
      </c>
      <c r="AC22" s="66">
        <f>'SDR Patient and Stations'!AC12</f>
        <v>0.88095238095238093</v>
      </c>
      <c r="AD22" s="58">
        <f>'SDR Patient and Stations'!AD12</f>
        <v>0.85119047619047616</v>
      </c>
      <c r="AE22" s="66">
        <f>'SDR Patient and Stations'!AE12</f>
        <v>0.8928571428571429</v>
      </c>
      <c r="AF22" s="58">
        <f>'SDR Patient and Stations'!AF12</f>
        <v>0.84523809523809523</v>
      </c>
      <c r="AG22" s="66">
        <f>'SDR Patient and Stations'!AG12</f>
        <v>0.85119047619047616</v>
      </c>
      <c r="AH22" s="58">
        <f>'SDR Patient and Stations'!AH12</f>
        <v>0.7678571428571429</v>
      </c>
      <c r="AI22" s="66">
        <f>'SDR Patient and Stations'!AI12</f>
        <v>0</v>
      </c>
      <c r="AJ22" s="58">
        <f>'SDR Patient and Stations'!AJ12</f>
        <v>0</v>
      </c>
      <c r="AK22" s="66">
        <f>'SDR Patient and Stations'!AK12</f>
        <v>0.79761904761904767</v>
      </c>
      <c r="AL22" s="58">
        <f>'SDR Patient and Stations'!AL12</f>
        <v>0.84523809523809523</v>
      </c>
      <c r="AM22" s="66">
        <f>'SDR Patient and Stations'!AM12</f>
        <v>0.9107142857142857</v>
      </c>
      <c r="AN22" s="58">
        <f>'SDR Patient and Stations'!AN12</f>
        <v>0.94047619047619047</v>
      </c>
      <c r="AO22" s="66">
        <f>'SDR Patient and Stations'!AO12</f>
        <v>0.9107142857142857</v>
      </c>
      <c r="AP22" s="58">
        <f>'SDR Patient and Stations'!AP12</f>
        <v>0.9375</v>
      </c>
      <c r="AQ22" s="66">
        <f>'SDR Patient and Stations'!AQ12</f>
        <v>0.84146341463414631</v>
      </c>
      <c r="AR22" s="58">
        <f>'SDR Patient and Stations'!AR12</f>
        <v>0.87195121951219512</v>
      </c>
      <c r="AS22" s="66">
        <f>'SDR Patient and Stations'!AS12</f>
        <v>0.92073170731707321</v>
      </c>
      <c r="AT22" s="58" t="e">
        <f>'SDR Patient and Stations'!AT12</f>
        <v>#DIV/0!</v>
      </c>
      <c r="AU22" s="66">
        <f>'SDR Patient and Stations'!AU12</f>
        <v>0</v>
      </c>
      <c r="AV22" s="58">
        <f>'SDR Patient and Stations'!AV12</f>
        <v>0</v>
      </c>
      <c r="AW22" s="66">
        <f>'SDR Patient and Stations'!AW12</f>
        <v>0</v>
      </c>
      <c r="AX22" s="58">
        <f>'SDR Patient and Stations'!AX12</f>
        <v>0</v>
      </c>
      <c r="AY22" s="66">
        <f>'SDR Patient and Stations'!AY12</f>
        <v>0</v>
      </c>
      <c r="AZ22" s="58">
        <f>'SDR Patient and Stations'!AZ12</f>
        <v>0</v>
      </c>
      <c r="BB22" s="66"/>
      <c r="BC22" s="58"/>
      <c r="BD22" s="66"/>
    </row>
    <row r="23" spans="1:58" x14ac:dyDescent="0.55000000000000004">
      <c r="B23" s="3" t="s">
        <v>33</v>
      </c>
      <c r="C23" s="31">
        <f t="shared" ref="C23:E23" si="10">$F$1</f>
        <v>2.92</v>
      </c>
      <c r="D23" s="31">
        <f t="shared" si="10"/>
        <v>2.92</v>
      </c>
      <c r="E23" s="31">
        <f t="shared" si="10"/>
        <v>2.92</v>
      </c>
      <c r="F23" s="31">
        <f>$F$1</f>
        <v>2.92</v>
      </c>
      <c r="G23" s="67">
        <f t="shared" ref="G23:BD23" si="11">$F$1</f>
        <v>2.92</v>
      </c>
      <c r="H23" s="59">
        <f t="shared" si="11"/>
        <v>2.92</v>
      </c>
      <c r="I23" s="67">
        <f t="shared" si="11"/>
        <v>2.92</v>
      </c>
      <c r="J23" s="59">
        <f t="shared" si="11"/>
        <v>2.92</v>
      </c>
      <c r="K23" s="67">
        <f t="shared" si="11"/>
        <v>2.92</v>
      </c>
      <c r="L23" s="59">
        <f t="shared" si="11"/>
        <v>2.92</v>
      </c>
      <c r="M23" s="67">
        <f t="shared" si="11"/>
        <v>2.92</v>
      </c>
      <c r="N23" s="59">
        <f t="shared" si="11"/>
        <v>2.92</v>
      </c>
      <c r="O23" s="67">
        <f t="shared" si="11"/>
        <v>2.92</v>
      </c>
      <c r="P23" s="59">
        <f t="shared" si="11"/>
        <v>2.92</v>
      </c>
      <c r="Q23" s="67">
        <f t="shared" si="11"/>
        <v>2.92</v>
      </c>
      <c r="R23" s="59">
        <f t="shared" si="11"/>
        <v>2.92</v>
      </c>
      <c r="S23" s="67">
        <f t="shared" si="11"/>
        <v>2.92</v>
      </c>
      <c r="T23" s="59">
        <f t="shared" si="11"/>
        <v>2.92</v>
      </c>
      <c r="U23" s="67">
        <f t="shared" si="11"/>
        <v>2.92</v>
      </c>
      <c r="V23" s="59">
        <f t="shared" si="11"/>
        <v>2.92</v>
      </c>
      <c r="W23" s="67">
        <f t="shared" si="11"/>
        <v>2.92</v>
      </c>
      <c r="X23" s="59">
        <f t="shared" si="11"/>
        <v>2.92</v>
      </c>
      <c r="Y23" s="67">
        <f t="shared" si="11"/>
        <v>2.92</v>
      </c>
      <c r="Z23" s="59">
        <f t="shared" si="11"/>
        <v>2.92</v>
      </c>
      <c r="AA23" s="67">
        <f t="shared" si="11"/>
        <v>2.92</v>
      </c>
      <c r="AB23" s="59">
        <f t="shared" si="11"/>
        <v>2.92</v>
      </c>
      <c r="AC23" s="67">
        <f t="shared" si="11"/>
        <v>2.92</v>
      </c>
      <c r="AD23" s="59">
        <f t="shared" si="11"/>
        <v>2.92</v>
      </c>
      <c r="AE23" s="67">
        <f t="shared" si="11"/>
        <v>2.92</v>
      </c>
      <c r="AF23" s="59">
        <f t="shared" si="11"/>
        <v>2.92</v>
      </c>
      <c r="AG23" s="67">
        <f t="shared" si="11"/>
        <v>2.92</v>
      </c>
      <c r="AH23" s="59">
        <f t="shared" si="11"/>
        <v>2.92</v>
      </c>
      <c r="AI23" s="67">
        <f t="shared" si="11"/>
        <v>2.92</v>
      </c>
      <c r="AJ23" s="59">
        <f t="shared" si="11"/>
        <v>2.92</v>
      </c>
      <c r="AK23" s="67">
        <f t="shared" si="11"/>
        <v>2.92</v>
      </c>
      <c r="AL23" s="59">
        <f t="shared" si="11"/>
        <v>2.92</v>
      </c>
      <c r="AM23" s="67">
        <f t="shared" si="11"/>
        <v>2.92</v>
      </c>
      <c r="AN23" s="59">
        <f t="shared" si="11"/>
        <v>2.92</v>
      </c>
      <c r="AO23" s="67">
        <f t="shared" si="11"/>
        <v>2.92</v>
      </c>
      <c r="AP23" s="59">
        <f t="shared" si="11"/>
        <v>2.92</v>
      </c>
      <c r="AQ23" s="67">
        <f t="shared" si="11"/>
        <v>2.92</v>
      </c>
      <c r="AR23" s="59">
        <f t="shared" si="11"/>
        <v>2.92</v>
      </c>
      <c r="AS23" s="67">
        <f t="shared" si="11"/>
        <v>2.92</v>
      </c>
      <c r="AT23" s="59">
        <f t="shared" si="11"/>
        <v>2.92</v>
      </c>
      <c r="AU23" s="67">
        <f t="shared" si="11"/>
        <v>2.92</v>
      </c>
      <c r="AV23" s="59">
        <f t="shared" si="11"/>
        <v>2.92</v>
      </c>
      <c r="AW23" s="67">
        <f t="shared" si="11"/>
        <v>2.92</v>
      </c>
      <c r="AX23" s="59">
        <f t="shared" si="11"/>
        <v>2.92</v>
      </c>
      <c r="AY23" s="67">
        <f t="shared" si="11"/>
        <v>2.92</v>
      </c>
      <c r="AZ23" s="59">
        <f t="shared" si="11"/>
        <v>2.92</v>
      </c>
      <c r="BB23" s="67">
        <f t="shared" si="11"/>
        <v>2.92</v>
      </c>
      <c r="BC23" s="59">
        <f t="shared" si="11"/>
        <v>2.92</v>
      </c>
      <c r="BD23" s="67">
        <f t="shared" si="11"/>
        <v>2.92</v>
      </c>
    </row>
    <row r="24" spans="1:58" x14ac:dyDescent="0.55000000000000004">
      <c r="B24" s="3" t="s">
        <v>57</v>
      </c>
      <c r="C24" s="105">
        <f>'SDR Patient and Stations'!B11</f>
        <v>3.5</v>
      </c>
      <c r="D24" s="105">
        <f>'SDR Patient and Stations'!C11</f>
        <v>3.7307692307692308</v>
      </c>
      <c r="E24" s="105">
        <f>'SDR Patient and Stations'!D11</f>
        <v>3.2352941176470589</v>
      </c>
      <c r="F24" s="115">
        <f>'SDR Patient and Stations'!E11</f>
        <v>3.6470588235294117</v>
      </c>
      <c r="G24" s="114">
        <f t="shared" ref="G24:AZ24" si="12">J32/G26</f>
        <v>4.0588235294117645</v>
      </c>
      <c r="H24" s="113">
        <f t="shared" si="12"/>
        <v>4.2941176470588234</v>
      </c>
      <c r="I24" s="114">
        <f t="shared" si="12"/>
        <v>3.4411764705882355</v>
      </c>
      <c r="J24" s="113">
        <f t="shared" si="12"/>
        <v>2.6818181818181817</v>
      </c>
      <c r="K24" s="114">
        <f t="shared" si="12"/>
        <v>2.7954545454545454</v>
      </c>
      <c r="L24" s="113">
        <f t="shared" si="12"/>
        <v>2.9318181818181817</v>
      </c>
      <c r="M24" s="114">
        <f t="shared" si="12"/>
        <v>3.7941176470588234</v>
      </c>
      <c r="N24" s="113">
        <f t="shared" si="12"/>
        <v>3.8529411764705883</v>
      </c>
      <c r="O24" s="114">
        <f t="shared" si="12"/>
        <v>3.6167143051585682</v>
      </c>
      <c r="P24" s="113">
        <f t="shared" si="12"/>
        <v>3.1136363636363638</v>
      </c>
      <c r="Q24" s="114">
        <f t="shared" si="12"/>
        <v>3.2272727272727271</v>
      </c>
      <c r="R24" s="113">
        <f t="shared" si="12"/>
        <v>3.0454545454545454</v>
      </c>
      <c r="S24" s="114">
        <f t="shared" si="12"/>
        <v>2.8636363636363638</v>
      </c>
      <c r="T24" s="113">
        <f t="shared" si="12"/>
        <v>2.9772727272727271</v>
      </c>
      <c r="U24" s="114">
        <f t="shared" si="12"/>
        <v>3.1818181818181817</v>
      </c>
      <c r="V24" s="113">
        <f t="shared" si="12"/>
        <v>3.0227272727272729</v>
      </c>
      <c r="W24" s="114">
        <f t="shared" si="12"/>
        <v>3.1136363636363638</v>
      </c>
      <c r="X24" s="113">
        <f t="shared" si="12"/>
        <v>3.0454545454545454</v>
      </c>
      <c r="Y24" s="114">
        <f t="shared" si="12"/>
        <v>3.2045454545454546</v>
      </c>
      <c r="Z24" s="113">
        <f t="shared" si="12"/>
        <v>3.4090909090909092</v>
      </c>
      <c r="AA24" s="114">
        <f t="shared" si="12"/>
        <v>3.1363636363636362</v>
      </c>
      <c r="AB24" s="113">
        <f t="shared" si="12"/>
        <v>3.1590909090909092</v>
      </c>
      <c r="AC24" s="114">
        <f t="shared" si="12"/>
        <v>3.2954545454545454</v>
      </c>
      <c r="AD24" s="113">
        <f t="shared" si="12"/>
        <v>3.3636363636363638</v>
      </c>
      <c r="AE24" s="114">
        <f t="shared" si="12"/>
        <v>3.25</v>
      </c>
      <c r="AF24" s="113">
        <f t="shared" si="12"/>
        <v>3.4090909090909092</v>
      </c>
      <c r="AG24" s="114">
        <f t="shared" si="12"/>
        <v>3.2272727272727271</v>
      </c>
      <c r="AH24" s="113">
        <f t="shared" si="12"/>
        <v>3.25</v>
      </c>
      <c r="AI24" s="114">
        <f t="shared" si="12"/>
        <v>2.9318181818181817</v>
      </c>
      <c r="AJ24" s="113">
        <f t="shared" si="12"/>
        <v>0</v>
      </c>
      <c r="AK24" s="114">
        <f t="shared" si="12"/>
        <v>0</v>
      </c>
      <c r="AL24" s="113">
        <f t="shared" si="12"/>
        <v>3.0454545454545454</v>
      </c>
      <c r="AM24" s="114">
        <f t="shared" si="12"/>
        <v>3.2272727272727271</v>
      </c>
      <c r="AN24" s="113">
        <f t="shared" si="12"/>
        <v>5.884615384615385</v>
      </c>
      <c r="AO24" s="114">
        <f t="shared" si="12"/>
        <v>5.3254042678081834</v>
      </c>
      <c r="AP24" s="113">
        <f t="shared" si="12"/>
        <v>4.4607394518817554</v>
      </c>
      <c r="AQ24" s="114">
        <f t="shared" si="12"/>
        <v>3.4090909090909092</v>
      </c>
      <c r="AR24" s="113">
        <f t="shared" si="12"/>
        <v>3.1363636363636362</v>
      </c>
      <c r="AS24" s="114">
        <f t="shared" si="12"/>
        <v>3.25</v>
      </c>
      <c r="AT24" s="113">
        <f t="shared" si="12"/>
        <v>3.4318181818181817</v>
      </c>
      <c r="AU24" s="114" t="e">
        <f t="shared" si="12"/>
        <v>#N/A</v>
      </c>
      <c r="AV24" s="113" t="e">
        <f t="shared" si="12"/>
        <v>#N/A</v>
      </c>
      <c r="AW24" s="114" t="e">
        <f t="shared" si="12"/>
        <v>#N/A</v>
      </c>
      <c r="AX24" s="113" t="e">
        <f t="shared" si="12"/>
        <v>#N/A</v>
      </c>
      <c r="AY24" s="114" t="e">
        <f t="shared" si="12"/>
        <v>#N/A</v>
      </c>
      <c r="AZ24" s="113" t="e">
        <f t="shared" si="12"/>
        <v>#N/A</v>
      </c>
      <c r="BB24" s="49" t="e">
        <f>BB30/(BB26+AY28)</f>
        <v>#N/A</v>
      </c>
      <c r="BC24" s="52" t="e">
        <f>BC30/(BC26+AZ28)</f>
        <v>#N/A</v>
      </c>
      <c r="BD24" s="49" t="e">
        <f>BD30/(BD26+BB28)</f>
        <v>#N/A</v>
      </c>
    </row>
    <row r="25" spans="1:58" ht="25.5" x14ac:dyDescent="0.6">
      <c r="A25" s="42" t="s">
        <v>76</v>
      </c>
      <c r="B25" s="175" t="s">
        <v>62</v>
      </c>
      <c r="C25" s="175"/>
      <c r="D25" s="176">
        <f>AVERAGE(C24:D24)</f>
        <v>3.6153846153846154</v>
      </c>
      <c r="E25" s="176">
        <f t="shared" ref="E25:G25" si="13">AVERAGE(D24:E24)</f>
        <v>3.4830316742081449</v>
      </c>
      <c r="F25" s="176">
        <f t="shared" si="13"/>
        <v>3.4411764705882355</v>
      </c>
      <c r="G25" s="176">
        <f t="shared" si="13"/>
        <v>3.8529411764705879</v>
      </c>
      <c r="H25" s="122">
        <f>AVERAGE(G24:H24)</f>
        <v>4.1764705882352935</v>
      </c>
      <c r="I25" s="123">
        <f t="shared" ref="I25:AZ25" si="14">AVERAGE(H24:I24)</f>
        <v>3.8676470588235294</v>
      </c>
      <c r="J25" s="122">
        <f t="shared" si="14"/>
        <v>3.0614973262032086</v>
      </c>
      <c r="K25" s="123">
        <f t="shared" si="14"/>
        <v>2.7386363636363633</v>
      </c>
      <c r="L25" s="122">
        <f t="shared" si="14"/>
        <v>2.8636363636363633</v>
      </c>
      <c r="M25" s="123">
        <f t="shared" si="14"/>
        <v>3.3629679144385025</v>
      </c>
      <c r="N25" s="122">
        <f t="shared" si="14"/>
        <v>3.8235294117647056</v>
      </c>
      <c r="O25" s="123">
        <f t="shared" si="14"/>
        <v>3.7348277408145782</v>
      </c>
      <c r="P25" s="122">
        <f t="shared" si="14"/>
        <v>3.365175334397466</v>
      </c>
      <c r="Q25" s="123">
        <f t="shared" si="14"/>
        <v>3.1704545454545454</v>
      </c>
      <c r="R25" s="122">
        <f t="shared" si="14"/>
        <v>3.1363636363636362</v>
      </c>
      <c r="S25" s="123">
        <f t="shared" si="14"/>
        <v>2.9545454545454546</v>
      </c>
      <c r="T25" s="122">
        <f t="shared" si="14"/>
        <v>2.9204545454545454</v>
      </c>
      <c r="U25" s="123">
        <f t="shared" si="14"/>
        <v>3.0795454545454541</v>
      </c>
      <c r="V25" s="122">
        <f t="shared" si="14"/>
        <v>3.1022727272727275</v>
      </c>
      <c r="W25" s="123">
        <f t="shared" si="14"/>
        <v>3.0681818181818183</v>
      </c>
      <c r="X25" s="122">
        <f t="shared" si="14"/>
        <v>3.0795454545454546</v>
      </c>
      <c r="Y25" s="123">
        <f t="shared" si="14"/>
        <v>3.125</v>
      </c>
      <c r="Z25" s="122">
        <f t="shared" si="14"/>
        <v>3.3068181818181817</v>
      </c>
      <c r="AA25" s="123">
        <f t="shared" si="14"/>
        <v>3.2727272727272725</v>
      </c>
      <c r="AB25" s="122">
        <f t="shared" si="14"/>
        <v>3.1477272727272725</v>
      </c>
      <c r="AC25" s="123">
        <f t="shared" si="14"/>
        <v>3.2272727272727275</v>
      </c>
      <c r="AD25" s="122">
        <f t="shared" si="14"/>
        <v>3.3295454545454546</v>
      </c>
      <c r="AE25" s="123">
        <f t="shared" si="14"/>
        <v>3.3068181818181817</v>
      </c>
      <c r="AF25" s="122">
        <f t="shared" si="14"/>
        <v>3.3295454545454546</v>
      </c>
      <c r="AG25" s="123">
        <f t="shared" si="14"/>
        <v>3.3181818181818183</v>
      </c>
      <c r="AH25" s="122">
        <f t="shared" si="14"/>
        <v>3.2386363636363633</v>
      </c>
      <c r="AI25" s="123">
        <f t="shared" si="14"/>
        <v>3.0909090909090908</v>
      </c>
      <c r="AJ25" s="122">
        <f t="shared" si="14"/>
        <v>1.4659090909090908</v>
      </c>
      <c r="AK25" s="123">
        <f t="shared" si="14"/>
        <v>0</v>
      </c>
      <c r="AL25" s="122">
        <f t="shared" si="14"/>
        <v>1.5227272727272727</v>
      </c>
      <c r="AM25" s="123">
        <f t="shared" si="14"/>
        <v>3.1363636363636362</v>
      </c>
      <c r="AN25" s="122">
        <f t="shared" si="14"/>
        <v>4.5559440559440558</v>
      </c>
      <c r="AO25" s="123">
        <f t="shared" si="14"/>
        <v>5.6050098262117842</v>
      </c>
      <c r="AP25" s="122">
        <f t="shared" si="14"/>
        <v>4.8930718598449694</v>
      </c>
      <c r="AQ25" s="123">
        <f t="shared" si="14"/>
        <v>3.9349151804863323</v>
      </c>
      <c r="AR25" s="122">
        <f t="shared" si="14"/>
        <v>3.2727272727272725</v>
      </c>
      <c r="AS25" s="123">
        <f t="shared" si="14"/>
        <v>3.1931818181818183</v>
      </c>
      <c r="AT25" s="122">
        <f t="shared" si="14"/>
        <v>3.3409090909090908</v>
      </c>
      <c r="AU25" s="123" t="e">
        <f t="shared" si="14"/>
        <v>#N/A</v>
      </c>
      <c r="AV25" s="122" t="e">
        <f t="shared" si="14"/>
        <v>#N/A</v>
      </c>
      <c r="AW25" s="123" t="e">
        <f t="shared" si="14"/>
        <v>#N/A</v>
      </c>
      <c r="AX25" s="122" t="e">
        <f t="shared" si="14"/>
        <v>#N/A</v>
      </c>
      <c r="AY25" s="123" t="e">
        <f t="shared" si="14"/>
        <v>#N/A</v>
      </c>
      <c r="AZ25" s="122" t="e">
        <f t="shared" si="14"/>
        <v>#N/A</v>
      </c>
      <c r="BB25" s="49">
        <f>'SDR Patient and Stations'!AX13</f>
        <v>0</v>
      </c>
      <c r="BC25" s="52">
        <f>'SDR Patient and Stations'!AY13</f>
        <v>0</v>
      </c>
      <c r="BD25" s="49">
        <f>'SDR Patient and Stations'!AZ13</f>
        <v>0</v>
      </c>
    </row>
    <row r="26" spans="1:58" x14ac:dyDescent="0.55000000000000004">
      <c r="A26" s="193" t="s">
        <v>39</v>
      </c>
      <c r="B26" s="193"/>
      <c r="C26" s="193"/>
      <c r="D26" s="193"/>
      <c r="E26" s="193"/>
      <c r="F26" s="25">
        <f>HLOOKUP(F19,'SDR Patient and Stations'!$B$6:$AT$14,5,FALSE)</f>
        <v>34</v>
      </c>
      <c r="G26" s="49">
        <f>IF((F26+E28+(IF(F16&gt;0,0,F16))&gt;'SDR Patient and Stations'!G8),'SDR Patient and Stations'!G8,(F26+E28+(IF(F16&gt;0,0,F16))))</f>
        <v>34</v>
      </c>
      <c r="H26" s="52">
        <f>IF((G26+F28+(IF(G16&gt;0,0,G16))&gt;'SDR Patient and Stations'!H8),'SDR Patient and Stations'!H8,(G26+F28+(IF(G16&gt;0,0,G16))))</f>
        <v>34</v>
      </c>
      <c r="I26" s="116">
        <f>IF((H26+G28+(IF(H16&gt;0,0,H16))&gt;'SDR Patient and Stations'!I8),'SDR Patient and Stations'!I8,(H26+G28+(IF(H16&gt;0,0,H16))))</f>
        <v>34</v>
      </c>
      <c r="J26" s="117">
        <f>IF((I26+H28+(IF(I16&gt;0,0,I16))&gt;'SDR Patient and Stations'!J8),'SDR Patient and Stations'!J8,(I26+H28+(IF(I16&gt;0,0,I16))))</f>
        <v>44</v>
      </c>
      <c r="K26" s="116">
        <f>IF((J26+I28+(IF(J16&gt;0,0,J16))&gt;'SDR Patient and Stations'!K8),'SDR Patient and Stations'!K8,(J26+I28+(IF(J16&gt;0,0,J16))))</f>
        <v>44</v>
      </c>
      <c r="L26" s="117">
        <f>IF((K26+J28+(IF(K16&gt;0,0,K16))&gt;'SDR Patient and Stations'!L8),'SDR Patient and Stations'!L8,(K26+J28+(IF(K16&gt;0,0,K16))))</f>
        <v>44</v>
      </c>
      <c r="M26" s="116">
        <f>IF((L26+K28+(IF(L16&gt;0,0,L16))&gt;'SDR Patient and Stations'!M8),'SDR Patient and Stations'!M8,(L26+K28+(IF(L16&gt;0,0,L16))))</f>
        <v>34</v>
      </c>
      <c r="N26" s="117">
        <f>IF((M26+L28+(IF(M16&gt;0,0,M16))&gt;'SDR Patient and Stations'!N8),'SDR Patient and Stations'!N8,(M26+L28+(IF(M16&gt;0,0,M16))))</f>
        <v>34</v>
      </c>
      <c r="O26" s="116">
        <f>IF((N26+M28+(IF(N16&gt;0,0,N16))&gt;'SDR Patient and Stations'!O8),'SDR Patient and Stations'!O8,(N26+M28+(IF(N16&gt;0,0,N16))))</f>
        <v>38.70916754478398</v>
      </c>
      <c r="P26" s="117">
        <f>IF((O26+N28+(IF(O16&gt;0,0,O16))&gt;'SDR Patient and Stations'!P8),'SDR Patient and Stations'!P8,(O26+N28+(IF(O16&gt;0,0,O16))))</f>
        <v>44</v>
      </c>
      <c r="Q26" s="116">
        <f>IF((P26+O28+(IF(P16&gt;0,0,P16))&gt;'SDR Patient and Stations'!Q8),'SDR Patient and Stations'!Q8,(P26+O28+(IF(P16&gt;0,0,P16))))</f>
        <v>44</v>
      </c>
      <c r="R26" s="117">
        <f>IF((Q26+P28+(IF(Q16&gt;0,0,Q16))&gt;'SDR Patient and Stations'!R8),'SDR Patient and Stations'!R8,(Q26+P28+(IF(Q16&gt;0,0,Q16))))</f>
        <v>44</v>
      </c>
      <c r="S26" s="116">
        <f>IF((R26+Q28+(IF(R16&gt;0,0,R16))&gt;'SDR Patient and Stations'!S8),'SDR Patient and Stations'!S8,(R26+Q28+(IF(R16&gt;0,0,R16))))</f>
        <v>44</v>
      </c>
      <c r="T26" s="117">
        <f>IF((S26+R28+(IF(S16&gt;0,0,S16))&gt;'SDR Patient and Stations'!T8),'SDR Patient and Stations'!T8,(S26+R28+(IF(S16&gt;0,0,S16))))</f>
        <v>44</v>
      </c>
      <c r="U26" s="116">
        <f>IF((T26+S28+(IF(T16&gt;0,0,T16))&gt;'SDR Patient and Stations'!U8),'SDR Patient and Stations'!U8,(T26+S28+(IF(T16&gt;0,0,T16))))</f>
        <v>44</v>
      </c>
      <c r="V26" s="117">
        <f>IF((U26+T28+(IF(U16&gt;0,0,U16))&gt;'SDR Patient and Stations'!V8),'SDR Patient and Stations'!V8,(U26+T28+(IF(U16&gt;0,0,U16))))</f>
        <v>44</v>
      </c>
      <c r="W26" s="116">
        <f>IF((V26+U28+(IF(V16&gt;0,0,V16))&gt;'SDR Patient and Stations'!W8),'SDR Patient and Stations'!W8,(V26+U28+(IF(V16&gt;0,0,V16))))</f>
        <v>44</v>
      </c>
      <c r="X26" s="117">
        <f>IF((W26+V28+(IF(W16&gt;0,0,W16))&gt;'SDR Patient and Stations'!X8),'SDR Patient and Stations'!X8,(W26+V28+(IF(W16&gt;0,0,W16))))</f>
        <v>44</v>
      </c>
      <c r="Y26" s="116">
        <f>IF((X26+W28+(IF(X16&gt;0,0,X16))&gt;'SDR Patient and Stations'!Y8),'SDR Patient and Stations'!Y8,(X26+W28+(IF(X16&gt;0,0,X16))))</f>
        <v>44</v>
      </c>
      <c r="Z26" s="117">
        <f>IF((Y26+X28+(IF(Y16&gt;0,0,Y16))&gt;'SDR Patient and Stations'!Z8),'SDR Patient and Stations'!Z8,(Y26+X28+(IF(Y16&gt;0,0,Y16))))</f>
        <v>44</v>
      </c>
      <c r="AA26" s="116">
        <f>IF((Z26+Y28+(IF(Z16&gt;0,0,Z16))&gt;'SDR Patient and Stations'!AA8),'SDR Patient and Stations'!AA8,(Z26+Y28+(IF(Z16&gt;0,0,Z16))))</f>
        <v>44</v>
      </c>
      <c r="AB26" s="117">
        <f>IF((AA26+Z28+(IF(AA16&gt;0,0,AA16))&gt;'SDR Patient and Stations'!AB8),'SDR Patient and Stations'!AB8,(AA26+Z28+(IF(AA16&gt;0,0,AA16))))</f>
        <v>44</v>
      </c>
      <c r="AC26" s="116">
        <f>IF((AB26+AA28+(IF(AB16&gt;0,0,AB16))&gt;'SDR Patient and Stations'!AC8),'SDR Patient and Stations'!AC8,(AB26+AA28+(IF(AB16&gt;0,0,AB16))))</f>
        <v>44</v>
      </c>
      <c r="AD26" s="117">
        <f>IF((AC26+AB28+(IF(AC16&gt;0,0,AC16))&gt;'SDR Patient and Stations'!AD8),'SDR Patient and Stations'!AD8,(AC26+AB28+(IF(AC16&gt;0,0,AC16))))</f>
        <v>44</v>
      </c>
      <c r="AE26" s="116">
        <f>IF((AD26+AC28+(IF(AD16&gt;0,0,AD16))&gt;'SDR Patient and Stations'!AE8),'SDR Patient and Stations'!AE8,(AD26+AC28+(IF(AD16&gt;0,0,AD16))))</f>
        <v>44</v>
      </c>
      <c r="AF26" s="117">
        <f>IF((AE26+AD28+(IF(AE16&gt;0,0,AE16))&gt;'SDR Patient and Stations'!AF8),'SDR Patient and Stations'!AF8,(AE26+AD28+(IF(AE16&gt;0,0,AE16))))</f>
        <v>44</v>
      </c>
      <c r="AG26" s="116">
        <f>IF((AF26+AE28+(IF(AF16&gt;0,0,AF16))&gt;'SDR Patient and Stations'!AG8),'SDR Patient and Stations'!AG8,(AF26+AE28+(IF(AF16&gt;0,0,AF16))))</f>
        <v>44</v>
      </c>
      <c r="AH26" s="117">
        <f>IF((AG26+AF28+(IF(AG16&gt;0,0,AG16))&gt;'SDR Patient and Stations'!AH8),'SDR Patient and Stations'!AH8,(AG26+AF28+(IF(AG16&gt;0,0,AG16))))</f>
        <v>44</v>
      </c>
      <c r="AI26" s="116">
        <f>IF((AH26+AG28+(IF(AH16&gt;0,0,AH16))&gt;'SDR Patient and Stations'!AI8),'SDR Patient and Stations'!AI8,(AH26+AG28+(IF(AH16&gt;0,0,AH16))))</f>
        <v>44</v>
      </c>
      <c r="AJ26" s="117">
        <f>IF((AI26+AH28+(IF(AI16&gt;0,0,AI16))&gt;'SDR Patient and Stations'!AJ8),'SDR Patient and Stations'!AJ8,(AI26+AH28+(IF(AI16&gt;0,0,AI16))))</f>
        <v>44</v>
      </c>
      <c r="AK26" s="116">
        <f>IF((AJ26+AI28+(IF(AJ16&gt;0,0,AJ16))&gt;'SDR Patient and Stations'!AK8),'SDR Patient and Stations'!AK8,(AJ26+AI28+(IF(AJ16&gt;0,0,AJ16))))</f>
        <v>44</v>
      </c>
      <c r="AL26" s="117">
        <f>IF((AK26+AJ28+(IF(AK16&gt;0,0,AK16))&gt;'SDR Patient and Stations'!AL8),'SDR Patient and Stations'!AL8,(AK26+AJ28+(IF(AK16&gt;0,0,AK16))))</f>
        <v>44</v>
      </c>
      <c r="AM26" s="116">
        <f>IF((AL26+AK28+(IF(AL16&gt;0,0,AL16))&gt;'SDR Patient and Stations'!AM8),'SDR Patient and Stations'!AM8,(AL26+AK28+(IF(AL16&gt;0,0,AL16))))</f>
        <v>44</v>
      </c>
      <c r="AN26" s="117">
        <f>IF((AM26+AL28+(IF(AM16&gt;0,0,AM16))&gt;'SDR Patient and Stations'!AN8),'SDR Patient and Stations'!AN8,(AM26+AL28+(IF(AM16&gt;0,0,AM16))))</f>
        <v>26</v>
      </c>
      <c r="AO26" s="116">
        <f>IF((AN26+AM28+(IF(AN16&gt;0,0,AN16))&gt;'SDR Patient and Stations'!AO8),'SDR Patient and Stations'!AO8,(AN26+AM28+(IF(AN16&gt;0,0,AN16))))</f>
        <v>29.669109058086448</v>
      </c>
      <c r="AP26" s="117">
        <f>IF((AO26+AN28+(IF(AO16&gt;0,0,AO16))&gt;'SDR Patient and Stations'!AP8),'SDR Patient and Stations'!AP8,(AO26+AN28+(IF(AO16&gt;0,0,AO16))))</f>
        <v>34.299246044387822</v>
      </c>
      <c r="AQ26" s="116">
        <f>IF((AP26+AO28+(IF(AP16&gt;0,0,AP16))&gt;'SDR Patient and Stations'!AQ8),'SDR Patient and Stations'!AQ8,(AP26+AO28+(IF(AP16&gt;0,0,AP16))))</f>
        <v>44</v>
      </c>
      <c r="AR26" s="117">
        <f>IF((AQ26+AP28+(IF(AQ16&gt;0,0,AQ16))&gt;'SDR Patient and Stations'!AR8),'SDR Patient and Stations'!AR8,(AQ26+AP28+(IF(AQ16&gt;0,0,AQ16))))</f>
        <v>44</v>
      </c>
      <c r="AS26" s="116">
        <f>IF((AR26+AQ28+(IF(AR16&gt;0,0,AR16))&gt;'SDR Patient and Stations'!AS8),'SDR Patient and Stations'!AS8,(AR26+AQ28+(IF(AR16&gt;0,0,AR16))))</f>
        <v>44</v>
      </c>
      <c r="AT26" s="117">
        <f>IF((AS26+AR28+(IF(AS16&gt;0,0,AS16))&gt;'SDR Patient and Stations'!AT8),'SDR Patient and Stations'!AT8,(AS26+AR28+(IF(AS16&gt;0,0,AS16))))</f>
        <v>44</v>
      </c>
      <c r="AU26" s="116">
        <f>IF((AT26+AS28+(IF(AT16&gt;0,0,AT16))&gt;'SDR Patient and Stations'!AU8),'SDR Patient and Stations'!AU8,(AT26+AS28+(IF(AT16&gt;0,0,AT16))))</f>
        <v>0</v>
      </c>
      <c r="AV26" s="117">
        <f>IF((AU26+AT28+(IF(AU16&gt;0,0,AU16))&gt;'SDR Patient and Stations'!AV8),'SDR Patient and Stations'!AV8,(AU26+AT28+(IF(AU16&gt;0,0,AU16))))</f>
        <v>0</v>
      </c>
      <c r="AW26" s="116">
        <f>IF((AV26+AU28+(IF(AV16&gt;0,0,AV16))&gt;'SDR Patient and Stations'!AW8),'SDR Patient and Stations'!AW8,(AV26+AU28+(IF(AV16&gt;0,0,AV16))))</f>
        <v>0</v>
      </c>
      <c r="AX26" s="117" t="e">
        <f>IF((AW26+AV28+(IF(AW16&gt;0,0,AW16))&gt;'SDR Patient and Stations'!AX8),'SDR Patient and Stations'!AX8,(AW26+AV28+(IF(AW16&gt;0,0,AW16))))</f>
        <v>#N/A</v>
      </c>
      <c r="AY26" s="116" t="e">
        <f>IF((AX26+AW28+(IF(AX16&gt;0,0,AX16))&gt;'SDR Patient and Stations'!AY8),'SDR Patient and Stations'!AY8,(AX26+AW28+(IF(AX16&gt;0,0,AX16))))</f>
        <v>#N/A</v>
      </c>
      <c r="AZ26" s="117" t="e">
        <f>IF((AY26+AX28+(IF(AY16&gt;0,0,AY16))&gt;'SDR Patient and Stations'!AZ8),'SDR Patient and Stations'!AZ8,(AY26+AX28+(IF(AY16&gt;0,0,AY16))))</f>
        <v>#N/A</v>
      </c>
      <c r="BB26" s="49" t="e">
        <f>HLOOKUP(BB19,'SDR Patient and Stations'!$B$6:$AT$13,4,FALSE)</f>
        <v>#N/A</v>
      </c>
      <c r="BC26" s="52" t="e">
        <f>HLOOKUP(BC19,'SDR Patient and Stations'!$B$6:$AT$13,4,FALSE)</f>
        <v>#N/A</v>
      </c>
      <c r="BD26" s="49" t="e">
        <f>HLOOKUP(BD19,'SDR Patient and Stations'!$B$6:$AT$13,4,FALSE)</f>
        <v>#N/A</v>
      </c>
      <c r="BE26" s="52" t="e">
        <f>HLOOKUP(BE19,'SDR Patient and Stations'!$B$6:$AT$13,4,FALSE)</f>
        <v>#N/A</v>
      </c>
    </row>
    <row r="27" spans="1:58" ht="42.75" customHeight="1" x14ac:dyDescent="0.55000000000000004">
      <c r="A27" s="194" t="s">
        <v>59</v>
      </c>
      <c r="B27" s="194"/>
      <c r="F27" s="25"/>
      <c r="G27" s="49"/>
      <c r="H27" s="52"/>
      <c r="I27" s="49"/>
      <c r="J27" s="52"/>
      <c r="K27" s="49"/>
      <c r="L27" s="52"/>
      <c r="M27" s="49"/>
      <c r="N27" s="52"/>
      <c r="O27" s="49"/>
      <c r="P27" s="52"/>
      <c r="Q27" s="49"/>
      <c r="R27" s="52"/>
      <c r="S27" s="49"/>
      <c r="T27" s="52"/>
      <c r="U27" s="49"/>
      <c r="V27" s="52"/>
      <c r="W27" s="49"/>
      <c r="X27" s="52"/>
      <c r="Y27" s="49"/>
      <c r="Z27" s="52"/>
      <c r="AA27" s="49"/>
      <c r="AB27" s="52"/>
      <c r="AC27" s="49"/>
      <c r="AD27" s="52"/>
      <c r="AE27" s="49"/>
      <c r="AF27" s="52"/>
      <c r="AG27" s="49"/>
      <c r="AH27" s="52"/>
      <c r="AI27" s="49"/>
      <c r="AJ27" s="52"/>
      <c r="AK27" s="49"/>
      <c r="AL27" s="52"/>
      <c r="AM27" s="49"/>
      <c r="AN27" s="52"/>
      <c r="AO27" s="49"/>
      <c r="AP27" s="52"/>
      <c r="AQ27" s="49"/>
      <c r="AR27" s="52"/>
      <c r="AS27" s="49"/>
      <c r="AT27" s="52"/>
      <c r="AU27" s="49"/>
      <c r="AV27" s="52"/>
      <c r="AW27" s="49"/>
      <c r="AX27" s="52"/>
      <c r="AY27" s="49"/>
      <c r="AZ27" s="52"/>
      <c r="BB27" s="49"/>
      <c r="BC27" s="52"/>
      <c r="BD27" s="49"/>
      <c r="BE27" s="52"/>
    </row>
    <row r="28" spans="1:58" x14ac:dyDescent="0.55000000000000004">
      <c r="A28" s="193" t="s">
        <v>58</v>
      </c>
      <c r="B28" s="193"/>
      <c r="F28" s="25"/>
      <c r="G28" s="116">
        <f>IF(F49&lt;0,0,F49)</f>
        <v>0</v>
      </c>
      <c r="H28" s="117">
        <f t="shared" ref="H28:AZ28" si="15">IF(G49&lt;0,0,G49)</f>
        <v>10</v>
      </c>
      <c r="I28" s="116">
        <f t="shared" si="15"/>
        <v>10</v>
      </c>
      <c r="J28" s="117">
        <f t="shared" si="15"/>
        <v>3.8065620857269096</v>
      </c>
      <c r="K28" s="116">
        <f t="shared" si="15"/>
        <v>0</v>
      </c>
      <c r="L28" s="117">
        <f t="shared" si="15"/>
        <v>0</v>
      </c>
      <c r="M28" s="116">
        <f t="shared" si="15"/>
        <v>4.7091675447839805</v>
      </c>
      <c r="N28" s="117">
        <f t="shared" si="15"/>
        <v>10</v>
      </c>
      <c r="O28" s="116">
        <f t="shared" si="15"/>
        <v>10</v>
      </c>
      <c r="P28" s="117">
        <f t="shared" si="15"/>
        <v>10</v>
      </c>
      <c r="Q28" s="116">
        <f t="shared" si="15"/>
        <v>5.8274397366464896</v>
      </c>
      <c r="R28" s="117">
        <f t="shared" si="15"/>
        <v>8.7135836034717187</v>
      </c>
      <c r="S28" s="116">
        <f t="shared" si="15"/>
        <v>0</v>
      </c>
      <c r="T28" s="117">
        <f t="shared" si="15"/>
        <v>0</v>
      </c>
      <c r="U28" s="116">
        <f t="shared" si="15"/>
        <v>0</v>
      </c>
      <c r="V28" s="117">
        <f t="shared" si="15"/>
        <v>6.0920057248006572</v>
      </c>
      <c r="W28" s="116">
        <f t="shared" si="15"/>
        <v>4.0783866057838694</v>
      </c>
      <c r="X28" s="117">
        <f t="shared" si="15"/>
        <v>5.066715465857996</v>
      </c>
      <c r="Y28" s="116">
        <f t="shared" si="15"/>
        <v>0</v>
      </c>
      <c r="Z28" s="117">
        <f t="shared" si="15"/>
        <v>7.1921928107941042</v>
      </c>
      <c r="AA28" s="116">
        <f t="shared" si="15"/>
        <v>10</v>
      </c>
      <c r="AB28" s="117">
        <f t="shared" si="15"/>
        <v>4.6710284195461043</v>
      </c>
      <c r="AC28" s="116">
        <f t="shared" si="15"/>
        <v>2.9275235597007665</v>
      </c>
      <c r="AD28" s="117">
        <f t="shared" si="15"/>
        <v>4.0022831050228262</v>
      </c>
      <c r="AE28" s="116">
        <f t="shared" si="15"/>
        <v>10</v>
      </c>
      <c r="AF28" s="117">
        <f t="shared" si="15"/>
        <v>6.3818862718044826</v>
      </c>
      <c r="AG28" s="116">
        <f t="shared" si="15"/>
        <v>9.1412376003778988</v>
      </c>
      <c r="AH28" s="117">
        <f t="shared" si="15"/>
        <v>2.658644946316187</v>
      </c>
      <c r="AI28" s="116">
        <f t="shared" si="15"/>
        <v>4.9726027397260282</v>
      </c>
      <c r="AJ28" s="117">
        <f t="shared" si="15"/>
        <v>0</v>
      </c>
      <c r="AK28" s="116">
        <f t="shared" si="15"/>
        <v>0</v>
      </c>
      <c r="AL28" s="117">
        <f t="shared" si="15"/>
        <v>0</v>
      </c>
      <c r="AM28" s="116">
        <f t="shared" si="15"/>
        <v>3.6691090580864483</v>
      </c>
      <c r="AN28" s="117">
        <f t="shared" si="15"/>
        <v>4.6301369863013733</v>
      </c>
      <c r="AO28" s="116">
        <f t="shared" si="15"/>
        <v>10</v>
      </c>
      <c r="AP28" s="117">
        <f t="shared" si="15"/>
        <v>10</v>
      </c>
      <c r="AQ28" s="116">
        <f t="shared" si="15"/>
        <v>10</v>
      </c>
      <c r="AR28" s="117">
        <f t="shared" si="15"/>
        <v>6.3626107977437556</v>
      </c>
      <c r="AS28" s="116">
        <f t="shared" si="15"/>
        <v>0</v>
      </c>
      <c r="AT28" s="117">
        <f t="shared" si="15"/>
        <v>1.7717790312472061</v>
      </c>
      <c r="AU28" s="116">
        <f t="shared" si="15"/>
        <v>8.057077625570777</v>
      </c>
      <c r="AV28" s="117" t="e">
        <f t="shared" si="15"/>
        <v>#N/A</v>
      </c>
      <c r="AW28" s="116" t="e">
        <f t="shared" si="15"/>
        <v>#N/A</v>
      </c>
      <c r="AX28" s="117" t="e">
        <f t="shared" si="15"/>
        <v>#N/A</v>
      </c>
      <c r="AY28" s="116" t="e">
        <f t="shared" si="15"/>
        <v>#N/A</v>
      </c>
      <c r="AZ28" s="117" t="e">
        <f t="shared" si="15"/>
        <v>#N/A</v>
      </c>
      <c r="BB28" s="49"/>
      <c r="BC28" s="52"/>
      <c r="BD28" s="49"/>
      <c r="BE28" s="52"/>
    </row>
    <row r="29" spans="1:58" ht="35.25" customHeight="1" x14ac:dyDescent="0.55000000000000004">
      <c r="A29" s="195" t="s">
        <v>60</v>
      </c>
      <c r="B29" s="196"/>
      <c r="F29" s="25"/>
      <c r="G29" s="49"/>
      <c r="H29" s="52"/>
      <c r="I29" s="49"/>
      <c r="J29" s="52"/>
      <c r="K29" s="49"/>
      <c r="L29" s="52"/>
      <c r="M29" s="49"/>
      <c r="N29" s="52"/>
      <c r="O29" s="49"/>
      <c r="P29" s="52"/>
      <c r="Q29" s="49"/>
      <c r="R29" s="52"/>
      <c r="S29" s="49"/>
      <c r="T29" s="52"/>
      <c r="U29" s="49"/>
      <c r="V29" s="52"/>
      <c r="W29" s="49"/>
      <c r="X29" s="52"/>
      <c r="Y29" s="49"/>
      <c r="Z29" s="52"/>
      <c r="AA29" s="49"/>
      <c r="AB29" s="52"/>
      <c r="AC29" s="49"/>
      <c r="AD29" s="52"/>
      <c r="AE29" s="49"/>
      <c r="AF29" s="52"/>
      <c r="AG29" s="49"/>
      <c r="AH29" s="52"/>
      <c r="AI29" s="49"/>
      <c r="AJ29" s="52"/>
      <c r="AK29" s="49"/>
      <c r="AL29" s="52"/>
      <c r="AM29" s="49"/>
      <c r="AN29" s="52"/>
      <c r="AO29" s="49"/>
      <c r="AP29" s="52"/>
      <c r="AQ29" s="49"/>
      <c r="AR29" s="52"/>
      <c r="AS29" s="49"/>
      <c r="AT29" s="52"/>
      <c r="AU29" s="49"/>
      <c r="AV29" s="52"/>
      <c r="AW29" s="49"/>
      <c r="AX29" s="52"/>
      <c r="AY29" s="49"/>
      <c r="AZ29" s="52"/>
      <c r="BB29" s="49"/>
      <c r="BC29" s="52"/>
      <c r="BD29" s="49"/>
      <c r="BE29" s="52"/>
    </row>
    <row r="30" spans="1:58" x14ac:dyDescent="0.55000000000000004">
      <c r="B30" s="3" t="s">
        <v>41</v>
      </c>
      <c r="F30" s="25">
        <f>HLOOKUP(F19,'SDR Patient and Stations'!$B$6:$AT$14,4,FALSE)</f>
        <v>124</v>
      </c>
      <c r="G30" s="68">
        <f>HLOOKUP(G19,'SDR Patient and Stations'!$B$6:$AT$14,4,FALSE)</f>
        <v>138</v>
      </c>
      <c r="H30" s="60">
        <f>HLOOKUP(H19,'SDR Patient and Stations'!$B$6:$AT$14,4,FALSE)</f>
        <v>146</v>
      </c>
      <c r="I30" s="68">
        <f>HLOOKUP(I19,'SDR Patient and Stations'!$B$6:$AT$14,4,FALSE)</f>
        <v>117</v>
      </c>
      <c r="J30" s="60">
        <f>HLOOKUP(J19,'SDR Patient and Stations'!$B$6:$AT$14,4,FALSE)</f>
        <v>118</v>
      </c>
      <c r="K30" s="68">
        <f>HLOOKUP(K19,'SDR Patient and Stations'!$B$6:$AT$14,4,FALSE)</f>
        <v>123</v>
      </c>
      <c r="L30" s="60">
        <f>HLOOKUP(L19,'SDR Patient and Stations'!$B$6:$AT$14,4,FALSE)</f>
        <v>129</v>
      </c>
      <c r="M30" s="68">
        <f>HLOOKUP(M19,'SDR Patient and Stations'!$B$6:$AT$14,4,FALSE)</f>
        <v>129</v>
      </c>
      <c r="N30" s="60">
        <f>HLOOKUP(N19,'SDR Patient and Stations'!$B$6:$AT$14,4,FALSE)</f>
        <v>131</v>
      </c>
      <c r="O30" s="68">
        <f>HLOOKUP(O19,'SDR Patient and Stations'!$B$6:$AT$14,4,FALSE)</f>
        <v>140</v>
      </c>
      <c r="P30" s="60">
        <f>HLOOKUP(P19,'SDR Patient and Stations'!$B$6:$AT$14,4,FALSE)</f>
        <v>137</v>
      </c>
      <c r="Q30" s="68">
        <f>HLOOKUP(Q19,'SDR Patient and Stations'!$B$6:$AT$14,4,FALSE)</f>
        <v>142</v>
      </c>
      <c r="R30" s="60">
        <f>HLOOKUP(R19,'SDR Patient and Stations'!$B$6:$AT$14,4,FALSE)</f>
        <v>134</v>
      </c>
      <c r="S30" s="68">
        <f>HLOOKUP(S19,'SDR Patient and Stations'!$B$6:$AT$14,4,FALSE)</f>
        <v>126</v>
      </c>
      <c r="T30" s="60">
        <f>HLOOKUP(T19,'SDR Patient and Stations'!$B$6:$AT$14,4,FALSE)</f>
        <v>131</v>
      </c>
      <c r="U30" s="68">
        <f>HLOOKUP(U19,'SDR Patient and Stations'!$B$6:$AT$14,4,FALSE)</f>
        <v>140</v>
      </c>
      <c r="V30" s="60">
        <f>HLOOKUP(V19,'SDR Patient and Stations'!$B$6:$AT$14,4,FALSE)</f>
        <v>133</v>
      </c>
      <c r="W30" s="68">
        <f>HLOOKUP(W19,'SDR Patient and Stations'!$B$6:$AT$14,4,FALSE)</f>
        <v>137</v>
      </c>
      <c r="X30" s="60">
        <f>HLOOKUP(X19,'SDR Patient and Stations'!$B$6:$AT$14,4,FALSE)</f>
        <v>134</v>
      </c>
      <c r="Y30" s="68">
        <f>HLOOKUP(Y19,'SDR Patient and Stations'!$B$6:$AT$14,4,FALSE)</f>
        <v>141</v>
      </c>
      <c r="Z30" s="60">
        <f>HLOOKUP(Z19,'SDR Patient and Stations'!$B$6:$AT$14,4,FALSE)</f>
        <v>150</v>
      </c>
      <c r="AA30" s="68">
        <f>HLOOKUP(AA19,'SDR Patient and Stations'!$B$6:$AT$14,4,FALSE)</f>
        <v>138</v>
      </c>
      <c r="AB30" s="60">
        <f>HLOOKUP(AB19,'SDR Patient and Stations'!$B$6:$AT$14,4,FALSE)</f>
        <v>139</v>
      </c>
      <c r="AC30" s="68">
        <f>HLOOKUP(AC19,'SDR Patient and Stations'!$B$6:$AT$14,4,FALSE)</f>
        <v>145</v>
      </c>
      <c r="AD30" s="60">
        <f>HLOOKUP(AD19,'SDR Patient and Stations'!$B$6:$AT$14,4,FALSE)</f>
        <v>148</v>
      </c>
      <c r="AE30" s="68">
        <f>HLOOKUP(AE19,'SDR Patient and Stations'!$B$6:$AT$14,4,FALSE)</f>
        <v>143</v>
      </c>
      <c r="AF30" s="60">
        <f>HLOOKUP(AF19,'SDR Patient and Stations'!$B$6:$AT$14,4,FALSE)</f>
        <v>150</v>
      </c>
      <c r="AG30" s="68">
        <f>HLOOKUP(AG19,'SDR Patient and Stations'!$B$6:$AT$14,4,FALSE)</f>
        <v>142</v>
      </c>
      <c r="AH30" s="60">
        <f>HLOOKUP(AH19,'SDR Patient and Stations'!$B$6:$AT$14,4,FALSE)</f>
        <v>143</v>
      </c>
      <c r="AI30" s="68">
        <f>HLOOKUP(AI19,'SDR Patient and Stations'!$B$6:$AT$14,4,FALSE)</f>
        <v>129</v>
      </c>
      <c r="AJ30" s="60">
        <f>HLOOKUP(AJ19,'SDR Patient and Stations'!$B$6:$AT$14,4,FALSE)</f>
        <v>0</v>
      </c>
      <c r="AK30" s="68">
        <f>HLOOKUP(AK19,'SDR Patient and Stations'!$B$6:$AT$14,4,FALSE)</f>
        <v>0</v>
      </c>
      <c r="AL30" s="60">
        <f>HLOOKUP(AL19,'SDR Patient and Stations'!$B$6:$AT$14,4,FALSE)</f>
        <v>134</v>
      </c>
      <c r="AM30" s="68">
        <f>HLOOKUP(AM19,'SDR Patient and Stations'!$B$6:$AT$14,4,FALSE)</f>
        <v>142</v>
      </c>
      <c r="AN30" s="60">
        <f>HLOOKUP(AN19,'SDR Patient and Stations'!$B$6:$AT$14,4,FALSE)</f>
        <v>153</v>
      </c>
      <c r="AO30" s="68">
        <f>HLOOKUP(AO19,'SDR Patient and Stations'!$B$6:$AT$14,4,FALSE)</f>
        <v>158</v>
      </c>
      <c r="AP30" s="60">
        <f>HLOOKUP(AP19,'SDR Patient and Stations'!$B$6:$AT$14,4,FALSE)</f>
        <v>153</v>
      </c>
      <c r="AQ30" s="68">
        <f>HLOOKUP(AQ19,'SDR Patient and Stations'!$B$6:$AT$14,4,FALSE)</f>
        <v>150</v>
      </c>
      <c r="AR30" s="60">
        <f>HLOOKUP(AR19,'SDR Patient and Stations'!$B$6:$AT$14,4,FALSE)</f>
        <v>138</v>
      </c>
      <c r="AS30" s="68">
        <f>HLOOKUP(AS19,'SDR Patient and Stations'!$B$6:$AT$14,4,FALSE)</f>
        <v>143</v>
      </c>
      <c r="AT30" s="60">
        <f>HLOOKUP(AT19,'SDR Patient and Stations'!$B$6:$AT$14,4,FALSE)</f>
        <v>151</v>
      </c>
      <c r="AU30" s="68" t="e">
        <f>HLOOKUP(AU19,'SDR Patient and Stations'!$B$6:$AT$14,4,FALSE)</f>
        <v>#N/A</v>
      </c>
      <c r="AV30" s="60" t="e">
        <f>HLOOKUP(AV19,'SDR Patient and Stations'!$B$6:$AT$14,4,FALSE)</f>
        <v>#N/A</v>
      </c>
      <c r="AW30" s="68" t="e">
        <f>HLOOKUP(AW19,'SDR Patient and Stations'!$B$6:$AT$14,4,FALSE)</f>
        <v>#N/A</v>
      </c>
      <c r="AX30" s="60" t="e">
        <f>HLOOKUP(AX19,'SDR Patient and Stations'!$B$6:$AT$14,4,FALSE)</f>
        <v>#N/A</v>
      </c>
      <c r="AY30" s="68" t="e">
        <f>HLOOKUP(AY19,'SDR Patient and Stations'!$B$6:$AT$14,4,FALSE)</f>
        <v>#N/A</v>
      </c>
      <c r="AZ30" s="60" t="e">
        <f>HLOOKUP(AZ19,'SDR Patient and Stations'!$B$6:$AT$14,4,FALSE)</f>
        <v>#N/A</v>
      </c>
      <c r="BB30" s="68" t="e">
        <f>HLOOKUP(BB19,'SDR Patient and Stations'!$B$6:$AT$13,3,FALSE)</f>
        <v>#N/A</v>
      </c>
      <c r="BC30" s="60" t="e">
        <f>HLOOKUP(BC19,'SDR Patient and Stations'!$B$6:$AT$13,3,FALSE)</f>
        <v>#N/A</v>
      </c>
      <c r="BD30" s="68" t="e">
        <f>HLOOKUP(BD19,'SDR Patient and Stations'!$B$6:$AT$13,3,FALSE)</f>
        <v>#N/A</v>
      </c>
    </row>
    <row r="31" spans="1:58" x14ac:dyDescent="0.55000000000000004">
      <c r="B31" s="3"/>
      <c r="F31" s="3"/>
      <c r="G31" s="49"/>
      <c r="H31" s="52"/>
      <c r="I31" s="49"/>
      <c r="J31" s="52"/>
      <c r="K31" s="49"/>
      <c r="L31" s="52"/>
      <c r="M31" s="49"/>
      <c r="N31" s="52"/>
      <c r="O31" s="49"/>
      <c r="P31" s="52"/>
      <c r="Q31" s="49"/>
      <c r="R31" s="52"/>
      <c r="S31" s="49"/>
      <c r="T31" s="52"/>
      <c r="U31" s="49"/>
      <c r="V31" s="52"/>
      <c r="W31" s="49"/>
      <c r="X31" s="52"/>
      <c r="Y31" s="49"/>
      <c r="Z31" s="52"/>
      <c r="AA31" s="49"/>
      <c r="AB31" s="52"/>
      <c r="AC31" s="49"/>
      <c r="AD31" s="52"/>
      <c r="AE31" s="49"/>
      <c r="AF31" s="52"/>
      <c r="AG31" s="49"/>
      <c r="AH31" s="52"/>
      <c r="AI31" s="49"/>
      <c r="AJ31" s="52"/>
      <c r="AK31" s="49"/>
      <c r="AL31" s="52"/>
      <c r="AM31" s="49"/>
      <c r="AN31" s="52"/>
      <c r="AO31" s="49"/>
      <c r="AP31" s="52"/>
      <c r="AQ31" s="49"/>
      <c r="AR31" s="52"/>
      <c r="AS31" s="49"/>
      <c r="AT31" s="52"/>
      <c r="AU31" s="49"/>
      <c r="AV31" s="52"/>
      <c r="AW31" s="49"/>
      <c r="AX31" s="52"/>
      <c r="AY31" s="49"/>
      <c r="AZ31" s="52"/>
      <c r="BB31" s="49"/>
      <c r="BC31" s="52"/>
      <c r="BD31" s="49"/>
    </row>
    <row r="32" spans="1:58" x14ac:dyDescent="0.55000000000000004">
      <c r="B32" s="3" t="s">
        <v>42</v>
      </c>
      <c r="F32" s="25">
        <f>HLOOKUP(F20,'SDR Patient and Stations'!$B$6:$AT$14,4,FALSE)</f>
        <v>91</v>
      </c>
      <c r="G32" s="68">
        <f>HLOOKUP(G20,'SDR Patient and Stations'!$B$6:$AT$14,4,FALSE)</f>
        <v>97</v>
      </c>
      <c r="H32" s="60">
        <f>HLOOKUP(H20,'SDR Patient and Stations'!$B$6:$AT$14,4,FALSE)</f>
        <v>110</v>
      </c>
      <c r="I32" s="68">
        <f>HLOOKUP(I20,'SDR Patient and Stations'!$B$6:$AT$14,4,FALSE)</f>
        <v>124</v>
      </c>
      <c r="J32" s="60">
        <f>HLOOKUP(J20,'SDR Patient and Stations'!$B$6:$AT$14,4,FALSE)</f>
        <v>138</v>
      </c>
      <c r="K32" s="68">
        <f>HLOOKUP(K20,'SDR Patient and Stations'!$B$6:$AT$14,4,FALSE)</f>
        <v>146</v>
      </c>
      <c r="L32" s="60">
        <f>HLOOKUP(L20,'SDR Patient and Stations'!$B$6:$AT$14,4,FALSE)</f>
        <v>117</v>
      </c>
      <c r="M32" s="68">
        <f>HLOOKUP(M20,'SDR Patient and Stations'!$B$6:$AT$14,4,FALSE)</f>
        <v>118</v>
      </c>
      <c r="N32" s="60">
        <f>HLOOKUP(N20,'SDR Patient and Stations'!$B$6:$AT$14,4,FALSE)</f>
        <v>123</v>
      </c>
      <c r="O32" s="68">
        <f>HLOOKUP(O20,'SDR Patient and Stations'!$B$6:$AT$14,4,FALSE)</f>
        <v>129</v>
      </c>
      <c r="P32" s="60">
        <f>HLOOKUP(P20,'SDR Patient and Stations'!$B$6:$AT$14,4,FALSE)</f>
        <v>129</v>
      </c>
      <c r="Q32" s="68">
        <f>HLOOKUP(Q20,'SDR Patient and Stations'!$B$6:$AT$14,4,FALSE)</f>
        <v>131</v>
      </c>
      <c r="R32" s="60">
        <f>HLOOKUP(R20,'SDR Patient and Stations'!$B$6:$AT$14,4,FALSE)</f>
        <v>140</v>
      </c>
      <c r="S32" s="68">
        <f>HLOOKUP(S20,'SDR Patient and Stations'!$B$6:$AT$14,4,FALSE)</f>
        <v>137</v>
      </c>
      <c r="T32" s="60">
        <f>HLOOKUP(T20,'SDR Patient and Stations'!$B$6:$AT$14,4,FALSE)</f>
        <v>142</v>
      </c>
      <c r="U32" s="68">
        <f>HLOOKUP(U20,'SDR Patient and Stations'!$B$6:$AT$14,4,FALSE)</f>
        <v>134</v>
      </c>
      <c r="V32" s="60">
        <f>HLOOKUP(V20,'SDR Patient and Stations'!$B$6:$AT$14,4,FALSE)</f>
        <v>126</v>
      </c>
      <c r="W32" s="68">
        <f>HLOOKUP(W20,'SDR Patient and Stations'!$B$6:$AT$14,4,FALSE)</f>
        <v>131</v>
      </c>
      <c r="X32" s="60">
        <f>HLOOKUP(X20,'SDR Patient and Stations'!$B$6:$AT$14,4,FALSE)</f>
        <v>140</v>
      </c>
      <c r="Y32" s="68">
        <f>HLOOKUP(Y20,'SDR Patient and Stations'!$B$6:$AT$14,4,FALSE)</f>
        <v>133</v>
      </c>
      <c r="Z32" s="60">
        <f>HLOOKUP(Z20,'SDR Patient and Stations'!$B$6:$AT$14,4,FALSE)</f>
        <v>137</v>
      </c>
      <c r="AA32" s="68">
        <f>HLOOKUP(AA20,'SDR Patient and Stations'!$B$6:$AT$14,4,FALSE)</f>
        <v>134</v>
      </c>
      <c r="AB32" s="60">
        <f>HLOOKUP(AB20,'SDR Patient and Stations'!$B$6:$AT$14,4,FALSE)</f>
        <v>141</v>
      </c>
      <c r="AC32" s="68">
        <f>HLOOKUP(AC20,'SDR Patient and Stations'!$B$6:$AT$14,4,FALSE)</f>
        <v>150</v>
      </c>
      <c r="AD32" s="60">
        <f>HLOOKUP(AD20,'SDR Patient and Stations'!$B$6:$AT$14,4,FALSE)</f>
        <v>138</v>
      </c>
      <c r="AE32" s="68">
        <f>HLOOKUP(AE20,'SDR Patient and Stations'!$B$6:$AT$14,4,FALSE)</f>
        <v>139</v>
      </c>
      <c r="AF32" s="60">
        <f>HLOOKUP(AF20,'SDR Patient and Stations'!$B$6:$AT$14,4,FALSE)</f>
        <v>145</v>
      </c>
      <c r="AG32" s="68">
        <f>HLOOKUP(AG20,'SDR Patient and Stations'!$B$6:$AT$14,4,FALSE)</f>
        <v>148</v>
      </c>
      <c r="AH32" s="60">
        <f>HLOOKUP(AH20,'SDR Patient and Stations'!$B$6:$AT$14,4,FALSE)</f>
        <v>143</v>
      </c>
      <c r="AI32" s="68">
        <f>HLOOKUP(AI20,'SDR Patient and Stations'!$B$6:$AT$14,4,FALSE)</f>
        <v>150</v>
      </c>
      <c r="AJ32" s="60">
        <f>HLOOKUP(AJ20,'SDR Patient and Stations'!$B$6:$AT$14,4,FALSE)</f>
        <v>142</v>
      </c>
      <c r="AK32" s="68">
        <f>HLOOKUP(AK20,'SDR Patient and Stations'!$B$6:$AT$14,4,FALSE)</f>
        <v>143</v>
      </c>
      <c r="AL32" s="60">
        <f>HLOOKUP(AL20,'SDR Patient and Stations'!$B$6:$AT$14,4,FALSE)</f>
        <v>129</v>
      </c>
      <c r="AM32" s="68">
        <f>HLOOKUP(AM20,'SDR Patient and Stations'!$B$6:$AT$14,4,FALSE)</f>
        <v>0</v>
      </c>
      <c r="AN32" s="60">
        <f>HLOOKUP(AN20,'SDR Patient and Stations'!$B$6:$AT$14,4,FALSE)</f>
        <v>0</v>
      </c>
      <c r="AO32" s="68">
        <f>HLOOKUP(AO20,'SDR Patient and Stations'!$B$6:$AT$14,4,FALSE)</f>
        <v>134</v>
      </c>
      <c r="AP32" s="60">
        <f>HLOOKUP(AP20,'SDR Patient and Stations'!$B$6:$AT$14,4,FALSE)</f>
        <v>142</v>
      </c>
      <c r="AQ32" s="68">
        <f>HLOOKUP(AQ20,'SDR Patient and Stations'!$B$6:$AT$14,4,FALSE)</f>
        <v>153</v>
      </c>
      <c r="AR32" s="60">
        <f>HLOOKUP(AR20,'SDR Patient and Stations'!$B$6:$AT$14,4,FALSE)</f>
        <v>158</v>
      </c>
      <c r="AS32" s="68">
        <f>HLOOKUP(AS20,'SDR Patient and Stations'!$B$6:$AT$14,4,FALSE)</f>
        <v>153</v>
      </c>
      <c r="AT32" s="60">
        <f>HLOOKUP(AT20,'SDR Patient and Stations'!$B$6:$AT$14,4,FALSE)</f>
        <v>150</v>
      </c>
      <c r="AU32" s="68">
        <f>HLOOKUP(AU20,'SDR Patient and Stations'!$B$6:$AT$14,4,FALSE)</f>
        <v>138</v>
      </c>
      <c r="AV32" s="60">
        <f>HLOOKUP(AV20,'SDR Patient and Stations'!$B$6:$AT$14,4,FALSE)</f>
        <v>143</v>
      </c>
      <c r="AW32" s="68">
        <f>HLOOKUP(AW20,'SDR Patient and Stations'!$B$6:$AT$14,4,FALSE)</f>
        <v>151</v>
      </c>
      <c r="AX32" s="60" t="e">
        <f>HLOOKUP(AX20,'SDR Patient and Stations'!$B$6:$AT$14,4,FALSE)</f>
        <v>#N/A</v>
      </c>
      <c r="AY32" s="68" t="e">
        <f>HLOOKUP(AY20,'SDR Patient and Stations'!$B$6:$AT$14,4,FALSE)</f>
        <v>#N/A</v>
      </c>
      <c r="AZ32" s="60" t="e">
        <f>HLOOKUP(AZ20,'SDR Patient and Stations'!$B$6:$AT$14,4,FALSE)</f>
        <v>#N/A</v>
      </c>
      <c r="BB32" s="68" t="e">
        <f>HLOOKUP(BB20,'SDR Patient and Stations'!$B$6:$AT$13,3,FALSE)</f>
        <v>#N/A</v>
      </c>
      <c r="BC32" s="60" t="e">
        <f>HLOOKUP(BC20,'SDR Patient and Stations'!$B$6:$AT$13,3,FALSE)</f>
        <v>#N/A</v>
      </c>
      <c r="BD32" s="68" t="e">
        <f>HLOOKUP(BD20,'SDR Patient and Stations'!$B$6:$AT$13,3,FALSE)</f>
        <v>#N/A</v>
      </c>
    </row>
    <row r="33" spans="2:56" x14ac:dyDescent="0.55000000000000004">
      <c r="B33" s="3"/>
      <c r="F33" s="3"/>
      <c r="G33" s="49"/>
      <c r="H33" s="52"/>
      <c r="I33" s="49"/>
      <c r="J33" s="52"/>
      <c r="K33" s="49"/>
      <c r="L33" s="52"/>
      <c r="M33" s="49"/>
      <c r="N33" s="52"/>
      <c r="O33" s="49"/>
      <c r="P33" s="52"/>
      <c r="Q33" s="49"/>
      <c r="R33" s="52"/>
      <c r="S33" s="49"/>
      <c r="T33" s="52"/>
      <c r="U33" s="49"/>
      <c r="V33" s="52"/>
      <c r="W33" s="49"/>
      <c r="X33" s="52"/>
      <c r="Y33" s="49"/>
      <c r="Z33" s="52"/>
      <c r="AA33" s="49"/>
      <c r="AB33" s="52"/>
      <c r="AC33" s="49"/>
      <c r="AD33" s="52"/>
      <c r="AE33" s="49"/>
      <c r="AF33" s="52"/>
      <c r="AG33" s="49"/>
      <c r="AH33" s="52"/>
      <c r="AI33" s="49"/>
      <c r="AJ33" s="52"/>
      <c r="AK33" s="49"/>
      <c r="AL33" s="52"/>
      <c r="AM33" s="49"/>
      <c r="AN33" s="52"/>
      <c r="AO33" s="49"/>
      <c r="AP33" s="52"/>
      <c r="AQ33" s="49"/>
      <c r="AR33" s="52"/>
      <c r="AS33" s="49"/>
      <c r="AT33" s="52"/>
      <c r="AU33" s="49"/>
      <c r="AV33" s="52"/>
      <c r="AW33" s="49"/>
      <c r="AX33" s="52"/>
      <c r="AY33" s="49"/>
      <c r="AZ33" s="52"/>
      <c r="BB33" s="49"/>
      <c r="BC33" s="52"/>
      <c r="BD33" s="49"/>
    </row>
    <row r="34" spans="2:56" x14ac:dyDescent="0.55000000000000004">
      <c r="B34" s="3" t="s">
        <v>17</v>
      </c>
      <c r="F34" s="18">
        <f t="shared" ref="F34:AZ34" si="16">F30-F32</f>
        <v>33</v>
      </c>
      <c r="G34" s="69">
        <f t="shared" si="16"/>
        <v>41</v>
      </c>
      <c r="H34" s="61">
        <f t="shared" si="16"/>
        <v>36</v>
      </c>
      <c r="I34" s="69">
        <f t="shared" si="16"/>
        <v>-7</v>
      </c>
      <c r="J34" s="61">
        <f t="shared" si="16"/>
        <v>-20</v>
      </c>
      <c r="K34" s="69">
        <f t="shared" si="16"/>
        <v>-23</v>
      </c>
      <c r="L34" s="61">
        <f t="shared" si="16"/>
        <v>12</v>
      </c>
      <c r="M34" s="69">
        <f t="shared" si="16"/>
        <v>11</v>
      </c>
      <c r="N34" s="61">
        <f t="shared" si="16"/>
        <v>8</v>
      </c>
      <c r="O34" s="69">
        <f t="shared" si="16"/>
        <v>11</v>
      </c>
      <c r="P34" s="61">
        <f t="shared" si="16"/>
        <v>8</v>
      </c>
      <c r="Q34" s="69">
        <f t="shared" si="16"/>
        <v>11</v>
      </c>
      <c r="R34" s="61">
        <f t="shared" si="16"/>
        <v>-6</v>
      </c>
      <c r="S34" s="69">
        <f t="shared" si="16"/>
        <v>-11</v>
      </c>
      <c r="T34" s="61">
        <f t="shared" si="16"/>
        <v>-11</v>
      </c>
      <c r="U34" s="69">
        <f t="shared" si="16"/>
        <v>6</v>
      </c>
      <c r="V34" s="61">
        <f t="shared" si="16"/>
        <v>7</v>
      </c>
      <c r="W34" s="69">
        <f t="shared" si="16"/>
        <v>6</v>
      </c>
      <c r="X34" s="61">
        <f t="shared" si="16"/>
        <v>-6</v>
      </c>
      <c r="Y34" s="69">
        <f t="shared" si="16"/>
        <v>8</v>
      </c>
      <c r="Z34" s="61">
        <f t="shared" si="16"/>
        <v>13</v>
      </c>
      <c r="AA34" s="69">
        <f t="shared" si="16"/>
        <v>4</v>
      </c>
      <c r="AB34" s="61">
        <f t="shared" si="16"/>
        <v>-2</v>
      </c>
      <c r="AC34" s="69">
        <f t="shared" si="16"/>
        <v>-5</v>
      </c>
      <c r="AD34" s="61">
        <f t="shared" si="16"/>
        <v>10</v>
      </c>
      <c r="AE34" s="69">
        <f t="shared" si="16"/>
        <v>4</v>
      </c>
      <c r="AF34" s="61">
        <f t="shared" si="16"/>
        <v>5</v>
      </c>
      <c r="AG34" s="69">
        <f t="shared" si="16"/>
        <v>-6</v>
      </c>
      <c r="AH34" s="61">
        <f t="shared" si="16"/>
        <v>0</v>
      </c>
      <c r="AI34" s="69">
        <f t="shared" si="16"/>
        <v>-21</v>
      </c>
      <c r="AJ34" s="61">
        <f t="shared" si="16"/>
        <v>-142</v>
      </c>
      <c r="AK34" s="69">
        <f t="shared" si="16"/>
        <v>-143</v>
      </c>
      <c r="AL34" s="61">
        <f t="shared" si="16"/>
        <v>5</v>
      </c>
      <c r="AM34" s="69">
        <f t="shared" si="16"/>
        <v>142</v>
      </c>
      <c r="AN34" s="61">
        <f t="shared" si="16"/>
        <v>153</v>
      </c>
      <c r="AO34" s="69">
        <f t="shared" si="16"/>
        <v>24</v>
      </c>
      <c r="AP34" s="61">
        <f t="shared" si="16"/>
        <v>11</v>
      </c>
      <c r="AQ34" s="69">
        <f t="shared" si="16"/>
        <v>-3</v>
      </c>
      <c r="AR34" s="61">
        <f t="shared" si="16"/>
        <v>-20</v>
      </c>
      <c r="AS34" s="69">
        <f t="shared" si="16"/>
        <v>-10</v>
      </c>
      <c r="AT34" s="61">
        <f t="shared" si="16"/>
        <v>1</v>
      </c>
      <c r="AU34" s="69" t="e">
        <f t="shared" si="16"/>
        <v>#N/A</v>
      </c>
      <c r="AV34" s="61" t="e">
        <f t="shared" si="16"/>
        <v>#N/A</v>
      </c>
      <c r="AW34" s="69" t="e">
        <f t="shared" si="16"/>
        <v>#N/A</v>
      </c>
      <c r="AX34" s="61" t="e">
        <f t="shared" si="16"/>
        <v>#N/A</v>
      </c>
      <c r="AY34" s="69" t="e">
        <f t="shared" si="16"/>
        <v>#N/A</v>
      </c>
      <c r="AZ34" s="61" t="e">
        <f t="shared" si="16"/>
        <v>#N/A</v>
      </c>
      <c r="BB34" s="69" t="e">
        <f t="shared" ref="BB34:BD34" si="17">BB30-BB32</f>
        <v>#N/A</v>
      </c>
      <c r="BC34" s="61" t="e">
        <f t="shared" si="17"/>
        <v>#N/A</v>
      </c>
      <c r="BD34" s="69" t="e">
        <f t="shared" si="17"/>
        <v>#N/A</v>
      </c>
    </row>
    <row r="35" spans="2:56" x14ac:dyDescent="0.55000000000000004">
      <c r="B35" s="3"/>
      <c r="F35" s="3"/>
      <c r="G35" s="49"/>
      <c r="H35" s="52"/>
      <c r="I35" s="49"/>
      <c r="J35" s="52"/>
      <c r="K35" s="49"/>
      <c r="L35" s="52"/>
      <c r="M35" s="49"/>
      <c r="N35" s="52"/>
      <c r="O35" s="49"/>
      <c r="P35" s="52"/>
      <c r="Q35" s="49"/>
      <c r="R35" s="52"/>
      <c r="S35" s="49"/>
      <c r="T35" s="52"/>
      <c r="U35" s="49"/>
      <c r="V35" s="52"/>
      <c r="W35" s="49"/>
      <c r="X35" s="52"/>
      <c r="Y35" s="49"/>
      <c r="Z35" s="52"/>
      <c r="AA35" s="49"/>
      <c r="AB35" s="52"/>
      <c r="AC35" s="49"/>
      <c r="AD35" s="52"/>
      <c r="AE35" s="49"/>
      <c r="AF35" s="52"/>
      <c r="AG35" s="49"/>
      <c r="AH35" s="52"/>
      <c r="AI35" s="49"/>
      <c r="AJ35" s="52"/>
      <c r="AK35" s="49"/>
      <c r="AL35" s="52"/>
      <c r="AM35" s="49"/>
      <c r="AN35" s="52"/>
      <c r="AO35" s="49"/>
      <c r="AP35" s="52"/>
      <c r="AQ35" s="49"/>
      <c r="AR35" s="52"/>
      <c r="AS35" s="49"/>
      <c r="AT35" s="52"/>
      <c r="AU35" s="49"/>
      <c r="AV35" s="52"/>
      <c r="AW35" s="49"/>
      <c r="AX35" s="52"/>
      <c r="AY35" s="49"/>
      <c r="AZ35" s="52"/>
      <c r="BB35" s="49"/>
      <c r="BC35" s="52"/>
      <c r="BD35" s="49"/>
    </row>
    <row r="36" spans="2:56" ht="45" x14ac:dyDescent="0.55000000000000004">
      <c r="B36" s="22" t="s">
        <v>43</v>
      </c>
      <c r="F36" s="93">
        <f>IFERROR(F34/F32,0)</f>
        <v>0.36263736263736263</v>
      </c>
      <c r="G36" s="107">
        <f t="shared" ref="G36:AZ36" si="18">IFERROR(G34/G32,0)</f>
        <v>0.42268041237113402</v>
      </c>
      <c r="H36" s="108">
        <f t="shared" si="18"/>
        <v>0.32727272727272727</v>
      </c>
      <c r="I36" s="107">
        <f t="shared" si="18"/>
        <v>-5.6451612903225805E-2</v>
      </c>
      <c r="J36" s="108">
        <f t="shared" si="18"/>
        <v>-0.14492753623188406</v>
      </c>
      <c r="K36" s="107">
        <f t="shared" si="18"/>
        <v>-0.15753424657534246</v>
      </c>
      <c r="L36" s="108">
        <f t="shared" si="18"/>
        <v>0.10256410256410256</v>
      </c>
      <c r="M36" s="107">
        <f t="shared" si="18"/>
        <v>9.3220338983050849E-2</v>
      </c>
      <c r="N36" s="108">
        <f t="shared" si="18"/>
        <v>6.5040650406504072E-2</v>
      </c>
      <c r="O36" s="107">
        <f t="shared" si="18"/>
        <v>8.5271317829457363E-2</v>
      </c>
      <c r="P36" s="108">
        <f t="shared" si="18"/>
        <v>6.2015503875968991E-2</v>
      </c>
      <c r="Q36" s="107">
        <f t="shared" si="18"/>
        <v>8.3969465648854963E-2</v>
      </c>
      <c r="R36" s="108">
        <f t="shared" si="18"/>
        <v>-4.2857142857142858E-2</v>
      </c>
      <c r="S36" s="107">
        <f t="shared" si="18"/>
        <v>-8.0291970802919707E-2</v>
      </c>
      <c r="T36" s="108">
        <f t="shared" si="18"/>
        <v>-7.746478873239436E-2</v>
      </c>
      <c r="U36" s="107">
        <f t="shared" si="18"/>
        <v>4.4776119402985072E-2</v>
      </c>
      <c r="V36" s="108">
        <f t="shared" si="18"/>
        <v>5.5555555555555552E-2</v>
      </c>
      <c r="W36" s="107">
        <f t="shared" si="18"/>
        <v>4.5801526717557252E-2</v>
      </c>
      <c r="X36" s="108">
        <f t="shared" si="18"/>
        <v>-4.2857142857142858E-2</v>
      </c>
      <c r="Y36" s="107">
        <f t="shared" si="18"/>
        <v>6.0150375939849621E-2</v>
      </c>
      <c r="Z36" s="108">
        <f t="shared" si="18"/>
        <v>9.4890510948905105E-2</v>
      </c>
      <c r="AA36" s="107">
        <f t="shared" si="18"/>
        <v>2.9850746268656716E-2</v>
      </c>
      <c r="AB36" s="108">
        <f t="shared" si="18"/>
        <v>-1.4184397163120567E-2</v>
      </c>
      <c r="AC36" s="107">
        <f t="shared" si="18"/>
        <v>-3.3333333333333333E-2</v>
      </c>
      <c r="AD36" s="108">
        <f t="shared" si="18"/>
        <v>7.2463768115942032E-2</v>
      </c>
      <c r="AE36" s="107">
        <f t="shared" si="18"/>
        <v>2.8776978417266189E-2</v>
      </c>
      <c r="AF36" s="108">
        <f t="shared" si="18"/>
        <v>3.4482758620689655E-2</v>
      </c>
      <c r="AG36" s="107">
        <f t="shared" si="18"/>
        <v>-4.0540540540540543E-2</v>
      </c>
      <c r="AH36" s="108">
        <f t="shared" si="18"/>
        <v>0</v>
      </c>
      <c r="AI36" s="107">
        <f t="shared" si="18"/>
        <v>-0.14000000000000001</v>
      </c>
      <c r="AJ36" s="108">
        <f t="shared" si="18"/>
        <v>-1</v>
      </c>
      <c r="AK36" s="107">
        <f t="shared" si="18"/>
        <v>-1</v>
      </c>
      <c r="AL36" s="108">
        <f t="shared" si="18"/>
        <v>3.875968992248062E-2</v>
      </c>
      <c r="AM36" s="107">
        <f t="shared" si="18"/>
        <v>0</v>
      </c>
      <c r="AN36" s="108">
        <f t="shared" si="18"/>
        <v>0</v>
      </c>
      <c r="AO36" s="107">
        <f t="shared" si="18"/>
        <v>0.17910447761194029</v>
      </c>
      <c r="AP36" s="108">
        <f t="shared" si="18"/>
        <v>7.746478873239436E-2</v>
      </c>
      <c r="AQ36" s="107">
        <f t="shared" si="18"/>
        <v>-1.9607843137254902E-2</v>
      </c>
      <c r="AR36" s="108">
        <f t="shared" si="18"/>
        <v>-0.12658227848101267</v>
      </c>
      <c r="AS36" s="107">
        <f t="shared" si="18"/>
        <v>-6.535947712418301E-2</v>
      </c>
      <c r="AT36" s="108">
        <f t="shared" si="18"/>
        <v>6.6666666666666671E-3</v>
      </c>
      <c r="AU36" s="107">
        <f t="shared" si="18"/>
        <v>0</v>
      </c>
      <c r="AV36" s="108">
        <f t="shared" si="18"/>
        <v>0</v>
      </c>
      <c r="AW36" s="107">
        <f t="shared" si="18"/>
        <v>0</v>
      </c>
      <c r="AX36" s="108">
        <f t="shared" si="18"/>
        <v>0</v>
      </c>
      <c r="AY36" s="107">
        <f t="shared" si="18"/>
        <v>0</v>
      </c>
      <c r="AZ36" s="108">
        <f t="shared" si="18"/>
        <v>0</v>
      </c>
      <c r="BB36" s="70" t="e">
        <f t="shared" ref="BB36:BD36" si="19">BB34/BB32</f>
        <v>#N/A</v>
      </c>
      <c r="BC36" s="62" t="e">
        <f t="shared" si="19"/>
        <v>#N/A</v>
      </c>
      <c r="BD36" s="70" t="e">
        <f t="shared" si="19"/>
        <v>#N/A</v>
      </c>
    </row>
    <row r="37" spans="2:56" x14ac:dyDescent="0.55000000000000004">
      <c r="B37" s="3"/>
      <c r="F37" s="94"/>
      <c r="G37" s="111"/>
      <c r="H37" s="112"/>
      <c r="I37" s="111"/>
      <c r="J37" s="112"/>
      <c r="K37" s="111"/>
      <c r="L37" s="112"/>
      <c r="M37" s="111"/>
      <c r="N37" s="112"/>
      <c r="O37" s="111"/>
      <c r="P37" s="112"/>
      <c r="Q37" s="111"/>
      <c r="R37" s="112"/>
      <c r="S37" s="111"/>
      <c r="T37" s="112"/>
      <c r="U37" s="111"/>
      <c r="V37" s="112"/>
      <c r="W37" s="111"/>
      <c r="X37" s="112"/>
      <c r="Y37" s="111"/>
      <c r="Z37" s="112"/>
      <c r="AA37" s="111"/>
      <c r="AB37" s="112"/>
      <c r="AC37" s="111"/>
      <c r="AD37" s="112"/>
      <c r="AE37" s="111"/>
      <c r="AF37" s="112"/>
      <c r="AG37" s="111"/>
      <c r="AH37" s="112"/>
      <c r="AI37" s="111"/>
      <c r="AJ37" s="112"/>
      <c r="AK37" s="111"/>
      <c r="AL37" s="112"/>
      <c r="AM37" s="111"/>
      <c r="AN37" s="112"/>
      <c r="AO37" s="111"/>
      <c r="AP37" s="112"/>
      <c r="AQ37" s="111"/>
      <c r="AR37" s="112"/>
      <c r="AS37" s="111"/>
      <c r="AT37" s="112"/>
      <c r="AU37" s="111"/>
      <c r="AV37" s="112"/>
      <c r="AW37" s="111"/>
      <c r="AX37" s="112"/>
      <c r="AY37" s="111"/>
      <c r="AZ37" s="112"/>
      <c r="BB37" s="49"/>
      <c r="BC37" s="52"/>
      <c r="BD37" s="49"/>
    </row>
    <row r="38" spans="2:56" x14ac:dyDescent="0.55000000000000004">
      <c r="B38" s="23" t="s">
        <v>44</v>
      </c>
      <c r="F38" s="95">
        <f>F36/18</f>
        <v>2.0146520146520144E-2</v>
      </c>
      <c r="G38" s="107">
        <f t="shared" ref="G38:BD38" si="20">G36/18</f>
        <v>2.3482245131729668E-2</v>
      </c>
      <c r="H38" s="108">
        <f t="shared" si="20"/>
        <v>1.8181818181818181E-2</v>
      </c>
      <c r="I38" s="107">
        <f t="shared" si="20"/>
        <v>-3.1362007168458782E-3</v>
      </c>
      <c r="J38" s="108">
        <f t="shared" si="20"/>
        <v>-8.0515297906602265E-3</v>
      </c>
      <c r="K38" s="107">
        <f t="shared" si="20"/>
        <v>-8.7519025875190254E-3</v>
      </c>
      <c r="L38" s="108">
        <f t="shared" si="20"/>
        <v>5.6980056980056974E-3</v>
      </c>
      <c r="M38" s="107">
        <f t="shared" si="20"/>
        <v>5.1789077212806029E-3</v>
      </c>
      <c r="N38" s="108">
        <f t="shared" si="20"/>
        <v>3.6133694670280039E-3</v>
      </c>
      <c r="O38" s="107">
        <f t="shared" si="20"/>
        <v>4.7372954349698534E-3</v>
      </c>
      <c r="P38" s="108">
        <f t="shared" si="20"/>
        <v>3.4453057708871662E-3</v>
      </c>
      <c r="Q38" s="107">
        <f t="shared" si="20"/>
        <v>4.6649703138252757E-3</v>
      </c>
      <c r="R38" s="108">
        <f t="shared" si="20"/>
        <v>-2.3809523809523812E-3</v>
      </c>
      <c r="S38" s="107">
        <f t="shared" si="20"/>
        <v>-4.4606650446066508E-3</v>
      </c>
      <c r="T38" s="108">
        <f t="shared" si="20"/>
        <v>-4.3035993740219089E-3</v>
      </c>
      <c r="U38" s="107">
        <f t="shared" si="20"/>
        <v>2.4875621890547263E-3</v>
      </c>
      <c r="V38" s="108">
        <f t="shared" si="20"/>
        <v>3.0864197530864196E-3</v>
      </c>
      <c r="W38" s="107">
        <f t="shared" si="20"/>
        <v>2.5445292620865142E-3</v>
      </c>
      <c r="X38" s="108">
        <f t="shared" si="20"/>
        <v>-2.3809523809523812E-3</v>
      </c>
      <c r="Y38" s="107">
        <f t="shared" si="20"/>
        <v>3.3416875522138678E-3</v>
      </c>
      <c r="Z38" s="108">
        <f t="shared" si="20"/>
        <v>5.2716950527169504E-3</v>
      </c>
      <c r="AA38" s="107">
        <f t="shared" si="20"/>
        <v>1.658374792703151E-3</v>
      </c>
      <c r="AB38" s="108">
        <f t="shared" si="20"/>
        <v>-7.8802206461780924E-4</v>
      </c>
      <c r="AC38" s="107">
        <f t="shared" si="20"/>
        <v>-1.8518518518518519E-3</v>
      </c>
      <c r="AD38" s="108">
        <f t="shared" si="20"/>
        <v>4.0257648953301133E-3</v>
      </c>
      <c r="AE38" s="107">
        <f t="shared" si="20"/>
        <v>1.598721023181455E-3</v>
      </c>
      <c r="AF38" s="108">
        <f t="shared" si="20"/>
        <v>1.9157088122605363E-3</v>
      </c>
      <c r="AG38" s="107">
        <f t="shared" si="20"/>
        <v>-2.2522522522522522E-3</v>
      </c>
      <c r="AH38" s="108">
        <f t="shared" si="20"/>
        <v>0</v>
      </c>
      <c r="AI38" s="107">
        <f t="shared" si="20"/>
        <v>-7.7777777777777784E-3</v>
      </c>
      <c r="AJ38" s="108">
        <f t="shared" si="20"/>
        <v>-5.5555555555555552E-2</v>
      </c>
      <c r="AK38" s="107">
        <f t="shared" si="20"/>
        <v>-5.5555555555555552E-2</v>
      </c>
      <c r="AL38" s="108">
        <f t="shared" si="20"/>
        <v>2.1533161068044791E-3</v>
      </c>
      <c r="AM38" s="107">
        <f t="shared" si="20"/>
        <v>0</v>
      </c>
      <c r="AN38" s="108">
        <f t="shared" si="20"/>
        <v>0</v>
      </c>
      <c r="AO38" s="107">
        <f t="shared" si="20"/>
        <v>9.9502487562189053E-3</v>
      </c>
      <c r="AP38" s="108">
        <f t="shared" si="20"/>
        <v>4.3035993740219089E-3</v>
      </c>
      <c r="AQ38" s="107">
        <f t="shared" si="20"/>
        <v>-1.0893246187363833E-3</v>
      </c>
      <c r="AR38" s="108">
        <f t="shared" si="20"/>
        <v>-7.0323488045007038E-3</v>
      </c>
      <c r="AS38" s="107">
        <f t="shared" si="20"/>
        <v>-3.6310820624546117E-3</v>
      </c>
      <c r="AT38" s="108">
        <f t="shared" si="20"/>
        <v>3.7037037037037041E-4</v>
      </c>
      <c r="AU38" s="107">
        <f t="shared" si="20"/>
        <v>0</v>
      </c>
      <c r="AV38" s="108">
        <f t="shared" si="20"/>
        <v>0</v>
      </c>
      <c r="AW38" s="107">
        <f t="shared" si="20"/>
        <v>0</v>
      </c>
      <c r="AX38" s="108">
        <f t="shared" si="20"/>
        <v>0</v>
      </c>
      <c r="AY38" s="107">
        <f t="shared" si="20"/>
        <v>0</v>
      </c>
      <c r="AZ38" s="108">
        <f t="shared" si="20"/>
        <v>0</v>
      </c>
      <c r="BB38" s="70" t="e">
        <f t="shared" si="20"/>
        <v>#N/A</v>
      </c>
      <c r="BC38" s="62" t="e">
        <f t="shared" si="20"/>
        <v>#N/A</v>
      </c>
      <c r="BD38" s="70" t="e">
        <f t="shared" si="20"/>
        <v>#N/A</v>
      </c>
    </row>
    <row r="39" spans="2:56" x14ac:dyDescent="0.55000000000000004">
      <c r="B39" s="3"/>
      <c r="F39" s="3"/>
      <c r="G39" s="49"/>
      <c r="H39" s="52"/>
      <c r="I39" s="49"/>
      <c r="J39" s="52"/>
      <c r="K39" s="49"/>
      <c r="L39" s="52"/>
      <c r="M39" s="49"/>
      <c r="N39" s="52"/>
      <c r="O39" s="49"/>
      <c r="P39" s="52"/>
      <c r="Q39" s="49"/>
      <c r="R39" s="52"/>
      <c r="S39" s="49"/>
      <c r="T39" s="52"/>
      <c r="U39" s="49"/>
      <c r="V39" s="52"/>
      <c r="W39" s="49"/>
      <c r="X39" s="52"/>
      <c r="Y39" s="49"/>
      <c r="Z39" s="52"/>
      <c r="AA39" s="49"/>
      <c r="AB39" s="52"/>
      <c r="AC39" s="49"/>
      <c r="AD39" s="52"/>
      <c r="AE39" s="49"/>
      <c r="AF39" s="52"/>
      <c r="AG39" s="49"/>
      <c r="AH39" s="52"/>
      <c r="AI39" s="49"/>
      <c r="AJ39" s="52"/>
      <c r="AK39" s="49"/>
      <c r="AL39" s="52"/>
      <c r="AM39" s="49"/>
      <c r="AN39" s="52"/>
      <c r="AO39" s="49"/>
      <c r="AP39" s="52"/>
      <c r="AQ39" s="49"/>
      <c r="AR39" s="52"/>
      <c r="AS39" s="49"/>
      <c r="AT39" s="52"/>
      <c r="AU39" s="49"/>
      <c r="AV39" s="52"/>
      <c r="AW39" s="49"/>
      <c r="AX39" s="52"/>
      <c r="AY39" s="49"/>
      <c r="AZ39" s="52"/>
      <c r="BB39" s="49"/>
      <c r="BC39" s="52"/>
      <c r="BD39" s="49"/>
    </row>
    <row r="40" spans="2:56" ht="90" x14ac:dyDescent="0.55000000000000004">
      <c r="B40" s="22" t="s">
        <v>45</v>
      </c>
      <c r="F40" s="91">
        <f>F38*F41</f>
        <v>0.36263736263736257</v>
      </c>
      <c r="G40" s="120">
        <f t="shared" ref="G40:BD40" si="21">G38*G41</f>
        <v>0.42268041237113402</v>
      </c>
      <c r="H40" s="108">
        <f t="shared" si="21"/>
        <v>0.32727272727272727</v>
      </c>
      <c r="I40" s="107">
        <f t="shared" si="21"/>
        <v>-5.6451612903225812E-2</v>
      </c>
      <c r="J40" s="108">
        <f t="shared" si="21"/>
        <v>-0.14492753623188409</v>
      </c>
      <c r="K40" s="107">
        <f t="shared" si="21"/>
        <v>-0.15753424657534246</v>
      </c>
      <c r="L40" s="108">
        <f t="shared" si="21"/>
        <v>0.10256410256410256</v>
      </c>
      <c r="M40" s="107">
        <f t="shared" si="21"/>
        <v>9.3220338983050849E-2</v>
      </c>
      <c r="N40" s="108">
        <f t="shared" si="21"/>
        <v>6.5040650406504072E-2</v>
      </c>
      <c r="O40" s="107">
        <f t="shared" si="21"/>
        <v>8.5271317829457363E-2</v>
      </c>
      <c r="P40" s="108">
        <f t="shared" si="21"/>
        <v>6.2015503875968991E-2</v>
      </c>
      <c r="Q40" s="107">
        <f t="shared" si="21"/>
        <v>8.3969465648854963E-2</v>
      </c>
      <c r="R40" s="108">
        <f t="shared" si="21"/>
        <v>-4.2857142857142858E-2</v>
      </c>
      <c r="S40" s="107">
        <f t="shared" si="21"/>
        <v>-8.0291970802919721E-2</v>
      </c>
      <c r="T40" s="108">
        <f t="shared" si="21"/>
        <v>-7.746478873239436E-2</v>
      </c>
      <c r="U40" s="107">
        <f t="shared" si="21"/>
        <v>4.4776119402985072E-2</v>
      </c>
      <c r="V40" s="108">
        <f t="shared" si="21"/>
        <v>5.5555555555555552E-2</v>
      </c>
      <c r="W40" s="107">
        <f t="shared" si="21"/>
        <v>4.5801526717557259E-2</v>
      </c>
      <c r="X40" s="108">
        <f t="shared" si="21"/>
        <v>-4.2857142857142858E-2</v>
      </c>
      <c r="Y40" s="107">
        <f t="shared" si="21"/>
        <v>6.0150375939849621E-2</v>
      </c>
      <c r="Z40" s="108">
        <f t="shared" si="21"/>
        <v>9.4890510948905105E-2</v>
      </c>
      <c r="AA40" s="107">
        <f t="shared" si="21"/>
        <v>2.9850746268656716E-2</v>
      </c>
      <c r="AB40" s="108">
        <f t="shared" si="21"/>
        <v>-1.4184397163120567E-2</v>
      </c>
      <c r="AC40" s="107">
        <f t="shared" si="21"/>
        <v>-3.3333333333333333E-2</v>
      </c>
      <c r="AD40" s="108">
        <f t="shared" si="21"/>
        <v>7.2463768115942045E-2</v>
      </c>
      <c r="AE40" s="107">
        <f t="shared" si="21"/>
        <v>2.8776978417266189E-2</v>
      </c>
      <c r="AF40" s="108">
        <f t="shared" si="21"/>
        <v>3.4482758620689655E-2</v>
      </c>
      <c r="AG40" s="107">
        <f t="shared" si="21"/>
        <v>-4.0540540540540543E-2</v>
      </c>
      <c r="AH40" s="108">
        <f t="shared" si="21"/>
        <v>0</v>
      </c>
      <c r="AI40" s="107">
        <f t="shared" si="21"/>
        <v>-0.14000000000000001</v>
      </c>
      <c r="AJ40" s="108">
        <f t="shared" si="21"/>
        <v>-1</v>
      </c>
      <c r="AK40" s="107">
        <f t="shared" si="21"/>
        <v>-1</v>
      </c>
      <c r="AL40" s="108">
        <f t="shared" si="21"/>
        <v>3.875968992248062E-2</v>
      </c>
      <c r="AM40" s="107">
        <f t="shared" si="21"/>
        <v>0</v>
      </c>
      <c r="AN40" s="108">
        <f t="shared" si="21"/>
        <v>0</v>
      </c>
      <c r="AO40" s="107">
        <f t="shared" si="21"/>
        <v>0.17910447761194029</v>
      </c>
      <c r="AP40" s="108">
        <f t="shared" si="21"/>
        <v>7.746478873239436E-2</v>
      </c>
      <c r="AQ40" s="107">
        <f t="shared" si="21"/>
        <v>-1.9607843137254902E-2</v>
      </c>
      <c r="AR40" s="108">
        <f t="shared" si="21"/>
        <v>-0.12658227848101267</v>
      </c>
      <c r="AS40" s="107">
        <f t="shared" si="21"/>
        <v>-6.535947712418301E-2</v>
      </c>
      <c r="AT40" s="108">
        <f t="shared" si="21"/>
        <v>6.6666666666666671E-3</v>
      </c>
      <c r="AU40" s="107">
        <f t="shared" si="21"/>
        <v>0</v>
      </c>
      <c r="AV40" s="108">
        <f t="shared" si="21"/>
        <v>0</v>
      </c>
      <c r="AW40" s="107">
        <f t="shared" si="21"/>
        <v>0</v>
      </c>
      <c r="AX40" s="108">
        <f t="shared" si="21"/>
        <v>0</v>
      </c>
      <c r="AY40" s="107">
        <f t="shared" si="21"/>
        <v>0</v>
      </c>
      <c r="AZ40" s="108">
        <f t="shared" si="21"/>
        <v>0</v>
      </c>
      <c r="BB40" s="70" t="e">
        <f t="shared" si="21"/>
        <v>#N/A</v>
      </c>
      <c r="BC40" s="62" t="e">
        <f t="shared" si="21"/>
        <v>#N/A</v>
      </c>
      <c r="BD40" s="70" t="e">
        <f t="shared" si="21"/>
        <v>#N/A</v>
      </c>
    </row>
    <row r="41" spans="2:56" s="27" customFormat="1" ht="24" customHeight="1" x14ac:dyDescent="0.55000000000000004">
      <c r="B41" s="97" t="s">
        <v>52</v>
      </c>
      <c r="F41" s="121">
        <v>18</v>
      </c>
      <c r="G41" s="121">
        <v>18</v>
      </c>
      <c r="H41" s="121">
        <v>18</v>
      </c>
      <c r="I41" s="121">
        <v>18</v>
      </c>
      <c r="J41" s="121">
        <v>18</v>
      </c>
      <c r="K41" s="121">
        <v>18</v>
      </c>
      <c r="L41" s="121">
        <v>18</v>
      </c>
      <c r="M41" s="121">
        <v>18</v>
      </c>
      <c r="N41" s="121">
        <v>18</v>
      </c>
      <c r="O41" s="121">
        <v>18</v>
      </c>
      <c r="P41" s="121">
        <v>18</v>
      </c>
      <c r="Q41" s="121">
        <v>18</v>
      </c>
      <c r="R41" s="121">
        <v>18</v>
      </c>
      <c r="S41" s="121">
        <v>18</v>
      </c>
      <c r="T41" s="121">
        <v>18</v>
      </c>
      <c r="U41" s="121">
        <v>18</v>
      </c>
      <c r="V41" s="121">
        <v>18</v>
      </c>
      <c r="W41" s="121">
        <v>18</v>
      </c>
      <c r="X41" s="121">
        <v>18</v>
      </c>
      <c r="Y41" s="121">
        <v>18</v>
      </c>
      <c r="Z41" s="121">
        <v>18</v>
      </c>
      <c r="AA41" s="121">
        <v>18</v>
      </c>
      <c r="AB41" s="121">
        <v>18</v>
      </c>
      <c r="AC41" s="121">
        <v>18</v>
      </c>
      <c r="AD41" s="121">
        <v>18</v>
      </c>
      <c r="AE41" s="121">
        <v>18</v>
      </c>
      <c r="AF41" s="121">
        <v>18</v>
      </c>
      <c r="AG41" s="121">
        <v>18</v>
      </c>
      <c r="AH41" s="121">
        <v>18</v>
      </c>
      <c r="AI41" s="121">
        <v>18</v>
      </c>
      <c r="AJ41" s="121">
        <v>18</v>
      </c>
      <c r="AK41" s="121">
        <v>18</v>
      </c>
      <c r="AL41" s="121">
        <v>18</v>
      </c>
      <c r="AM41" s="121">
        <v>18</v>
      </c>
      <c r="AN41" s="121">
        <v>18</v>
      </c>
      <c r="AO41" s="121">
        <v>18</v>
      </c>
      <c r="AP41" s="121">
        <v>18</v>
      </c>
      <c r="AQ41" s="121">
        <v>18</v>
      </c>
      <c r="AR41" s="121">
        <v>18</v>
      </c>
      <c r="AS41" s="121">
        <v>18</v>
      </c>
      <c r="AT41" s="121">
        <v>18</v>
      </c>
      <c r="AU41" s="121">
        <v>18</v>
      </c>
      <c r="AV41" s="121">
        <v>18</v>
      </c>
      <c r="AW41" s="121">
        <v>18</v>
      </c>
      <c r="AX41" s="121">
        <v>18</v>
      </c>
      <c r="AY41" s="121">
        <v>18</v>
      </c>
      <c r="AZ41" s="121">
        <v>18</v>
      </c>
      <c r="BB41" s="98">
        <v>18</v>
      </c>
      <c r="BC41" s="99">
        <v>18</v>
      </c>
      <c r="BD41" s="98">
        <v>18</v>
      </c>
    </row>
    <row r="42" spans="2:56" x14ac:dyDescent="0.55000000000000004">
      <c r="B42" s="3"/>
      <c r="F42" s="3"/>
      <c r="G42" s="49"/>
      <c r="H42" s="52"/>
      <c r="I42" s="49"/>
      <c r="J42" s="52"/>
      <c r="K42" s="49"/>
      <c r="L42" s="52"/>
      <c r="M42" s="49"/>
      <c r="N42" s="52"/>
      <c r="O42" s="49"/>
      <c r="P42" s="52"/>
      <c r="Q42" s="49"/>
      <c r="R42" s="52"/>
      <c r="S42" s="49"/>
      <c r="T42" s="52"/>
      <c r="U42" s="49"/>
      <c r="V42" s="52"/>
      <c r="W42" s="49"/>
      <c r="X42" s="52"/>
      <c r="Y42" s="49"/>
      <c r="Z42" s="52"/>
      <c r="AA42" s="49"/>
      <c r="AB42" s="52"/>
      <c r="AC42" s="49"/>
      <c r="AD42" s="52"/>
      <c r="AE42" s="49"/>
      <c r="AF42" s="52"/>
      <c r="AG42" s="49"/>
      <c r="AH42" s="52"/>
      <c r="AI42" s="49"/>
      <c r="AJ42" s="52"/>
      <c r="AK42" s="49"/>
      <c r="AL42" s="52"/>
      <c r="AM42" s="49"/>
      <c r="AN42" s="52"/>
      <c r="AO42" s="49"/>
      <c r="AP42" s="52"/>
      <c r="AQ42" s="49"/>
      <c r="AR42" s="52"/>
      <c r="AS42" s="49"/>
      <c r="AT42" s="52"/>
      <c r="AU42" s="49"/>
      <c r="AV42" s="52"/>
      <c r="AW42" s="49"/>
      <c r="AX42" s="52"/>
      <c r="AY42" s="49"/>
      <c r="AZ42" s="52"/>
      <c r="BB42" s="49"/>
      <c r="BC42" s="52"/>
      <c r="BD42" s="49"/>
    </row>
    <row r="43" spans="2:56" ht="67.5" x14ac:dyDescent="0.55000000000000004">
      <c r="B43" s="22" t="s">
        <v>24</v>
      </c>
      <c r="F43" s="93">
        <f>F30+(F30*F40)</f>
        <v>168.96703296703296</v>
      </c>
      <c r="G43" s="109">
        <f t="shared" ref="G43:BD43" si="22">G30+(G30*G40)</f>
        <v>196.32989690721649</v>
      </c>
      <c r="H43" s="110">
        <f t="shared" si="22"/>
        <v>193.78181818181818</v>
      </c>
      <c r="I43" s="109">
        <f t="shared" si="22"/>
        <v>110.39516129032258</v>
      </c>
      <c r="J43" s="110">
        <f t="shared" si="22"/>
        <v>100.89855072463767</v>
      </c>
      <c r="K43" s="109">
        <f t="shared" si="22"/>
        <v>103.62328767123287</v>
      </c>
      <c r="L43" s="110">
        <f t="shared" si="22"/>
        <v>142.23076923076923</v>
      </c>
      <c r="M43" s="109">
        <f t="shared" si="22"/>
        <v>141.02542372881356</v>
      </c>
      <c r="N43" s="110">
        <f t="shared" si="22"/>
        <v>139.52032520325204</v>
      </c>
      <c r="O43" s="109">
        <f t="shared" si="22"/>
        <v>151.93798449612405</v>
      </c>
      <c r="P43" s="110">
        <f t="shared" si="22"/>
        <v>145.49612403100775</v>
      </c>
      <c r="Q43" s="109">
        <f t="shared" si="22"/>
        <v>153.92366412213741</v>
      </c>
      <c r="R43" s="110">
        <f t="shared" si="22"/>
        <v>128.25714285714287</v>
      </c>
      <c r="S43" s="109">
        <f t="shared" si="22"/>
        <v>115.88321167883211</v>
      </c>
      <c r="T43" s="110">
        <f t="shared" si="22"/>
        <v>120.85211267605634</v>
      </c>
      <c r="U43" s="109">
        <f t="shared" si="22"/>
        <v>146.26865671641792</v>
      </c>
      <c r="V43" s="110">
        <f t="shared" si="22"/>
        <v>140.38888888888889</v>
      </c>
      <c r="W43" s="109">
        <f t="shared" si="22"/>
        <v>143.27480916030535</v>
      </c>
      <c r="X43" s="110">
        <f t="shared" si="22"/>
        <v>128.25714285714287</v>
      </c>
      <c r="Y43" s="109">
        <f t="shared" si="22"/>
        <v>149.48120300751879</v>
      </c>
      <c r="Z43" s="110">
        <f t="shared" si="22"/>
        <v>164.23357664233578</v>
      </c>
      <c r="AA43" s="109">
        <f t="shared" si="22"/>
        <v>142.11940298507463</v>
      </c>
      <c r="AB43" s="110">
        <f t="shared" si="22"/>
        <v>137.02836879432624</v>
      </c>
      <c r="AC43" s="109">
        <f t="shared" si="22"/>
        <v>140.16666666666666</v>
      </c>
      <c r="AD43" s="110">
        <f t="shared" si="22"/>
        <v>158.72463768115944</v>
      </c>
      <c r="AE43" s="109">
        <f t="shared" si="22"/>
        <v>147.11510791366908</v>
      </c>
      <c r="AF43" s="110">
        <f t="shared" si="22"/>
        <v>155.17241379310346</v>
      </c>
      <c r="AG43" s="109">
        <f t="shared" si="22"/>
        <v>136.24324324324326</v>
      </c>
      <c r="AH43" s="110">
        <f t="shared" si="22"/>
        <v>143</v>
      </c>
      <c r="AI43" s="109">
        <f t="shared" si="22"/>
        <v>110.94</v>
      </c>
      <c r="AJ43" s="110">
        <f t="shared" si="22"/>
        <v>0</v>
      </c>
      <c r="AK43" s="109">
        <f t="shared" si="22"/>
        <v>0</v>
      </c>
      <c r="AL43" s="110">
        <f t="shared" si="22"/>
        <v>139.19379844961242</v>
      </c>
      <c r="AM43" s="109">
        <f t="shared" si="22"/>
        <v>142</v>
      </c>
      <c r="AN43" s="110">
        <f t="shared" si="22"/>
        <v>153</v>
      </c>
      <c r="AO43" s="109">
        <f t="shared" si="22"/>
        <v>186.29850746268656</v>
      </c>
      <c r="AP43" s="110">
        <f t="shared" si="22"/>
        <v>164.85211267605632</v>
      </c>
      <c r="AQ43" s="109">
        <f t="shared" si="22"/>
        <v>147.05882352941177</v>
      </c>
      <c r="AR43" s="110">
        <f t="shared" si="22"/>
        <v>120.53164556962025</v>
      </c>
      <c r="AS43" s="109">
        <f t="shared" si="22"/>
        <v>133.65359477124184</v>
      </c>
      <c r="AT43" s="110">
        <f t="shared" si="22"/>
        <v>152.00666666666666</v>
      </c>
      <c r="AU43" s="109" t="e">
        <f t="shared" si="22"/>
        <v>#N/A</v>
      </c>
      <c r="AV43" s="110" t="e">
        <f t="shared" si="22"/>
        <v>#N/A</v>
      </c>
      <c r="AW43" s="109" t="e">
        <f t="shared" si="22"/>
        <v>#N/A</v>
      </c>
      <c r="AX43" s="110" t="e">
        <f t="shared" si="22"/>
        <v>#N/A</v>
      </c>
      <c r="AY43" s="109" t="e">
        <f t="shared" si="22"/>
        <v>#N/A</v>
      </c>
      <c r="AZ43" s="110" t="e">
        <f t="shared" si="22"/>
        <v>#N/A</v>
      </c>
      <c r="BB43" s="70" t="e">
        <f t="shared" si="22"/>
        <v>#N/A</v>
      </c>
      <c r="BC43" s="62" t="e">
        <f t="shared" si="22"/>
        <v>#N/A</v>
      </c>
      <c r="BD43" s="70" t="e">
        <f t="shared" si="22"/>
        <v>#N/A</v>
      </c>
    </row>
    <row r="44" spans="2:56" x14ac:dyDescent="0.55000000000000004">
      <c r="B44" s="3"/>
      <c r="F44" s="3"/>
      <c r="G44" s="49"/>
      <c r="H44" s="52"/>
      <c r="I44" s="49"/>
      <c r="J44" s="52"/>
      <c r="K44" s="49"/>
      <c r="L44" s="52"/>
      <c r="M44" s="49"/>
      <c r="N44" s="52"/>
      <c r="O44" s="49"/>
      <c r="P44" s="52"/>
      <c r="Q44" s="49"/>
      <c r="R44" s="52"/>
      <c r="S44" s="49"/>
      <c r="T44" s="52"/>
      <c r="U44" s="49"/>
      <c r="V44" s="52"/>
      <c r="W44" s="49"/>
      <c r="X44" s="52"/>
      <c r="Y44" s="49"/>
      <c r="Z44" s="52"/>
      <c r="AA44" s="49"/>
      <c r="AB44" s="52"/>
      <c r="AC44" s="49"/>
      <c r="AD44" s="52"/>
      <c r="AE44" s="49"/>
      <c r="AF44" s="52"/>
      <c r="AG44" s="49"/>
      <c r="AH44" s="52"/>
      <c r="AI44" s="49"/>
      <c r="AJ44" s="52"/>
      <c r="AK44" s="49"/>
      <c r="AL44" s="52"/>
      <c r="AM44" s="49"/>
      <c r="AN44" s="52"/>
      <c r="AO44" s="49"/>
      <c r="AP44" s="52"/>
      <c r="AQ44" s="49"/>
      <c r="AR44" s="52"/>
      <c r="AS44" s="49"/>
      <c r="AT44" s="52"/>
      <c r="AU44" s="49"/>
      <c r="AV44" s="52"/>
      <c r="AW44" s="49"/>
      <c r="AX44" s="52"/>
      <c r="AY44" s="49"/>
      <c r="AZ44" s="52"/>
      <c r="BB44" s="49"/>
      <c r="BC44" s="52"/>
      <c r="BD44" s="49"/>
    </row>
    <row r="45" spans="2:56" x14ac:dyDescent="0.55000000000000004">
      <c r="B45" s="22" t="s">
        <v>53</v>
      </c>
      <c r="F45" s="22">
        <f>F43/$F$1</f>
        <v>57.86542224898389</v>
      </c>
      <c r="G45" s="69">
        <f t="shared" ref="G45:AZ45" si="23">G43/$F$1</f>
        <v>67.236266064115242</v>
      </c>
      <c r="H45" s="61">
        <f t="shared" si="23"/>
        <v>66.36363636363636</v>
      </c>
      <c r="I45" s="69">
        <f t="shared" si="23"/>
        <v>37.80656208572691</v>
      </c>
      <c r="J45" s="61">
        <f t="shared" si="23"/>
        <v>34.554298193369064</v>
      </c>
      <c r="K45" s="69">
        <f t="shared" si="23"/>
        <v>35.48742728466879</v>
      </c>
      <c r="L45" s="61">
        <f t="shared" si="23"/>
        <v>48.70916754478398</v>
      </c>
      <c r="M45" s="69">
        <f t="shared" si="23"/>
        <v>48.296377989319716</v>
      </c>
      <c r="N45" s="61">
        <f t="shared" si="23"/>
        <v>47.780933288784951</v>
      </c>
      <c r="O45" s="69">
        <f t="shared" si="23"/>
        <v>52.033556334289059</v>
      </c>
      <c r="P45" s="61">
        <f t="shared" si="23"/>
        <v>49.82743973664649</v>
      </c>
      <c r="Q45" s="69">
        <f t="shared" si="23"/>
        <v>52.713583603471719</v>
      </c>
      <c r="R45" s="61">
        <f t="shared" si="23"/>
        <v>43.923679060665364</v>
      </c>
      <c r="S45" s="69">
        <f t="shared" si="23"/>
        <v>39.686031396860315</v>
      </c>
      <c r="T45" s="61">
        <f t="shared" si="23"/>
        <v>41.387709820567238</v>
      </c>
      <c r="U45" s="69">
        <f t="shared" si="23"/>
        <v>50.092005724800657</v>
      </c>
      <c r="V45" s="61">
        <f t="shared" si="23"/>
        <v>48.078386605783869</v>
      </c>
      <c r="W45" s="69">
        <f t="shared" si="23"/>
        <v>49.066715465857996</v>
      </c>
      <c r="X45" s="61">
        <f t="shared" si="23"/>
        <v>43.923679060665364</v>
      </c>
      <c r="Y45" s="69">
        <f t="shared" si="23"/>
        <v>51.192192810794104</v>
      </c>
      <c r="Z45" s="61">
        <f t="shared" si="23"/>
        <v>56.244375562443757</v>
      </c>
      <c r="AA45" s="69">
        <f t="shared" si="23"/>
        <v>48.671028419546104</v>
      </c>
      <c r="AB45" s="61">
        <f t="shared" si="23"/>
        <v>46.927523559700766</v>
      </c>
      <c r="AC45" s="69">
        <f t="shared" si="23"/>
        <v>48.002283105022826</v>
      </c>
      <c r="AD45" s="61">
        <f t="shared" si="23"/>
        <v>54.357752630534051</v>
      </c>
      <c r="AE45" s="69">
        <f t="shared" si="23"/>
        <v>50.381886271804483</v>
      </c>
      <c r="AF45" s="61">
        <f t="shared" si="23"/>
        <v>53.141237600377899</v>
      </c>
      <c r="AG45" s="69">
        <f t="shared" si="23"/>
        <v>46.658644946316187</v>
      </c>
      <c r="AH45" s="61">
        <f t="shared" si="23"/>
        <v>48.972602739726028</v>
      </c>
      <c r="AI45" s="69">
        <f t="shared" si="23"/>
        <v>37.993150684931507</v>
      </c>
      <c r="AJ45" s="61">
        <f t="shared" si="23"/>
        <v>0</v>
      </c>
      <c r="AK45" s="69">
        <f t="shared" si="23"/>
        <v>0</v>
      </c>
      <c r="AL45" s="61">
        <f t="shared" si="23"/>
        <v>47.669109058086448</v>
      </c>
      <c r="AM45" s="69">
        <f t="shared" si="23"/>
        <v>48.630136986301373</v>
      </c>
      <c r="AN45" s="61">
        <f t="shared" si="23"/>
        <v>52.397260273972606</v>
      </c>
      <c r="AO45" s="69">
        <f t="shared" si="23"/>
        <v>63.800858720098141</v>
      </c>
      <c r="AP45" s="61">
        <f t="shared" si="23"/>
        <v>56.456202971252168</v>
      </c>
      <c r="AQ45" s="69">
        <f t="shared" si="23"/>
        <v>50.362610797743756</v>
      </c>
      <c r="AR45" s="61">
        <f t="shared" si="23"/>
        <v>41.277960811513786</v>
      </c>
      <c r="AS45" s="69">
        <f t="shared" si="23"/>
        <v>45.771779031247206</v>
      </c>
      <c r="AT45" s="61">
        <f t="shared" si="23"/>
        <v>52.057077625570777</v>
      </c>
      <c r="AU45" s="69" t="e">
        <f t="shared" si="23"/>
        <v>#N/A</v>
      </c>
      <c r="AV45" s="61" t="e">
        <f t="shared" si="23"/>
        <v>#N/A</v>
      </c>
      <c r="AW45" s="69" t="e">
        <f t="shared" si="23"/>
        <v>#N/A</v>
      </c>
      <c r="AX45" s="61" t="e">
        <f t="shared" si="23"/>
        <v>#N/A</v>
      </c>
      <c r="AY45" s="69" t="e">
        <f t="shared" si="23"/>
        <v>#N/A</v>
      </c>
      <c r="AZ45" s="61" t="e">
        <f t="shared" si="23"/>
        <v>#N/A</v>
      </c>
      <c r="BB45" s="70" t="e">
        <f>BB43/BB1</f>
        <v>#N/A</v>
      </c>
      <c r="BC45" s="62" t="e">
        <f>BC43/BC1</f>
        <v>#N/A</v>
      </c>
      <c r="BD45" s="70" t="e">
        <f>BD43/BD1</f>
        <v>#N/A</v>
      </c>
    </row>
    <row r="46" spans="2:56" x14ac:dyDescent="0.55000000000000004">
      <c r="B46" s="3"/>
      <c r="F46" s="3"/>
      <c r="G46" s="49"/>
      <c r="H46" s="52"/>
      <c r="I46" s="49"/>
      <c r="J46" s="52"/>
      <c r="K46" s="49"/>
      <c r="L46" s="52"/>
      <c r="M46" s="49"/>
      <c r="N46" s="52"/>
      <c r="O46" s="49"/>
      <c r="P46" s="52"/>
      <c r="Q46" s="49"/>
      <c r="R46" s="52"/>
      <c r="S46" s="49"/>
      <c r="T46" s="52"/>
      <c r="U46" s="49"/>
      <c r="V46" s="52"/>
      <c r="W46" s="49"/>
      <c r="X46" s="52"/>
      <c r="Y46" s="49"/>
      <c r="Z46" s="52"/>
      <c r="AA46" s="49"/>
      <c r="AB46" s="52"/>
      <c r="AC46" s="49"/>
      <c r="AD46" s="52"/>
      <c r="AE46" s="49"/>
      <c r="AF46" s="52"/>
      <c r="AG46" s="49"/>
      <c r="AH46" s="52"/>
      <c r="AI46" s="49"/>
      <c r="AJ46" s="52"/>
      <c r="AK46" s="49"/>
      <c r="AL46" s="52"/>
      <c r="AM46" s="49"/>
      <c r="AN46" s="52"/>
      <c r="AO46" s="49"/>
      <c r="AP46" s="52"/>
      <c r="AQ46" s="49"/>
      <c r="AR46" s="52"/>
      <c r="AS46" s="49"/>
      <c r="AT46" s="52"/>
      <c r="AU46" s="49"/>
      <c r="AV46" s="52"/>
      <c r="AW46" s="49"/>
      <c r="AX46" s="52"/>
      <c r="AY46" s="49"/>
      <c r="AZ46" s="52"/>
      <c r="BB46" s="49"/>
      <c r="BC46" s="52"/>
      <c r="BD46" s="49"/>
    </row>
    <row r="47" spans="2:56" ht="90" x14ac:dyDescent="0.55000000000000004">
      <c r="B47" s="92" t="s">
        <v>54</v>
      </c>
      <c r="F47" s="102">
        <f>'SDR Patient and Stations'!E10</f>
        <v>34</v>
      </c>
      <c r="G47" s="172">
        <f>G45-G26</f>
        <v>33.236266064115242</v>
      </c>
      <c r="H47" s="118">
        <f>H45-H26</f>
        <v>32.36363636363636</v>
      </c>
      <c r="I47" s="119">
        <f t="shared" ref="I47:AZ47" si="24">I45-I26</f>
        <v>3.8065620857269096</v>
      </c>
      <c r="J47" s="118">
        <f t="shared" si="24"/>
        <v>-9.4457018066309359</v>
      </c>
      <c r="K47" s="119">
        <f t="shared" si="24"/>
        <v>-8.5125727153312098</v>
      </c>
      <c r="L47" s="118">
        <f t="shared" si="24"/>
        <v>4.7091675447839805</v>
      </c>
      <c r="M47" s="119">
        <f t="shared" si="24"/>
        <v>14.296377989319716</v>
      </c>
      <c r="N47" s="118">
        <f t="shared" si="24"/>
        <v>13.780933288784951</v>
      </c>
      <c r="O47" s="119">
        <f t="shared" si="24"/>
        <v>13.324388789505079</v>
      </c>
      <c r="P47" s="118">
        <f t="shared" si="24"/>
        <v>5.8274397366464896</v>
      </c>
      <c r="Q47" s="119">
        <f t="shared" si="24"/>
        <v>8.7135836034717187</v>
      </c>
      <c r="R47" s="118">
        <f t="shared" si="24"/>
        <v>-7.6320939334635796E-2</v>
      </c>
      <c r="S47" s="119">
        <f t="shared" si="24"/>
        <v>-4.3139686031396849</v>
      </c>
      <c r="T47" s="118">
        <f t="shared" si="24"/>
        <v>-2.6122901794327618</v>
      </c>
      <c r="U47" s="119">
        <f t="shared" si="24"/>
        <v>6.0920057248006572</v>
      </c>
      <c r="V47" s="118">
        <f t="shared" si="24"/>
        <v>4.0783866057838694</v>
      </c>
      <c r="W47" s="119">
        <f t="shared" si="24"/>
        <v>5.066715465857996</v>
      </c>
      <c r="X47" s="118">
        <f t="shared" si="24"/>
        <v>-7.6320939334635796E-2</v>
      </c>
      <c r="Y47" s="119">
        <f t="shared" si="24"/>
        <v>7.1921928107941042</v>
      </c>
      <c r="Z47" s="118">
        <f t="shared" si="24"/>
        <v>12.244375562443757</v>
      </c>
      <c r="AA47" s="119">
        <f t="shared" si="24"/>
        <v>4.6710284195461043</v>
      </c>
      <c r="AB47" s="118">
        <f t="shared" si="24"/>
        <v>2.9275235597007665</v>
      </c>
      <c r="AC47" s="119">
        <f t="shared" si="24"/>
        <v>4.0022831050228262</v>
      </c>
      <c r="AD47" s="118">
        <f t="shared" si="24"/>
        <v>10.357752630534051</v>
      </c>
      <c r="AE47" s="119">
        <f t="shared" si="24"/>
        <v>6.3818862718044826</v>
      </c>
      <c r="AF47" s="118">
        <f t="shared" si="24"/>
        <v>9.1412376003778988</v>
      </c>
      <c r="AG47" s="119">
        <f t="shared" si="24"/>
        <v>2.658644946316187</v>
      </c>
      <c r="AH47" s="118">
        <f t="shared" si="24"/>
        <v>4.9726027397260282</v>
      </c>
      <c r="AI47" s="119">
        <f t="shared" si="24"/>
        <v>-6.006849315068493</v>
      </c>
      <c r="AJ47" s="118">
        <f t="shared" si="24"/>
        <v>-44</v>
      </c>
      <c r="AK47" s="119">
        <f t="shared" si="24"/>
        <v>-44</v>
      </c>
      <c r="AL47" s="118">
        <f t="shared" si="24"/>
        <v>3.6691090580864483</v>
      </c>
      <c r="AM47" s="119">
        <f t="shared" si="24"/>
        <v>4.6301369863013733</v>
      </c>
      <c r="AN47" s="118">
        <f t="shared" si="24"/>
        <v>26.397260273972606</v>
      </c>
      <c r="AO47" s="119">
        <f t="shared" si="24"/>
        <v>34.131749662011693</v>
      </c>
      <c r="AP47" s="118">
        <f t="shared" si="24"/>
        <v>22.156956926864346</v>
      </c>
      <c r="AQ47" s="119">
        <f t="shared" si="24"/>
        <v>6.3626107977437556</v>
      </c>
      <c r="AR47" s="118">
        <f t="shared" si="24"/>
        <v>-2.7220391884862138</v>
      </c>
      <c r="AS47" s="119">
        <f t="shared" si="24"/>
        <v>1.7717790312472061</v>
      </c>
      <c r="AT47" s="118">
        <f t="shared" si="24"/>
        <v>8.057077625570777</v>
      </c>
      <c r="AU47" s="119" t="e">
        <f t="shared" si="24"/>
        <v>#N/A</v>
      </c>
      <c r="AV47" s="118" t="e">
        <f t="shared" si="24"/>
        <v>#N/A</v>
      </c>
      <c r="AW47" s="119" t="e">
        <f t="shared" si="24"/>
        <v>#N/A</v>
      </c>
      <c r="AX47" s="118" t="e">
        <f t="shared" si="24"/>
        <v>#N/A</v>
      </c>
      <c r="AY47" s="119" t="e">
        <f t="shared" si="24"/>
        <v>#N/A</v>
      </c>
      <c r="AZ47" s="118" t="e">
        <f t="shared" si="24"/>
        <v>#N/A</v>
      </c>
      <c r="BB47" s="103">
        <f>'SDR Patient and Stations'!BA10</f>
        <v>0</v>
      </c>
      <c r="BC47" s="104">
        <f>'SDR Patient and Stations'!BB10</f>
        <v>0</v>
      </c>
      <c r="BD47" s="103">
        <f>'SDR Patient and Stations'!BC10</f>
        <v>0</v>
      </c>
    </row>
    <row r="48" spans="2:56" x14ac:dyDescent="0.55000000000000004">
      <c r="B48" s="3"/>
      <c r="F48" s="3"/>
      <c r="G48" s="49"/>
      <c r="H48" s="52"/>
      <c r="I48" s="49"/>
      <c r="J48" s="52"/>
      <c r="K48" s="49"/>
      <c r="L48" s="52"/>
      <c r="M48" s="49"/>
      <c r="N48" s="52"/>
      <c r="O48" s="49"/>
      <c r="P48" s="52"/>
      <c r="Q48" s="49"/>
      <c r="R48" s="52"/>
      <c r="S48" s="49"/>
      <c r="T48" s="52"/>
      <c r="U48" s="49"/>
      <c r="V48" s="52"/>
      <c r="W48" s="49"/>
      <c r="X48" s="52"/>
      <c r="Y48" s="49"/>
      <c r="Z48" s="52"/>
      <c r="AA48" s="49"/>
      <c r="AB48" s="52"/>
      <c r="AC48" s="49"/>
      <c r="AD48" s="52"/>
      <c r="AE48" s="49"/>
      <c r="AF48" s="52"/>
      <c r="AG48" s="49"/>
      <c r="AH48" s="52"/>
      <c r="AI48" s="49"/>
      <c r="AJ48" s="52"/>
      <c r="AK48" s="49"/>
      <c r="AL48" s="52"/>
      <c r="AM48" s="49"/>
      <c r="AN48" s="52"/>
      <c r="AO48" s="49"/>
      <c r="AP48" s="52"/>
      <c r="AQ48" s="49"/>
      <c r="AR48" s="52"/>
      <c r="AS48" s="49"/>
      <c r="AT48" s="52"/>
      <c r="AU48" s="49"/>
      <c r="AV48" s="52"/>
      <c r="AW48" s="49"/>
      <c r="AX48" s="52"/>
      <c r="AY48" s="49"/>
      <c r="AZ48" s="52"/>
      <c r="BB48" s="49"/>
      <c r="BC48" s="52"/>
      <c r="BD48" s="49"/>
    </row>
    <row r="49" spans="2:56" s="19" customFormat="1" x14ac:dyDescent="0.55000000000000004">
      <c r="B49" s="25" t="s">
        <v>26</v>
      </c>
      <c r="F49" s="96">
        <v>0</v>
      </c>
      <c r="G49" s="71">
        <f>IF((((IF(AND(G24&gt;($F$1-0.00001),((G45-G26)&gt;0)),(G45-G26),0)))&gt;=10),10,(IF(AND(G24&gt;($F$1-0.00001),((G45-G26)&gt;0)),(G45-G26),0)))</f>
        <v>10</v>
      </c>
      <c r="H49" s="63">
        <f>IF((((IF(AND(H24&gt;($F$1-0.00001),((H45-H26)&gt;0)),(H45-H26),0)))&gt;=10),10,(IF(AND(H24&gt;($F$1-0.00001),((H45-H26)&gt;0)),(H45-H26),0)))</f>
        <v>10</v>
      </c>
      <c r="I49" s="71">
        <f t="shared" ref="I49:AZ49" si="25">IF((((IF(AND(I24&gt;($F$1-0.00001),((I45-I26)&gt;0)),(I45-I26),0)))&gt;=10),10,(IF(AND(I24&gt;($F$1-0.00001),((I45-I26)&gt;0)),(I45-I26),0)))</f>
        <v>3.8065620857269096</v>
      </c>
      <c r="J49" s="63">
        <f t="shared" si="25"/>
        <v>0</v>
      </c>
      <c r="K49" s="71">
        <f t="shared" si="25"/>
        <v>0</v>
      </c>
      <c r="L49" s="63">
        <f t="shared" si="25"/>
        <v>4.7091675447839805</v>
      </c>
      <c r="M49" s="71">
        <f t="shared" si="25"/>
        <v>10</v>
      </c>
      <c r="N49" s="63">
        <f t="shared" si="25"/>
        <v>10</v>
      </c>
      <c r="O49" s="71">
        <f t="shared" si="25"/>
        <v>10</v>
      </c>
      <c r="P49" s="63">
        <f t="shared" si="25"/>
        <v>5.8274397366464896</v>
      </c>
      <c r="Q49" s="71">
        <f t="shared" si="25"/>
        <v>8.7135836034717187</v>
      </c>
      <c r="R49" s="63">
        <f t="shared" si="25"/>
        <v>0</v>
      </c>
      <c r="S49" s="71">
        <f t="shared" si="25"/>
        <v>0</v>
      </c>
      <c r="T49" s="63">
        <f t="shared" si="25"/>
        <v>0</v>
      </c>
      <c r="U49" s="71">
        <f t="shared" si="25"/>
        <v>6.0920057248006572</v>
      </c>
      <c r="V49" s="63">
        <f t="shared" si="25"/>
        <v>4.0783866057838694</v>
      </c>
      <c r="W49" s="71">
        <f t="shared" si="25"/>
        <v>5.066715465857996</v>
      </c>
      <c r="X49" s="63">
        <f t="shared" si="25"/>
        <v>0</v>
      </c>
      <c r="Y49" s="71">
        <f t="shared" si="25"/>
        <v>7.1921928107941042</v>
      </c>
      <c r="Z49" s="63">
        <f t="shared" si="25"/>
        <v>10</v>
      </c>
      <c r="AA49" s="71">
        <f t="shared" si="25"/>
        <v>4.6710284195461043</v>
      </c>
      <c r="AB49" s="63">
        <f t="shared" si="25"/>
        <v>2.9275235597007665</v>
      </c>
      <c r="AC49" s="71">
        <f t="shared" si="25"/>
        <v>4.0022831050228262</v>
      </c>
      <c r="AD49" s="63">
        <f t="shared" si="25"/>
        <v>10</v>
      </c>
      <c r="AE49" s="71">
        <f t="shared" si="25"/>
        <v>6.3818862718044826</v>
      </c>
      <c r="AF49" s="63">
        <f t="shared" si="25"/>
        <v>9.1412376003778988</v>
      </c>
      <c r="AG49" s="71">
        <f t="shared" si="25"/>
        <v>2.658644946316187</v>
      </c>
      <c r="AH49" s="63">
        <f t="shared" si="25"/>
        <v>4.9726027397260282</v>
      </c>
      <c r="AI49" s="71">
        <f t="shared" si="25"/>
        <v>0</v>
      </c>
      <c r="AJ49" s="63">
        <f t="shared" si="25"/>
        <v>0</v>
      </c>
      <c r="AK49" s="71">
        <f t="shared" si="25"/>
        <v>0</v>
      </c>
      <c r="AL49" s="63">
        <f t="shared" si="25"/>
        <v>3.6691090580864483</v>
      </c>
      <c r="AM49" s="71">
        <f t="shared" si="25"/>
        <v>4.6301369863013733</v>
      </c>
      <c r="AN49" s="63">
        <f t="shared" si="25"/>
        <v>10</v>
      </c>
      <c r="AO49" s="71">
        <f t="shared" si="25"/>
        <v>10</v>
      </c>
      <c r="AP49" s="63">
        <f t="shared" si="25"/>
        <v>10</v>
      </c>
      <c r="AQ49" s="71">
        <f t="shared" si="25"/>
        <v>6.3626107977437556</v>
      </c>
      <c r="AR49" s="63">
        <f t="shared" si="25"/>
        <v>0</v>
      </c>
      <c r="AS49" s="71">
        <f t="shared" si="25"/>
        <v>1.7717790312472061</v>
      </c>
      <c r="AT49" s="63">
        <f t="shared" si="25"/>
        <v>8.057077625570777</v>
      </c>
      <c r="AU49" s="71" t="e">
        <f t="shared" si="25"/>
        <v>#N/A</v>
      </c>
      <c r="AV49" s="63" t="e">
        <f t="shared" si="25"/>
        <v>#N/A</v>
      </c>
      <c r="AW49" s="71" t="e">
        <f t="shared" si="25"/>
        <v>#N/A</v>
      </c>
      <c r="AX49" s="63" t="e">
        <f t="shared" si="25"/>
        <v>#N/A</v>
      </c>
      <c r="AY49" s="71" t="e">
        <f t="shared" si="25"/>
        <v>#N/A</v>
      </c>
      <c r="AZ49" s="63" t="e">
        <f t="shared" si="25"/>
        <v>#N/A</v>
      </c>
      <c r="BB49" s="71" t="e">
        <f t="shared" ref="BB49:BD49" si="26">BB45-BB47</f>
        <v>#N/A</v>
      </c>
      <c r="BC49" s="63" t="e">
        <f t="shared" si="26"/>
        <v>#N/A</v>
      </c>
      <c r="BD49" s="71" t="e">
        <f t="shared" si="26"/>
        <v>#N/A</v>
      </c>
    </row>
    <row r="50" spans="2:56" x14ac:dyDescent="0.55000000000000004">
      <c r="L50"/>
      <c r="M50" s="19"/>
      <c r="O50" s="19"/>
      <c r="Q50" s="19"/>
      <c r="S50" s="19"/>
      <c r="U50" s="19"/>
      <c r="W50" s="19"/>
      <c r="Y50" s="19"/>
      <c r="AA50" s="19"/>
      <c r="AC50" s="19"/>
      <c r="AE50" s="19"/>
      <c r="AG50" s="19"/>
      <c r="AI50" s="19"/>
      <c r="AK50" s="19"/>
      <c r="AM50" s="19"/>
      <c r="AO50" s="19"/>
      <c r="AQ50" s="19"/>
      <c r="AS50" s="19"/>
      <c r="AU50" s="19"/>
      <c r="AW50" s="19"/>
      <c r="AY50" s="19"/>
    </row>
  </sheetData>
  <mergeCells count="4">
    <mergeCell ref="A27:B27"/>
    <mergeCell ref="A28:B28"/>
    <mergeCell ref="A29:B29"/>
    <mergeCell ref="A26:E26"/>
  </mergeCells>
  <conditionalFormatting sqref="G36:J36 G38:J38 G40:J40 G43:J43 G45:J45 G49:J49">
    <cfRule type="expression" dxfId="19" priority="5" stopIfTrue="1">
      <formula>ISERROR</formula>
    </cfRule>
  </conditionalFormatting>
  <conditionalFormatting sqref="BB36:BD36 BB38:BD38 BB40:BD40 BB43:BD43 BB45:BD45 BB49:BD49">
    <cfRule type="expression" dxfId="18" priority="4" stopIfTrue="1">
      <formula>ISERROR</formula>
    </cfRule>
  </conditionalFormatting>
  <conditionalFormatting sqref="K36 K38 K40 K43 K45 K49">
    <cfRule type="expression" dxfId="17" priority="3" stopIfTrue="1">
      <formula>ISERROR</formula>
    </cfRule>
  </conditionalFormatting>
  <conditionalFormatting sqref="L36 N36 P36 R36 T36 V36 X36 Z36 AB36 AD36 AF36 AH36 AJ36 AL36 AN36 AP36 AR36 AT36 AV36 AX36 AZ36 L38 N38 P38 R38 T38 V38 X38 Z38 AB38 AD38 AF38 AH38 AJ38 AL38 AN38 AP38 AR38 AT38 AV38 AX38 AZ38 L40 N40 P40 R40 T40 V40 X40 Z40 AB40 AD40 AF40 AH40 AJ40 AL40 AN40 AP40 AR40 AT40 AV40 AX40 AZ40 L43 N43 P43 R43 T43 V43 X43 Z43 AB43 AD43 AF43 AH43 AJ43 AL43 AN43 AP43 AR43 AT43 AV43 AX43 AZ43 L45 N45 P45 R45 T45 V45 X45 Z45 AB45 AD45 AF45 AH45 AJ45 AL45 AN45 AP45 AR45 AT45 AV45 AX45 AZ45 L49 N49 P49 R49 T49 V49 X49 Z49 AB49 AD49 AF49 AH49 AJ49 AL49 AN49 AP49 AR49 AT49 AV49 AX49 AZ49">
    <cfRule type="expression" dxfId="16" priority="2" stopIfTrue="1">
      <formula>ISERROR</formula>
    </cfRule>
  </conditionalFormatting>
  <conditionalFormatting sqref="M36 O36 Q36 S36 U36 W36 Y36 AA36 AC36 AE36 AG36 AI36 AK36 AM36 AO36 AQ36 AS36 AU36 AW36 AY36 M38 O38 Q38 S38 U38 W38 Y38 AA38 AC38 AE38 AG38 AI38 AK38 AM38 AO38 AQ38 AS38 AU38 AW38 AY38 M40 O40 Q40 S40 U40 W40 Y40 AA40 AC40 AE40 AG40 AI40 AK40 AM40 AO40 AQ40 AS40 AU40 AW40 AY40 M43 O43 Q43 S43 U43 W43 Y43 AA43 AC43 AE43 AG43 AI43 AK43 AM43 AO43 AQ43 AS43 AU43 AW43 AY43 M45 O45 Q45 S45 U45 W45 Y45 AA45 AC45 AE45 AG45 AI45 AK45 AM45 AO45 AQ45 AS45 AU45 AW45 AY45 M49 O49 Q49 S49 U49 W49 Y49 AA49 AC49 AE49 AG49 AI49 AK49 AM49 AO49 AQ49 AS49 AU49 AW49 AY49">
    <cfRule type="expression" dxfId="15" priority="1" stopIfTrue="1">
      <formula>ISERROR</formula>
    </cfRule>
  </conditionalFormatting>
  <dataValidations count="1">
    <dataValidation type="list" allowBlank="1" showInputMessage="1" showErrorMessage="1" sqref="F41:AZ41">
      <formula1>$C$3:$C$5</formula1>
    </dataValidation>
  </dataValidations>
  <pageMargins left="0.7" right="0.7" top="0.75" bottom="0.75" header="0.3" footer="0.3"/>
  <legacyDrawing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F50"/>
  <sheetViews>
    <sheetView topLeftCell="A22" zoomScale="90" zoomScaleNormal="90" workbookViewId="0">
      <selection activeCell="B37" sqref="B37"/>
    </sheetView>
  </sheetViews>
  <sheetFormatPr defaultColWidth="11" defaultRowHeight="22.5" x14ac:dyDescent="0.55000000000000004"/>
  <cols>
    <col min="2" max="2" width="47.21875" customWidth="1"/>
    <col min="3" max="5" width="11.109375" bestFit="1" customWidth="1"/>
    <col min="6" max="6" width="15.109375" customWidth="1"/>
    <col min="7" max="10" width="11.109375" bestFit="1" customWidth="1"/>
    <col min="11" max="12" width="12.77734375" style="19" customWidth="1"/>
    <col min="13" max="30" width="11.109375" bestFit="1" customWidth="1"/>
    <col min="31" max="31" width="11.21875" bestFit="1" customWidth="1"/>
    <col min="32" max="53" width="11.109375" bestFit="1" customWidth="1"/>
    <col min="54" max="58" width="0" hidden="1" customWidth="1"/>
  </cols>
  <sheetData>
    <row r="1" spans="1:56" ht="25.5" x14ac:dyDescent="0.6">
      <c r="B1" s="1" t="s">
        <v>63</v>
      </c>
      <c r="C1" s="30">
        <v>0.72</v>
      </c>
      <c r="D1" s="1"/>
      <c r="E1" s="1" t="s">
        <v>31</v>
      </c>
      <c r="F1" s="29">
        <v>2.88</v>
      </c>
      <c r="G1" s="1"/>
      <c r="H1" s="1"/>
      <c r="I1" s="1"/>
      <c r="J1" s="1"/>
      <c r="K1" s="100"/>
      <c r="L1" s="100"/>
      <c r="M1" s="2"/>
      <c r="N1" s="2"/>
      <c r="O1" s="2"/>
      <c r="P1" s="2"/>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row>
    <row r="2" spans="1:56" ht="22.5" customHeight="1" x14ac:dyDescent="0.55000000000000004">
      <c r="B2" s="4" t="s">
        <v>0</v>
      </c>
      <c r="C2" s="4"/>
      <c r="D2" s="4"/>
      <c r="E2" s="4"/>
      <c r="F2" s="4"/>
      <c r="G2" s="4"/>
      <c r="H2" s="4"/>
      <c r="I2" s="4"/>
      <c r="J2" s="4"/>
      <c r="K2" s="101"/>
      <c r="L2" s="101"/>
      <c r="M2" s="2"/>
      <c r="N2" s="2"/>
      <c r="O2" s="2"/>
      <c r="P2" s="2"/>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row>
    <row r="3" spans="1:56" ht="22.5" customHeight="1" x14ac:dyDescent="0.65">
      <c r="A3" s="89" t="s">
        <v>49</v>
      </c>
      <c r="B3" s="90" t="s">
        <v>46</v>
      </c>
      <c r="C3" s="90">
        <v>18</v>
      </c>
      <c r="D3" s="4"/>
      <c r="E3" s="4"/>
      <c r="F3" s="4"/>
      <c r="G3" s="4"/>
      <c r="H3" s="4"/>
      <c r="I3" s="4"/>
      <c r="J3" s="4"/>
      <c r="K3" s="101"/>
      <c r="L3" s="101"/>
      <c r="M3" s="2"/>
      <c r="N3" s="2"/>
      <c r="O3" s="2"/>
      <c r="P3" s="2"/>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row>
    <row r="4" spans="1:56" ht="22.5" customHeight="1" x14ac:dyDescent="0.65">
      <c r="A4" s="89" t="s">
        <v>50</v>
      </c>
      <c r="B4" s="90" t="s">
        <v>47</v>
      </c>
      <c r="C4" s="90">
        <v>20</v>
      </c>
      <c r="D4" s="4"/>
      <c r="E4" s="4"/>
      <c r="F4" s="4"/>
      <c r="G4" s="4"/>
      <c r="H4" s="4"/>
      <c r="I4" s="4"/>
      <c r="J4" s="4"/>
      <c r="K4" s="101"/>
      <c r="L4" s="101"/>
      <c r="M4" s="2"/>
      <c r="N4" s="2"/>
      <c r="O4" s="2"/>
      <c r="P4" s="2"/>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row>
    <row r="5" spans="1:56" ht="22.5" customHeight="1" x14ac:dyDescent="0.65">
      <c r="A5" s="89" t="s">
        <v>51</v>
      </c>
      <c r="B5" s="90" t="s">
        <v>48</v>
      </c>
      <c r="C5" s="90">
        <v>22</v>
      </c>
      <c r="D5" s="4"/>
      <c r="E5" s="4"/>
      <c r="F5" s="4"/>
      <c r="G5" s="4"/>
      <c r="H5" s="4"/>
      <c r="I5" s="4"/>
      <c r="J5" s="4"/>
      <c r="K5" s="101"/>
      <c r="L5" s="101"/>
      <c r="M5" s="2"/>
      <c r="N5" s="2"/>
      <c r="O5" s="2"/>
      <c r="P5" s="2"/>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row>
    <row r="6" spans="1:56" ht="22.5" customHeight="1" x14ac:dyDescent="0.55000000000000004">
      <c r="B6" s="4"/>
      <c r="C6" s="4"/>
      <c r="D6" s="4"/>
      <c r="E6" s="4"/>
      <c r="F6" s="4"/>
      <c r="G6" s="4"/>
      <c r="H6" s="4"/>
      <c r="I6" s="4"/>
      <c r="J6" s="4"/>
      <c r="K6" s="101"/>
      <c r="L6" s="101"/>
      <c r="M6" s="2"/>
      <c r="N6" s="2"/>
      <c r="O6" s="2"/>
      <c r="P6" s="2"/>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row>
    <row r="7" spans="1:56" ht="22.5" customHeight="1" x14ac:dyDescent="0.55000000000000004">
      <c r="B7" s="4"/>
      <c r="C7" s="4"/>
      <c r="D7" s="4"/>
      <c r="E7" s="4"/>
      <c r="F7" s="4"/>
      <c r="G7" s="4"/>
      <c r="H7" s="4"/>
      <c r="I7" s="4"/>
      <c r="J7" s="4"/>
      <c r="K7" s="101"/>
      <c r="L7" s="101"/>
      <c r="M7" s="2"/>
      <c r="N7" s="2"/>
      <c r="O7" s="2"/>
      <c r="P7" s="2"/>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row>
    <row r="8" spans="1:56" x14ac:dyDescent="0.55000000000000004">
      <c r="B8" s="4"/>
      <c r="C8" s="4"/>
      <c r="D8" s="4"/>
      <c r="E8" s="4"/>
      <c r="F8" s="4"/>
      <c r="G8" s="4"/>
      <c r="H8" s="4"/>
      <c r="I8" s="4"/>
      <c r="J8" s="4"/>
      <c r="K8" s="101"/>
      <c r="L8" s="101"/>
      <c r="M8" s="2"/>
      <c r="N8" s="2"/>
      <c r="O8" s="2"/>
      <c r="P8" s="2"/>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row>
    <row r="9" spans="1:56" s="40" customFormat="1" ht="25.5" x14ac:dyDescent="0.6">
      <c r="B9" s="38" t="s">
        <v>3</v>
      </c>
      <c r="C9" s="39" t="s">
        <v>4</v>
      </c>
      <c r="D9" s="72" t="s">
        <v>5</v>
      </c>
      <c r="E9" s="75" t="s">
        <v>4</v>
      </c>
      <c r="F9" s="72" t="s">
        <v>5</v>
      </c>
      <c r="G9" s="75" t="s">
        <v>4</v>
      </c>
      <c r="H9" s="72" t="s">
        <v>6</v>
      </c>
      <c r="I9" s="75" t="s">
        <v>4</v>
      </c>
      <c r="J9" s="72" t="s">
        <v>5</v>
      </c>
      <c r="K9" s="75" t="s">
        <v>7</v>
      </c>
      <c r="L9" s="72" t="s">
        <v>9</v>
      </c>
      <c r="M9" s="75" t="s">
        <v>8</v>
      </c>
      <c r="N9" s="72" t="s">
        <v>9</v>
      </c>
      <c r="O9" s="75" t="s">
        <v>8</v>
      </c>
      <c r="P9" s="72" t="s">
        <v>9</v>
      </c>
      <c r="Q9" s="75" t="s">
        <v>8</v>
      </c>
      <c r="R9" s="72" t="s">
        <v>9</v>
      </c>
      <c r="S9" s="75" t="s">
        <v>8</v>
      </c>
      <c r="T9" s="72" t="s">
        <v>9</v>
      </c>
      <c r="U9" s="75" t="s">
        <v>8</v>
      </c>
      <c r="V9" s="72" t="s">
        <v>9</v>
      </c>
      <c r="W9" s="75" t="s">
        <v>8</v>
      </c>
      <c r="X9" s="72" t="s">
        <v>9</v>
      </c>
      <c r="Y9" s="75" t="s">
        <v>8</v>
      </c>
      <c r="Z9" s="72" t="s">
        <v>9</v>
      </c>
      <c r="AA9" s="75" t="s">
        <v>8</v>
      </c>
      <c r="AB9" s="72" t="s">
        <v>9</v>
      </c>
      <c r="AC9" s="75" t="s">
        <v>8</v>
      </c>
      <c r="AD9" s="72" t="s">
        <v>9</v>
      </c>
      <c r="AE9" s="75" t="s">
        <v>8</v>
      </c>
      <c r="AF9" s="72" t="s">
        <v>9</v>
      </c>
      <c r="AG9" s="75" t="s">
        <v>8</v>
      </c>
      <c r="AH9" s="72" t="s">
        <v>9</v>
      </c>
      <c r="AI9" s="75" t="s">
        <v>8</v>
      </c>
      <c r="AJ9" s="72" t="s">
        <v>9</v>
      </c>
      <c r="AK9" s="75" t="s">
        <v>8</v>
      </c>
      <c r="AL9" s="72" t="s">
        <v>9</v>
      </c>
      <c r="AM9" s="75" t="s">
        <v>8</v>
      </c>
      <c r="AN9" s="72" t="s">
        <v>9</v>
      </c>
      <c r="AO9" s="75" t="s">
        <v>8</v>
      </c>
      <c r="AP9" s="72" t="s">
        <v>9</v>
      </c>
      <c r="AQ9" s="75" t="s">
        <v>8</v>
      </c>
      <c r="AR9" s="72" t="s">
        <v>9</v>
      </c>
      <c r="AS9" s="75" t="s">
        <v>8</v>
      </c>
      <c r="AT9" s="72" t="s">
        <v>9</v>
      </c>
      <c r="AU9" s="75" t="s">
        <v>8</v>
      </c>
      <c r="AV9" s="72" t="s">
        <v>9</v>
      </c>
      <c r="AW9" s="75" t="s">
        <v>8</v>
      </c>
      <c r="AX9" s="72" t="s">
        <v>9</v>
      </c>
      <c r="AY9" s="75" t="s">
        <v>8</v>
      </c>
      <c r="AZ9" s="72" t="s">
        <v>9</v>
      </c>
      <c r="BA9" s="75" t="s">
        <v>8</v>
      </c>
    </row>
    <row r="10" spans="1:56" s="40" customFormat="1" ht="25.5" x14ac:dyDescent="0.6">
      <c r="B10" s="38" t="s">
        <v>10</v>
      </c>
      <c r="C10" s="38">
        <v>1997</v>
      </c>
      <c r="D10" s="73">
        <v>1997</v>
      </c>
      <c r="E10" s="76">
        <v>1998</v>
      </c>
      <c r="F10" s="73">
        <v>1998</v>
      </c>
      <c r="G10" s="76">
        <v>1999</v>
      </c>
      <c r="H10" s="73">
        <v>1999</v>
      </c>
      <c r="I10" s="76">
        <v>2000</v>
      </c>
      <c r="J10" s="73">
        <v>2000</v>
      </c>
      <c r="K10" s="76">
        <v>2001</v>
      </c>
      <c r="L10" s="73">
        <v>2002</v>
      </c>
      <c r="M10" s="76">
        <v>2002</v>
      </c>
      <c r="N10" s="73">
        <v>2003</v>
      </c>
      <c r="O10" s="76">
        <v>2003</v>
      </c>
      <c r="P10" s="73">
        <f t="shared" ref="P10:BA10" si="0">N10+1</f>
        <v>2004</v>
      </c>
      <c r="Q10" s="76">
        <f t="shared" si="0"/>
        <v>2004</v>
      </c>
      <c r="R10" s="73">
        <f t="shared" si="0"/>
        <v>2005</v>
      </c>
      <c r="S10" s="76">
        <f t="shared" si="0"/>
        <v>2005</v>
      </c>
      <c r="T10" s="73">
        <f t="shared" si="0"/>
        <v>2006</v>
      </c>
      <c r="U10" s="76">
        <f t="shared" si="0"/>
        <v>2006</v>
      </c>
      <c r="V10" s="73">
        <f t="shared" si="0"/>
        <v>2007</v>
      </c>
      <c r="W10" s="76">
        <f t="shared" si="0"/>
        <v>2007</v>
      </c>
      <c r="X10" s="73">
        <f t="shared" si="0"/>
        <v>2008</v>
      </c>
      <c r="Y10" s="76">
        <f t="shared" si="0"/>
        <v>2008</v>
      </c>
      <c r="Z10" s="73">
        <f t="shared" si="0"/>
        <v>2009</v>
      </c>
      <c r="AA10" s="76">
        <f t="shared" si="0"/>
        <v>2009</v>
      </c>
      <c r="AB10" s="73">
        <f t="shared" si="0"/>
        <v>2010</v>
      </c>
      <c r="AC10" s="76">
        <f t="shared" si="0"/>
        <v>2010</v>
      </c>
      <c r="AD10" s="73">
        <f t="shared" si="0"/>
        <v>2011</v>
      </c>
      <c r="AE10" s="76">
        <f t="shared" si="0"/>
        <v>2011</v>
      </c>
      <c r="AF10" s="73">
        <f t="shared" si="0"/>
        <v>2012</v>
      </c>
      <c r="AG10" s="76">
        <f t="shared" si="0"/>
        <v>2012</v>
      </c>
      <c r="AH10" s="73">
        <f t="shared" si="0"/>
        <v>2013</v>
      </c>
      <c r="AI10" s="76">
        <f t="shared" si="0"/>
        <v>2013</v>
      </c>
      <c r="AJ10" s="73">
        <f t="shared" si="0"/>
        <v>2014</v>
      </c>
      <c r="AK10" s="76">
        <f t="shared" si="0"/>
        <v>2014</v>
      </c>
      <c r="AL10" s="73">
        <f t="shared" si="0"/>
        <v>2015</v>
      </c>
      <c r="AM10" s="76">
        <f t="shared" si="0"/>
        <v>2015</v>
      </c>
      <c r="AN10" s="73">
        <f t="shared" si="0"/>
        <v>2016</v>
      </c>
      <c r="AO10" s="76">
        <f t="shared" si="0"/>
        <v>2016</v>
      </c>
      <c r="AP10" s="73">
        <f t="shared" si="0"/>
        <v>2017</v>
      </c>
      <c r="AQ10" s="76">
        <f t="shared" si="0"/>
        <v>2017</v>
      </c>
      <c r="AR10" s="73">
        <f t="shared" si="0"/>
        <v>2018</v>
      </c>
      <c r="AS10" s="76">
        <f t="shared" si="0"/>
        <v>2018</v>
      </c>
      <c r="AT10" s="73">
        <f t="shared" si="0"/>
        <v>2019</v>
      </c>
      <c r="AU10" s="76">
        <f t="shared" si="0"/>
        <v>2019</v>
      </c>
      <c r="AV10" s="73">
        <f t="shared" si="0"/>
        <v>2020</v>
      </c>
      <c r="AW10" s="76">
        <f t="shared" si="0"/>
        <v>2020</v>
      </c>
      <c r="AX10" s="73">
        <f t="shared" si="0"/>
        <v>2021</v>
      </c>
      <c r="AY10" s="76">
        <f t="shared" si="0"/>
        <v>2021</v>
      </c>
      <c r="AZ10" s="73">
        <f t="shared" si="0"/>
        <v>2022</v>
      </c>
      <c r="BA10" s="76">
        <f t="shared" si="0"/>
        <v>2022</v>
      </c>
    </row>
    <row r="11" spans="1:56" s="40" customFormat="1" ht="25.5" x14ac:dyDescent="0.6">
      <c r="B11" s="38" t="s">
        <v>11</v>
      </c>
      <c r="C11" s="41">
        <v>35217</v>
      </c>
      <c r="D11" s="74">
        <v>35431</v>
      </c>
      <c r="E11" s="77">
        <f>C11+365.25</f>
        <v>35582.25</v>
      </c>
      <c r="F11" s="74">
        <f t="shared" ref="F11:K12" si="1">D11+365.25</f>
        <v>35796.25</v>
      </c>
      <c r="G11" s="77">
        <f t="shared" si="1"/>
        <v>35947.5</v>
      </c>
      <c r="H11" s="74">
        <f t="shared" si="1"/>
        <v>36161.5</v>
      </c>
      <c r="I11" s="77">
        <f t="shared" si="1"/>
        <v>36312.75</v>
      </c>
      <c r="J11" s="74">
        <f t="shared" si="1"/>
        <v>36526.75</v>
      </c>
      <c r="K11" s="77">
        <f t="shared" si="1"/>
        <v>36678</v>
      </c>
      <c r="L11" s="74">
        <v>36892</v>
      </c>
      <c r="M11" s="77">
        <v>37043</v>
      </c>
      <c r="N11" s="74">
        <v>37257</v>
      </c>
      <c r="O11" s="77">
        <v>37438</v>
      </c>
      <c r="P11" s="74">
        <f>N11+365.5</f>
        <v>37622.5</v>
      </c>
      <c r="Q11" s="77">
        <f>O11+365.5</f>
        <v>37803.5</v>
      </c>
      <c r="R11" s="74">
        <f>P11+365.75</f>
        <v>37988.25</v>
      </c>
      <c r="S11" s="77">
        <f>Q11+365.75</f>
        <v>38169.25</v>
      </c>
      <c r="T11" s="74">
        <f>R11+366</f>
        <v>38354.25</v>
      </c>
      <c r="U11" s="77">
        <f>S11+366</f>
        <v>38535.25</v>
      </c>
      <c r="V11" s="74">
        <f t="shared" ref="V11:AK12" si="2">T11+365.25</f>
        <v>38719.5</v>
      </c>
      <c r="W11" s="77">
        <f t="shared" si="2"/>
        <v>38900.5</v>
      </c>
      <c r="X11" s="74">
        <f t="shared" si="2"/>
        <v>39084.75</v>
      </c>
      <c r="Y11" s="77">
        <f t="shared" si="2"/>
        <v>39265.75</v>
      </c>
      <c r="Z11" s="74">
        <f t="shared" si="2"/>
        <v>39450</v>
      </c>
      <c r="AA11" s="77">
        <f t="shared" si="2"/>
        <v>39631</v>
      </c>
      <c r="AB11" s="74">
        <f t="shared" si="2"/>
        <v>39815.25</v>
      </c>
      <c r="AC11" s="77">
        <f t="shared" si="2"/>
        <v>39996.25</v>
      </c>
      <c r="AD11" s="74">
        <f t="shared" si="2"/>
        <v>40180.5</v>
      </c>
      <c r="AE11" s="77">
        <f t="shared" si="2"/>
        <v>40361.5</v>
      </c>
      <c r="AF11" s="74">
        <f t="shared" si="2"/>
        <v>40545.75</v>
      </c>
      <c r="AG11" s="77">
        <f t="shared" si="2"/>
        <v>40726.75</v>
      </c>
      <c r="AH11" s="74">
        <f t="shared" si="2"/>
        <v>40911</v>
      </c>
      <c r="AI11" s="77">
        <f t="shared" si="2"/>
        <v>41092</v>
      </c>
      <c r="AJ11" s="74">
        <f t="shared" si="2"/>
        <v>41276.25</v>
      </c>
      <c r="AK11" s="77">
        <f t="shared" si="2"/>
        <v>41457.25</v>
      </c>
      <c r="AL11" s="74">
        <f t="shared" ref="AL11:BA12" si="3">AJ11+365.25</f>
        <v>41641.5</v>
      </c>
      <c r="AM11" s="77">
        <f t="shared" si="3"/>
        <v>41822.5</v>
      </c>
      <c r="AN11" s="74">
        <f t="shared" si="3"/>
        <v>42006.75</v>
      </c>
      <c r="AO11" s="77">
        <f t="shared" si="3"/>
        <v>42187.75</v>
      </c>
      <c r="AP11" s="74">
        <f t="shared" si="3"/>
        <v>42372</v>
      </c>
      <c r="AQ11" s="77">
        <f t="shared" si="3"/>
        <v>42553</v>
      </c>
      <c r="AR11" s="74">
        <f t="shared" si="3"/>
        <v>42737.25</v>
      </c>
      <c r="AS11" s="77">
        <f t="shared" si="3"/>
        <v>42918.25</v>
      </c>
      <c r="AT11" s="74">
        <f t="shared" si="3"/>
        <v>43102.5</v>
      </c>
      <c r="AU11" s="77">
        <f t="shared" si="3"/>
        <v>43283.5</v>
      </c>
      <c r="AV11" s="74">
        <f t="shared" si="3"/>
        <v>43467.75</v>
      </c>
      <c r="AW11" s="77">
        <f t="shared" si="3"/>
        <v>43648.75</v>
      </c>
      <c r="AX11" s="74">
        <f t="shared" si="3"/>
        <v>43833</v>
      </c>
      <c r="AY11" s="77">
        <f t="shared" si="3"/>
        <v>44014</v>
      </c>
      <c r="AZ11" s="74">
        <f t="shared" si="3"/>
        <v>44198.25</v>
      </c>
      <c r="BA11" s="77">
        <f t="shared" si="3"/>
        <v>44379.25</v>
      </c>
    </row>
    <row r="12" spans="1:56" s="40" customFormat="1" ht="25.5" x14ac:dyDescent="0.6">
      <c r="B12" s="38" t="s">
        <v>12</v>
      </c>
      <c r="C12" s="41">
        <v>35431</v>
      </c>
      <c r="D12" s="74">
        <v>35582</v>
      </c>
      <c r="E12" s="77">
        <f>C12+365.25</f>
        <v>35796.25</v>
      </c>
      <c r="F12" s="74">
        <f t="shared" si="1"/>
        <v>35947.25</v>
      </c>
      <c r="G12" s="77">
        <f t="shared" si="1"/>
        <v>36161.5</v>
      </c>
      <c r="H12" s="74">
        <f t="shared" si="1"/>
        <v>36312.5</v>
      </c>
      <c r="I12" s="77">
        <f t="shared" si="1"/>
        <v>36526.75</v>
      </c>
      <c r="J12" s="74">
        <v>36678</v>
      </c>
      <c r="K12" s="77">
        <f t="shared" si="1"/>
        <v>36892</v>
      </c>
      <c r="L12" s="74">
        <v>37043</v>
      </c>
      <c r="M12" s="77">
        <v>37257</v>
      </c>
      <c r="N12" s="74">
        <v>37408</v>
      </c>
      <c r="O12" s="77">
        <v>37591</v>
      </c>
      <c r="P12" s="74">
        <f>N12+365.5</f>
        <v>37773.5</v>
      </c>
      <c r="Q12" s="77">
        <f>O12+365.5</f>
        <v>37956.5</v>
      </c>
      <c r="R12" s="74">
        <f>P12+365.75</f>
        <v>38139.25</v>
      </c>
      <c r="S12" s="77">
        <f>Q12+365.75</f>
        <v>38322.25</v>
      </c>
      <c r="T12" s="74">
        <f>R12+366</f>
        <v>38505.25</v>
      </c>
      <c r="U12" s="77">
        <f>S12+366</f>
        <v>38688.25</v>
      </c>
      <c r="V12" s="74">
        <f t="shared" si="2"/>
        <v>38870.5</v>
      </c>
      <c r="W12" s="77">
        <f t="shared" si="2"/>
        <v>39053.5</v>
      </c>
      <c r="X12" s="74">
        <f t="shared" si="2"/>
        <v>39235.75</v>
      </c>
      <c r="Y12" s="77">
        <f t="shared" si="2"/>
        <v>39418.75</v>
      </c>
      <c r="Z12" s="74">
        <f t="shared" si="2"/>
        <v>39601</v>
      </c>
      <c r="AA12" s="77">
        <f t="shared" si="2"/>
        <v>39784</v>
      </c>
      <c r="AB12" s="74">
        <f t="shared" si="2"/>
        <v>39966.25</v>
      </c>
      <c r="AC12" s="77">
        <f t="shared" si="2"/>
        <v>40149.25</v>
      </c>
      <c r="AD12" s="74">
        <f t="shared" si="2"/>
        <v>40331.5</v>
      </c>
      <c r="AE12" s="77">
        <f t="shared" si="2"/>
        <v>40514.5</v>
      </c>
      <c r="AF12" s="74">
        <f t="shared" si="2"/>
        <v>40696.75</v>
      </c>
      <c r="AG12" s="77">
        <f t="shared" si="2"/>
        <v>40879.75</v>
      </c>
      <c r="AH12" s="74">
        <f t="shared" si="2"/>
        <v>41062</v>
      </c>
      <c r="AI12" s="77">
        <f t="shared" si="2"/>
        <v>41245</v>
      </c>
      <c r="AJ12" s="74">
        <f t="shared" si="2"/>
        <v>41427.25</v>
      </c>
      <c r="AK12" s="77">
        <f t="shared" si="2"/>
        <v>41610.25</v>
      </c>
      <c r="AL12" s="74">
        <f t="shared" si="3"/>
        <v>41792.5</v>
      </c>
      <c r="AM12" s="77">
        <f t="shared" si="3"/>
        <v>41975.5</v>
      </c>
      <c r="AN12" s="74">
        <f t="shared" si="3"/>
        <v>42157.75</v>
      </c>
      <c r="AO12" s="77">
        <f t="shared" si="3"/>
        <v>42340.75</v>
      </c>
      <c r="AP12" s="74">
        <f t="shared" si="3"/>
        <v>42523</v>
      </c>
      <c r="AQ12" s="77">
        <f t="shared" si="3"/>
        <v>42706</v>
      </c>
      <c r="AR12" s="74">
        <f t="shared" si="3"/>
        <v>42888.25</v>
      </c>
      <c r="AS12" s="77">
        <f t="shared" si="3"/>
        <v>43071.25</v>
      </c>
      <c r="AT12" s="74">
        <f t="shared" si="3"/>
        <v>43253.5</v>
      </c>
      <c r="AU12" s="77">
        <f t="shared" si="3"/>
        <v>43436.5</v>
      </c>
      <c r="AV12" s="74">
        <f t="shared" si="3"/>
        <v>43618.75</v>
      </c>
      <c r="AW12" s="77">
        <f t="shared" si="3"/>
        <v>43801.75</v>
      </c>
      <c r="AX12" s="74">
        <f t="shared" si="3"/>
        <v>43984</v>
      </c>
      <c r="AY12" s="77">
        <f t="shared" si="3"/>
        <v>44167</v>
      </c>
      <c r="AZ12" s="74">
        <f t="shared" si="3"/>
        <v>44349.25</v>
      </c>
      <c r="BA12" s="77">
        <f t="shared" si="3"/>
        <v>44532.25</v>
      </c>
    </row>
    <row r="13" spans="1:56" s="40" customFormat="1" ht="25.5" x14ac:dyDescent="0.6">
      <c r="B13" s="38" t="s">
        <v>13</v>
      </c>
      <c r="C13" s="38"/>
      <c r="D13" s="54">
        <f>'SDR Patient and Stations'!C12</f>
        <v>0.93269230769230771</v>
      </c>
      <c r="E13" s="55">
        <f>'SDR Patient and Stations'!D12</f>
        <v>0.80882352941176472</v>
      </c>
      <c r="F13" s="54">
        <f>'SDR Patient and Stations'!E12</f>
        <v>0.91176470588235292</v>
      </c>
      <c r="G13" s="55">
        <f>'SDR Patient and Stations'!F12</f>
        <v>0.78409090909090906</v>
      </c>
      <c r="H13" s="54">
        <f>'SDR Patient and Stations'!G12</f>
        <v>0.82954545454545459</v>
      </c>
      <c r="I13" s="55">
        <f>'SDR Patient and Stations'!H12</f>
        <v>0.86029411764705888</v>
      </c>
      <c r="J13" s="54">
        <f>'SDR Patient and Stations'!I12</f>
        <v>0.86764705882352944</v>
      </c>
      <c r="K13" s="55">
        <f>'SDR Patient and Stations'!J12</f>
        <v>0.90441176470588236</v>
      </c>
      <c r="L13" s="54">
        <f>'SDR Patient and Stations'!K12</f>
        <v>0.8716216216216216</v>
      </c>
      <c r="M13" s="55">
        <f>'SDR Patient and Stations'!L12</f>
        <v>0.8716216216216216</v>
      </c>
      <c r="N13" s="54">
        <f>'SDR Patient and Stations'!M12</f>
        <v>0.77976190476190477</v>
      </c>
      <c r="O13" s="55">
        <f>'SDR Patient and Stations'!N12</f>
        <v>0.83333333333333337</v>
      </c>
      <c r="P13" s="54">
        <f>'SDR Patient and Stations'!O12</f>
        <v>0.81547619047619047</v>
      </c>
      <c r="Q13" s="55">
        <f>'SDR Patient and Stations'!P12</f>
        <v>0.84523809523809523</v>
      </c>
      <c r="R13" s="54">
        <f>'SDR Patient and Stations'!Q12</f>
        <v>0.79761904761904767</v>
      </c>
      <c r="S13" s="55">
        <f>'SDR Patient and Stations'!R12</f>
        <v>0.75</v>
      </c>
      <c r="T13" s="54">
        <f>'SDR Patient and Stations'!S12</f>
        <v>0.77976190476190477</v>
      </c>
      <c r="U13" s="55">
        <f>'SDR Patient and Stations'!T12</f>
        <v>0.83333333333333337</v>
      </c>
      <c r="V13" s="54">
        <f>'SDR Patient and Stations'!U12</f>
        <v>0.79166666666666663</v>
      </c>
      <c r="W13" s="55">
        <f>'SDR Patient and Stations'!V12</f>
        <v>0.81547619047619047</v>
      </c>
      <c r="X13" s="54">
        <f>'SDR Patient and Stations'!W12</f>
        <v>0.79761904761904767</v>
      </c>
      <c r="Y13" s="55">
        <f>'SDR Patient and Stations'!X12</f>
        <v>0.88124999999999998</v>
      </c>
      <c r="Z13" s="54">
        <f>'SDR Patient and Stations'!Y12</f>
        <v>0.9375</v>
      </c>
      <c r="AA13" s="55">
        <f>'SDR Patient and Stations'!Z12</f>
        <v>0.86250000000000004</v>
      </c>
      <c r="AB13" s="54">
        <f>'SDR Patient and Stations'!AA12</f>
        <v>0.86875000000000002</v>
      </c>
      <c r="AC13" s="55">
        <f>'SDR Patient and Stations'!AB12</f>
        <v>0.86309523809523814</v>
      </c>
      <c r="AD13" s="54">
        <f>'SDR Patient and Stations'!AC12</f>
        <v>0.88095238095238093</v>
      </c>
      <c r="AE13" s="55">
        <f>'SDR Patient and Stations'!AD12</f>
        <v>0.85119047619047616</v>
      </c>
      <c r="AF13" s="54">
        <f>'SDR Patient and Stations'!AE12</f>
        <v>0.8928571428571429</v>
      </c>
      <c r="AG13" s="55">
        <f>'SDR Patient and Stations'!AF12</f>
        <v>0.84523809523809523</v>
      </c>
      <c r="AH13" s="54">
        <f>'SDR Patient and Stations'!AG12</f>
        <v>0.85119047619047616</v>
      </c>
      <c r="AI13" s="55">
        <f>'SDR Patient and Stations'!AH12</f>
        <v>0.7678571428571429</v>
      </c>
      <c r="AJ13" s="54">
        <f>'SDR Patient and Stations'!AI12</f>
        <v>0</v>
      </c>
      <c r="AK13" s="55">
        <f>'SDR Patient and Stations'!AJ12</f>
        <v>0</v>
      </c>
      <c r="AL13" s="54">
        <f>'SDR Patient and Stations'!AK12</f>
        <v>0.79761904761904767</v>
      </c>
      <c r="AM13" s="55">
        <f>'SDR Patient and Stations'!AL12</f>
        <v>0.84523809523809523</v>
      </c>
      <c r="AN13" s="54">
        <f>'SDR Patient and Stations'!AM12</f>
        <v>0.9107142857142857</v>
      </c>
      <c r="AO13" s="55">
        <f>'SDR Patient and Stations'!AN12</f>
        <v>0.94047619047619047</v>
      </c>
      <c r="AP13" s="54">
        <f>'SDR Patient and Stations'!AO12</f>
        <v>0.9107142857142857</v>
      </c>
      <c r="AQ13" s="55">
        <f>'SDR Patient and Stations'!AP12</f>
        <v>0.9375</v>
      </c>
      <c r="AR13" s="54">
        <f>'SDR Patient and Stations'!AQ12</f>
        <v>0.84146341463414631</v>
      </c>
      <c r="AS13" s="55">
        <f>'SDR Patient and Stations'!AR12</f>
        <v>0.87195121951219512</v>
      </c>
      <c r="AT13" s="54">
        <f>'SDR Patient and Stations'!AS12</f>
        <v>0.92073170731707321</v>
      </c>
      <c r="AU13" s="55" t="e">
        <f>'SDR Patient and Stations'!AT12</f>
        <v>#DIV/0!</v>
      </c>
      <c r="AV13" s="54">
        <f>'SDR Patient and Stations'!AU12</f>
        <v>0</v>
      </c>
      <c r="AW13" s="55">
        <f>'SDR Patient and Stations'!AV12</f>
        <v>0</v>
      </c>
      <c r="AX13" s="54">
        <f>'SDR Patient and Stations'!AW12</f>
        <v>0</v>
      </c>
      <c r="AY13" s="55">
        <f>'SDR Patient and Stations'!AX12</f>
        <v>0</v>
      </c>
      <c r="AZ13" s="54">
        <f>'SDR Patient and Stations'!AY12</f>
        <v>0</v>
      </c>
      <c r="BA13" s="55">
        <f>'SDR Patient and Stations'!AZ12</f>
        <v>0</v>
      </c>
    </row>
    <row r="14" spans="1:56" s="44" customFormat="1" ht="56.25" customHeight="1" x14ac:dyDescent="0.6">
      <c r="B14" s="163" t="s">
        <v>74</v>
      </c>
      <c r="C14" s="45">
        <f>'SDR Patient and Stations'!B14</f>
        <v>0</v>
      </c>
      <c r="D14" s="166">
        <f>'SDR Patient and Stations'!C14</f>
        <v>8</v>
      </c>
      <c r="E14" s="167">
        <f>'SDR Patient and Stations'!D14</f>
        <v>0</v>
      </c>
      <c r="F14" s="166">
        <f>'SDR Patient and Stations'!E14</f>
        <v>10</v>
      </c>
      <c r="G14" s="167">
        <f>'SDR Patient and Stations'!F14</f>
        <v>0</v>
      </c>
      <c r="H14" s="166">
        <f>'SDR Patient and Stations'!G14</f>
        <v>-10</v>
      </c>
      <c r="I14" s="167">
        <f>'SDR Patient and Stations'!H14</f>
        <v>0</v>
      </c>
      <c r="J14" s="166">
        <f>'SDR Patient and Stations'!I14</f>
        <v>0</v>
      </c>
      <c r="K14" s="167">
        <f>'SDR Patient and Stations'!J14</f>
        <v>3</v>
      </c>
      <c r="L14" s="166">
        <f>'SDR Patient and Stations'!K14</f>
        <v>0</v>
      </c>
      <c r="M14" s="167">
        <f>'SDR Patient and Stations'!L14</f>
        <v>5</v>
      </c>
      <c r="N14" s="166">
        <f>'SDR Patient and Stations'!M14</f>
        <v>0</v>
      </c>
      <c r="O14" s="167">
        <f>'SDR Patient and Stations'!N14</f>
        <v>0</v>
      </c>
      <c r="P14" s="166">
        <f>'SDR Patient and Stations'!O14</f>
        <v>0</v>
      </c>
      <c r="Q14" s="167">
        <f>'SDR Patient and Stations'!P14</f>
        <v>0</v>
      </c>
      <c r="R14" s="166">
        <f>'SDR Patient and Stations'!Q14</f>
        <v>0</v>
      </c>
      <c r="S14" s="167">
        <f>'SDR Patient and Stations'!R14</f>
        <v>0</v>
      </c>
      <c r="T14" s="166">
        <f>'SDR Patient and Stations'!S14</f>
        <v>0</v>
      </c>
      <c r="U14" s="167">
        <f>'SDR Patient and Stations'!T14</f>
        <v>0</v>
      </c>
      <c r="V14" s="166">
        <f>'SDR Patient and Stations'!U14</f>
        <v>0</v>
      </c>
      <c r="W14" s="167">
        <f>'SDR Patient and Stations'!V14</f>
        <v>0</v>
      </c>
      <c r="X14" s="166">
        <f>'SDR Patient and Stations'!W14</f>
        <v>-2</v>
      </c>
      <c r="Y14" s="167">
        <f>'SDR Patient and Stations'!X14</f>
        <v>0</v>
      </c>
      <c r="Z14" s="166">
        <f>'SDR Patient and Stations'!Y14</f>
        <v>0</v>
      </c>
      <c r="AA14" s="167">
        <f>'SDR Patient and Stations'!Z14</f>
        <v>0</v>
      </c>
      <c r="AB14" s="166">
        <f>'SDR Patient and Stations'!AA14</f>
        <v>2</v>
      </c>
      <c r="AC14" s="167">
        <f>'SDR Patient and Stations'!AB14</f>
        <v>0</v>
      </c>
      <c r="AD14" s="166">
        <f>'SDR Patient and Stations'!AC14</f>
        <v>0</v>
      </c>
      <c r="AE14" s="167">
        <f>'SDR Patient and Stations'!AD14</f>
        <v>0</v>
      </c>
      <c r="AF14" s="166">
        <f>'SDR Patient and Stations'!AE14</f>
        <v>0</v>
      </c>
      <c r="AG14" s="167">
        <f>'SDR Patient and Stations'!AF14</f>
        <v>0</v>
      </c>
      <c r="AH14" s="166">
        <f>'SDR Patient and Stations'!AG14</f>
        <v>0</v>
      </c>
      <c r="AI14" s="167">
        <f>'SDR Patient and Stations'!AH14</f>
        <v>-18</v>
      </c>
      <c r="AJ14" s="166">
        <f>'SDR Patient and Stations'!AI14</f>
        <v>0</v>
      </c>
      <c r="AK14" s="167">
        <f>'SDR Patient and Stations'!AJ14</f>
        <v>18</v>
      </c>
      <c r="AL14" s="166">
        <f>'SDR Patient and Stations'!AK14</f>
        <v>0</v>
      </c>
      <c r="AM14" s="167">
        <f>'SDR Patient and Stations'!AL14</f>
        <v>0</v>
      </c>
      <c r="AN14" s="166">
        <f>'SDR Patient and Stations'!AM14</f>
        <v>0</v>
      </c>
      <c r="AO14" s="167">
        <f>'SDR Patient and Stations'!AN14</f>
        <v>0</v>
      </c>
      <c r="AP14" s="166">
        <f>'SDR Patient and Stations'!AO14</f>
        <v>-2</v>
      </c>
      <c r="AQ14" s="167">
        <f>'SDR Patient and Stations'!AP14</f>
        <v>1</v>
      </c>
      <c r="AR14" s="166">
        <f>'SDR Patient and Stations'!AQ14</f>
        <v>0</v>
      </c>
      <c r="AS14" s="167">
        <f>'SDR Patient and Stations'!AR14</f>
        <v>0</v>
      </c>
      <c r="AT14" s="166">
        <f>'SDR Patient and Stations'!AS14</f>
        <v>0</v>
      </c>
      <c r="AU14" s="167">
        <f>'SDR Patient and Stations'!AT14</f>
        <v>0</v>
      </c>
      <c r="AV14" s="166">
        <f>'SDR Patient and Stations'!AU14</f>
        <v>0</v>
      </c>
      <c r="AW14" s="167">
        <f>'SDR Patient and Stations'!AV14</f>
        <v>0</v>
      </c>
      <c r="AX14" s="166">
        <f>'SDR Patient and Stations'!AW14</f>
        <v>0</v>
      </c>
      <c r="AY14" s="167">
        <f>'SDR Patient and Stations'!AX14</f>
        <v>0</v>
      </c>
      <c r="AZ14" s="166">
        <f>'SDR Patient and Stations'!AY14</f>
        <v>0</v>
      </c>
      <c r="BA14" s="167">
        <f>'SDR Patient and Stations'!AZ14</f>
        <v>0</v>
      </c>
      <c r="BB14" s="51"/>
      <c r="BC14" s="48"/>
      <c r="BD14" s="51"/>
    </row>
    <row r="15" spans="1:56" s="44" customFormat="1" ht="25.5" x14ac:dyDescent="0.6">
      <c r="B15" s="43" t="s">
        <v>72</v>
      </c>
      <c r="C15" s="43"/>
      <c r="D15" s="168">
        <f>'SDR Patient and Stations'!C15</f>
        <v>0</v>
      </c>
      <c r="E15" s="166">
        <f>'SDR Patient and Stations'!D15</f>
        <v>0</v>
      </c>
      <c r="F15" s="167">
        <f>'SDR Patient and Stations'!E15</f>
        <v>0</v>
      </c>
      <c r="G15" s="166">
        <f>'SDR Patient and Stations'!F15</f>
        <v>8</v>
      </c>
      <c r="H15" s="167">
        <f>'SDR Patient and Stations'!G15</f>
        <v>0</v>
      </c>
      <c r="I15" s="166">
        <f>'SDR Patient and Stations'!H15</f>
        <v>10</v>
      </c>
      <c r="J15" s="167">
        <f>'SDR Patient and Stations'!I15</f>
        <v>0</v>
      </c>
      <c r="K15" s="166">
        <f>'SDR Patient and Stations'!J15</f>
        <v>-10</v>
      </c>
      <c r="L15" s="167">
        <f>'SDR Patient and Stations'!K15</f>
        <v>0</v>
      </c>
      <c r="M15" s="166">
        <f>'SDR Patient and Stations'!L15</f>
        <v>0</v>
      </c>
      <c r="N15" s="167">
        <f>'SDR Patient and Stations'!M15</f>
        <v>3</v>
      </c>
      <c r="O15" s="166">
        <f>'SDR Patient and Stations'!N15</f>
        <v>0</v>
      </c>
      <c r="P15" s="167">
        <f>'SDR Patient and Stations'!O15</f>
        <v>5</v>
      </c>
      <c r="Q15" s="166">
        <f>'SDR Patient and Stations'!P15</f>
        <v>0</v>
      </c>
      <c r="R15" s="167">
        <f>'SDR Patient and Stations'!Q15</f>
        <v>0</v>
      </c>
      <c r="S15" s="166">
        <f>'SDR Patient and Stations'!R15</f>
        <v>0</v>
      </c>
      <c r="T15" s="167">
        <f>'SDR Patient and Stations'!S15</f>
        <v>0</v>
      </c>
      <c r="U15" s="166">
        <f>'SDR Patient and Stations'!T15</f>
        <v>0</v>
      </c>
      <c r="V15" s="167">
        <f>'SDR Patient and Stations'!U15</f>
        <v>0</v>
      </c>
      <c r="W15" s="166">
        <f>'SDR Patient and Stations'!V15</f>
        <v>0</v>
      </c>
      <c r="X15" s="167">
        <f>'SDR Patient and Stations'!W15</f>
        <v>0</v>
      </c>
      <c r="Y15" s="166">
        <f>'SDR Patient and Stations'!X15</f>
        <v>0</v>
      </c>
      <c r="Z15" s="167">
        <f>'SDR Patient and Stations'!Y15</f>
        <v>0</v>
      </c>
      <c r="AA15" s="166">
        <f>'SDR Patient and Stations'!Z15</f>
        <v>-2</v>
      </c>
      <c r="AB15" s="167">
        <f>'SDR Patient and Stations'!AA15</f>
        <v>0</v>
      </c>
      <c r="AC15" s="166">
        <f>'SDR Patient and Stations'!AB15</f>
        <v>0</v>
      </c>
      <c r="AD15" s="167">
        <f>'SDR Patient and Stations'!AC15</f>
        <v>0</v>
      </c>
      <c r="AE15" s="166">
        <f>'SDR Patient and Stations'!AD15</f>
        <v>2</v>
      </c>
      <c r="AF15" s="167">
        <f>'SDR Patient and Stations'!AE15</f>
        <v>0</v>
      </c>
      <c r="AG15" s="166">
        <f>'SDR Patient and Stations'!AF15</f>
        <v>0</v>
      </c>
      <c r="AH15" s="167">
        <f>'SDR Patient and Stations'!AG15</f>
        <v>0</v>
      </c>
      <c r="AI15" s="166">
        <f>'SDR Patient and Stations'!AH15</f>
        <v>0</v>
      </c>
      <c r="AJ15" s="167">
        <f>'SDR Patient and Stations'!AI15</f>
        <v>0</v>
      </c>
      <c r="AK15" s="166">
        <f>'SDR Patient and Stations'!AJ15</f>
        <v>0</v>
      </c>
      <c r="AL15" s="167">
        <f>'SDR Patient and Stations'!AK15</f>
        <v>-18</v>
      </c>
      <c r="AM15" s="166">
        <f>'SDR Patient and Stations'!AL15</f>
        <v>0</v>
      </c>
      <c r="AN15" s="167">
        <f>'SDR Patient and Stations'!AM15</f>
        <v>18</v>
      </c>
      <c r="AO15" s="166">
        <f>'SDR Patient and Stations'!AN15</f>
        <v>0</v>
      </c>
      <c r="AP15" s="167">
        <f>'SDR Patient and Stations'!AO15</f>
        <v>0</v>
      </c>
      <c r="AQ15" s="166">
        <f>'SDR Patient and Stations'!AP15</f>
        <v>0</v>
      </c>
      <c r="AR15" s="167">
        <f>'SDR Patient and Stations'!AQ15</f>
        <v>0</v>
      </c>
      <c r="AS15" s="166">
        <f>'SDR Patient and Stations'!AR15</f>
        <v>-2</v>
      </c>
      <c r="AT15" s="167">
        <f>'SDR Patient and Stations'!AS15</f>
        <v>1</v>
      </c>
      <c r="AU15" s="166">
        <f>'SDR Patient and Stations'!AT15</f>
        <v>0</v>
      </c>
      <c r="AV15" s="167">
        <f>'SDR Patient and Stations'!AU15</f>
        <v>0</v>
      </c>
      <c r="AW15" s="166">
        <f>'SDR Patient and Stations'!AV15</f>
        <v>0</v>
      </c>
      <c r="AX15" s="167">
        <f>'SDR Patient and Stations'!AW15</f>
        <v>0</v>
      </c>
      <c r="AY15" s="166">
        <f>'SDR Patient and Stations'!AX15</f>
        <v>0</v>
      </c>
      <c r="AZ15" s="167">
        <f>'SDR Patient and Stations'!AY15</f>
        <v>0</v>
      </c>
      <c r="BA15" s="166">
        <f>'SDR Patient and Stations'!AZ15</f>
        <v>0</v>
      </c>
      <c r="BB15" s="48"/>
      <c r="BC15" s="51"/>
      <c r="BD15" s="48"/>
    </row>
    <row r="16" spans="1:56" ht="25.5" x14ac:dyDescent="0.6">
      <c r="B16" s="42" t="s">
        <v>73</v>
      </c>
      <c r="C16" s="3"/>
      <c r="D16" s="3">
        <f>'SDR Patient and Stations'!C16</f>
        <v>0</v>
      </c>
      <c r="E16" s="46">
        <f>'SDR Patient and Stations'!D16</f>
        <v>0</v>
      </c>
      <c r="F16" s="49">
        <f>'SDR Patient and Stations'!E16</f>
        <v>0</v>
      </c>
      <c r="G16" s="52">
        <f>'SDR Patient and Stations'!F16</f>
        <v>0</v>
      </c>
      <c r="H16" s="49">
        <f>'SDR Patient and Stations'!G16</f>
        <v>8</v>
      </c>
      <c r="I16" s="52">
        <f>'SDR Patient and Stations'!H16</f>
        <v>0</v>
      </c>
      <c r="J16" s="49">
        <f>'SDR Patient and Stations'!I16</f>
        <v>10</v>
      </c>
      <c r="K16" s="52">
        <f>'SDR Patient and Stations'!J16</f>
        <v>0</v>
      </c>
      <c r="L16" s="49">
        <f>'SDR Patient and Stations'!K16</f>
        <v>-10</v>
      </c>
      <c r="M16" s="52">
        <f>'SDR Patient and Stations'!L16</f>
        <v>0</v>
      </c>
      <c r="N16" s="49">
        <f>'SDR Patient and Stations'!M16</f>
        <v>0</v>
      </c>
      <c r="O16" s="52">
        <f>'SDR Patient and Stations'!N16</f>
        <v>3</v>
      </c>
      <c r="P16" s="49">
        <f>'SDR Patient and Stations'!O16</f>
        <v>0</v>
      </c>
      <c r="Q16" s="52">
        <f>'SDR Patient and Stations'!P16</f>
        <v>5</v>
      </c>
      <c r="R16" s="49">
        <f>'SDR Patient and Stations'!Q16</f>
        <v>0</v>
      </c>
      <c r="S16" s="52">
        <f>'SDR Patient and Stations'!R16</f>
        <v>0</v>
      </c>
      <c r="T16" s="49">
        <f>'SDR Patient and Stations'!S16</f>
        <v>0</v>
      </c>
      <c r="U16" s="52">
        <f>'SDR Patient and Stations'!T16</f>
        <v>0</v>
      </c>
      <c r="V16" s="49">
        <f>'SDR Patient and Stations'!U16</f>
        <v>0</v>
      </c>
      <c r="W16" s="52">
        <f>'SDR Patient and Stations'!V16</f>
        <v>0</v>
      </c>
      <c r="X16" s="49">
        <f>'SDR Patient and Stations'!W16</f>
        <v>0</v>
      </c>
      <c r="Y16" s="52">
        <f>'SDR Patient and Stations'!X16</f>
        <v>0</v>
      </c>
      <c r="Z16" s="49">
        <f>'SDR Patient and Stations'!Y16</f>
        <v>0</v>
      </c>
      <c r="AA16" s="52">
        <f>'SDR Patient and Stations'!Z16</f>
        <v>0</v>
      </c>
      <c r="AB16" s="49">
        <f>'SDR Patient and Stations'!AA16</f>
        <v>-2</v>
      </c>
      <c r="AC16" s="52">
        <f>'SDR Patient and Stations'!AB16</f>
        <v>0</v>
      </c>
      <c r="AD16" s="49">
        <f>'SDR Patient and Stations'!AC16</f>
        <v>0</v>
      </c>
      <c r="AE16" s="52">
        <f>'SDR Patient and Stations'!AD16</f>
        <v>0</v>
      </c>
      <c r="AF16" s="49">
        <f>'SDR Patient and Stations'!AE16</f>
        <v>2</v>
      </c>
      <c r="AG16" s="52">
        <f>'SDR Patient and Stations'!AF16</f>
        <v>0</v>
      </c>
      <c r="AH16" s="49">
        <f>'SDR Patient and Stations'!AG16</f>
        <v>0</v>
      </c>
      <c r="AI16" s="52">
        <f>'SDR Patient and Stations'!AH16</f>
        <v>0</v>
      </c>
      <c r="AJ16" s="49">
        <f>'SDR Patient and Stations'!AI16</f>
        <v>0</v>
      </c>
      <c r="AK16" s="52">
        <f>'SDR Patient and Stations'!AJ16</f>
        <v>0</v>
      </c>
      <c r="AL16" s="49">
        <f>'SDR Patient and Stations'!AK16</f>
        <v>0</v>
      </c>
      <c r="AM16" s="52">
        <f>'SDR Patient and Stations'!AL16</f>
        <v>-18</v>
      </c>
      <c r="AN16" s="49">
        <f>'SDR Patient and Stations'!AM16</f>
        <v>0</v>
      </c>
      <c r="AO16" s="52">
        <f>'SDR Patient and Stations'!AN16</f>
        <v>18</v>
      </c>
      <c r="AP16" s="49">
        <f>'SDR Patient and Stations'!AO16</f>
        <v>0</v>
      </c>
      <c r="AQ16" s="52">
        <f>'SDR Patient and Stations'!AP16</f>
        <v>0</v>
      </c>
      <c r="AR16" s="49">
        <f>'SDR Patient and Stations'!AQ16</f>
        <v>0</v>
      </c>
      <c r="AS16" s="52">
        <f>'SDR Patient and Stations'!AR16</f>
        <v>0</v>
      </c>
      <c r="AT16" s="49">
        <f>'SDR Patient and Stations'!AS16</f>
        <v>-2</v>
      </c>
      <c r="AU16" s="52">
        <f>'SDR Patient and Stations'!AT16</f>
        <v>1</v>
      </c>
      <c r="AV16" s="49">
        <f>'SDR Patient and Stations'!AU16</f>
        <v>0</v>
      </c>
      <c r="AW16" s="52">
        <f>'SDR Patient and Stations'!AV16</f>
        <v>0</v>
      </c>
      <c r="AX16" s="49">
        <f>'SDR Patient and Stations'!AW16</f>
        <v>0</v>
      </c>
      <c r="AY16" s="52">
        <f>'SDR Patient and Stations'!AX16</f>
        <v>0</v>
      </c>
      <c r="AZ16" s="49">
        <f>'SDR Patient and Stations'!AY16</f>
        <v>0</v>
      </c>
      <c r="BA16" s="52">
        <f>'SDR Patient and Stations'!AZ16</f>
        <v>0</v>
      </c>
      <c r="BB16" s="52"/>
      <c r="BC16" s="49"/>
      <c r="BD16" s="52"/>
    </row>
    <row r="17" spans="1:58" s="34" customFormat="1" x14ac:dyDescent="0.55000000000000004">
      <c r="B17" s="33" t="s">
        <v>34</v>
      </c>
      <c r="F17" s="47">
        <v>1998</v>
      </c>
      <c r="G17" s="50">
        <v>1999</v>
      </c>
      <c r="H17" s="53">
        <v>1999</v>
      </c>
      <c r="I17" s="50">
        <v>2000</v>
      </c>
      <c r="J17" s="53">
        <v>2000</v>
      </c>
      <c r="K17" s="50">
        <v>2001</v>
      </c>
      <c r="L17" s="53">
        <v>2001</v>
      </c>
      <c r="M17" s="50">
        <v>2002</v>
      </c>
      <c r="N17" s="53">
        <v>2002</v>
      </c>
      <c r="O17" s="50">
        <v>2003</v>
      </c>
      <c r="P17" s="53">
        <v>2003</v>
      </c>
      <c r="Q17" s="50">
        <v>2004</v>
      </c>
      <c r="R17" s="53">
        <v>2004</v>
      </c>
      <c r="S17" s="50">
        <v>2005</v>
      </c>
      <c r="T17" s="53">
        <v>2005</v>
      </c>
      <c r="U17" s="50">
        <v>2006</v>
      </c>
      <c r="V17" s="53">
        <v>2006</v>
      </c>
      <c r="W17" s="50">
        <v>2007</v>
      </c>
      <c r="X17" s="53">
        <v>2007</v>
      </c>
      <c r="Y17" s="50">
        <v>2008</v>
      </c>
      <c r="Z17" s="53">
        <v>2008</v>
      </c>
      <c r="AA17" s="50">
        <v>2009</v>
      </c>
      <c r="AB17" s="53">
        <v>2009</v>
      </c>
      <c r="AC17" s="50">
        <v>2010</v>
      </c>
      <c r="AD17" s="53">
        <v>2010</v>
      </c>
      <c r="AE17" s="50">
        <v>2011</v>
      </c>
      <c r="AF17" s="53">
        <v>2011</v>
      </c>
      <c r="AG17" s="50">
        <v>2012</v>
      </c>
      <c r="AH17" s="53">
        <v>2012</v>
      </c>
      <c r="AI17" s="50">
        <v>2013</v>
      </c>
      <c r="AJ17" s="53">
        <v>2013</v>
      </c>
      <c r="AK17" s="50">
        <v>2014</v>
      </c>
      <c r="AL17" s="53">
        <v>2014</v>
      </c>
      <c r="AM17" s="50">
        <v>2015</v>
      </c>
      <c r="AN17" s="53">
        <v>2015</v>
      </c>
      <c r="AO17" s="50">
        <v>2016</v>
      </c>
      <c r="AP17" s="53">
        <v>2016</v>
      </c>
      <c r="AQ17" s="50">
        <v>2017</v>
      </c>
      <c r="AR17" s="53">
        <v>2017</v>
      </c>
      <c r="AS17" s="50">
        <v>2018</v>
      </c>
      <c r="AT17" s="53">
        <v>2018</v>
      </c>
      <c r="AU17" s="50">
        <v>2019</v>
      </c>
      <c r="AV17" s="53">
        <v>2019</v>
      </c>
      <c r="AW17" s="50">
        <v>2020</v>
      </c>
      <c r="AX17" s="53"/>
      <c r="AY17" s="50"/>
      <c r="AZ17" s="53"/>
      <c r="BB17" s="50"/>
      <c r="BC17" s="53"/>
      <c r="BD17" s="50"/>
    </row>
    <row r="18" spans="1:58" s="37" customFormat="1" x14ac:dyDescent="0.55000000000000004">
      <c r="B18" s="35" t="s">
        <v>36</v>
      </c>
      <c r="F18" s="36">
        <v>36053</v>
      </c>
      <c r="G18" s="64">
        <v>36234</v>
      </c>
      <c r="H18" s="56">
        <v>36418</v>
      </c>
      <c r="I18" s="64">
        <f t="shared" ref="I18:BD18" si="4">G18+365.25</f>
        <v>36599.25</v>
      </c>
      <c r="J18" s="56">
        <f t="shared" si="4"/>
        <v>36783.25</v>
      </c>
      <c r="K18" s="64">
        <f t="shared" si="4"/>
        <v>36964.5</v>
      </c>
      <c r="L18" s="56">
        <f t="shared" si="4"/>
        <v>37148.5</v>
      </c>
      <c r="M18" s="64">
        <f t="shared" si="4"/>
        <v>37329.75</v>
      </c>
      <c r="N18" s="56">
        <f t="shared" si="4"/>
        <v>37513.75</v>
      </c>
      <c r="O18" s="64">
        <f t="shared" si="4"/>
        <v>37695</v>
      </c>
      <c r="P18" s="56">
        <f t="shared" si="4"/>
        <v>37879</v>
      </c>
      <c r="Q18" s="64">
        <f t="shared" si="4"/>
        <v>38060.25</v>
      </c>
      <c r="R18" s="56">
        <f t="shared" si="4"/>
        <v>38244.25</v>
      </c>
      <c r="S18" s="64">
        <f t="shared" si="4"/>
        <v>38425.5</v>
      </c>
      <c r="T18" s="56">
        <f t="shared" si="4"/>
        <v>38609.5</v>
      </c>
      <c r="U18" s="64">
        <f t="shared" si="4"/>
        <v>38790.75</v>
      </c>
      <c r="V18" s="56">
        <f t="shared" si="4"/>
        <v>38974.75</v>
      </c>
      <c r="W18" s="64">
        <f t="shared" si="4"/>
        <v>39156</v>
      </c>
      <c r="X18" s="56">
        <f t="shared" si="4"/>
        <v>39340</v>
      </c>
      <c r="Y18" s="64">
        <f t="shared" si="4"/>
        <v>39521.25</v>
      </c>
      <c r="Z18" s="56">
        <f t="shared" si="4"/>
        <v>39705.25</v>
      </c>
      <c r="AA18" s="64">
        <f t="shared" si="4"/>
        <v>39886.5</v>
      </c>
      <c r="AB18" s="56">
        <f t="shared" si="4"/>
        <v>40070.5</v>
      </c>
      <c r="AC18" s="64">
        <f t="shared" si="4"/>
        <v>40251.75</v>
      </c>
      <c r="AD18" s="56">
        <f t="shared" si="4"/>
        <v>40435.75</v>
      </c>
      <c r="AE18" s="64">
        <f t="shared" si="4"/>
        <v>40617</v>
      </c>
      <c r="AF18" s="56">
        <f t="shared" si="4"/>
        <v>40801</v>
      </c>
      <c r="AG18" s="64">
        <f t="shared" si="4"/>
        <v>40982.25</v>
      </c>
      <c r="AH18" s="56">
        <f t="shared" si="4"/>
        <v>41166.25</v>
      </c>
      <c r="AI18" s="64">
        <f t="shared" si="4"/>
        <v>41347.5</v>
      </c>
      <c r="AJ18" s="56">
        <f t="shared" si="4"/>
        <v>41531.5</v>
      </c>
      <c r="AK18" s="64">
        <f t="shared" si="4"/>
        <v>41712.75</v>
      </c>
      <c r="AL18" s="56">
        <f t="shared" si="4"/>
        <v>41896.75</v>
      </c>
      <c r="AM18" s="64">
        <f t="shared" si="4"/>
        <v>42078</v>
      </c>
      <c r="AN18" s="56">
        <f t="shared" si="4"/>
        <v>42262</v>
      </c>
      <c r="AO18" s="64">
        <f t="shared" si="4"/>
        <v>42443.25</v>
      </c>
      <c r="AP18" s="56">
        <f t="shared" si="4"/>
        <v>42627.25</v>
      </c>
      <c r="AQ18" s="64">
        <f t="shared" si="4"/>
        <v>42808.5</v>
      </c>
      <c r="AR18" s="56">
        <f t="shared" si="4"/>
        <v>42992.5</v>
      </c>
      <c r="AS18" s="64">
        <f t="shared" si="4"/>
        <v>43173.75</v>
      </c>
      <c r="AT18" s="56">
        <f t="shared" si="4"/>
        <v>43357.75</v>
      </c>
      <c r="AU18" s="64">
        <f t="shared" si="4"/>
        <v>43539</v>
      </c>
      <c r="AV18" s="56">
        <f t="shared" si="4"/>
        <v>43723</v>
      </c>
      <c r="AW18" s="64">
        <f t="shared" si="4"/>
        <v>43904.25</v>
      </c>
      <c r="AX18" s="56">
        <f t="shared" si="4"/>
        <v>44088.25</v>
      </c>
      <c r="AY18" s="64">
        <f t="shared" si="4"/>
        <v>44269.5</v>
      </c>
      <c r="AZ18" s="56">
        <f t="shared" si="4"/>
        <v>44453.5</v>
      </c>
      <c r="BB18" s="64">
        <f>AY18+365.25</f>
        <v>44634.75</v>
      </c>
      <c r="BC18" s="56">
        <f>AZ18+365.25</f>
        <v>44818.75</v>
      </c>
      <c r="BD18" s="64">
        <f t="shared" si="4"/>
        <v>45000</v>
      </c>
    </row>
    <row r="19" spans="1:58" s="37" customFormat="1" x14ac:dyDescent="0.55000000000000004">
      <c r="B19" s="35" t="s">
        <v>40</v>
      </c>
      <c r="F19" s="36">
        <f t="shared" ref="F19:BE19" si="5">I20</f>
        <v>35976.25</v>
      </c>
      <c r="G19" s="64">
        <f t="shared" si="5"/>
        <v>36160.5</v>
      </c>
      <c r="H19" s="56">
        <f t="shared" si="5"/>
        <v>36341.75</v>
      </c>
      <c r="I19" s="64">
        <f t="shared" si="5"/>
        <v>36525.75</v>
      </c>
      <c r="J19" s="56">
        <f t="shared" si="5"/>
        <v>36707</v>
      </c>
      <c r="K19" s="64">
        <f t="shared" si="5"/>
        <v>36891</v>
      </c>
      <c r="L19" s="56">
        <f t="shared" si="5"/>
        <v>37072.25</v>
      </c>
      <c r="M19" s="64">
        <f t="shared" si="5"/>
        <v>37256.25</v>
      </c>
      <c r="N19" s="56">
        <f t="shared" si="5"/>
        <v>37437.5</v>
      </c>
      <c r="O19" s="64">
        <f t="shared" si="5"/>
        <v>37621.5</v>
      </c>
      <c r="P19" s="56">
        <f t="shared" si="5"/>
        <v>37802.75</v>
      </c>
      <c r="Q19" s="64">
        <f t="shared" si="5"/>
        <v>37986.75</v>
      </c>
      <c r="R19" s="56">
        <f t="shared" si="5"/>
        <v>38168</v>
      </c>
      <c r="S19" s="64">
        <f t="shared" si="5"/>
        <v>38352</v>
      </c>
      <c r="T19" s="56">
        <f t="shared" si="5"/>
        <v>38533.25</v>
      </c>
      <c r="U19" s="64">
        <f t="shared" si="5"/>
        <v>38717.25</v>
      </c>
      <c r="V19" s="56">
        <f t="shared" si="5"/>
        <v>38898.5</v>
      </c>
      <c r="W19" s="64">
        <f t="shared" si="5"/>
        <v>39082.5</v>
      </c>
      <c r="X19" s="56">
        <f t="shared" si="5"/>
        <v>39263.75</v>
      </c>
      <c r="Y19" s="64">
        <f t="shared" si="5"/>
        <v>39447.75</v>
      </c>
      <c r="Z19" s="56">
        <f t="shared" si="5"/>
        <v>39629</v>
      </c>
      <c r="AA19" s="64">
        <f t="shared" si="5"/>
        <v>39813</v>
      </c>
      <c r="AB19" s="56">
        <f t="shared" si="5"/>
        <v>39994.25</v>
      </c>
      <c r="AC19" s="64">
        <f t="shared" si="5"/>
        <v>40178.25</v>
      </c>
      <c r="AD19" s="56">
        <f t="shared" si="5"/>
        <v>40359.5</v>
      </c>
      <c r="AE19" s="64">
        <f t="shared" si="5"/>
        <v>40543.5</v>
      </c>
      <c r="AF19" s="56">
        <f t="shared" si="5"/>
        <v>40724.75</v>
      </c>
      <c r="AG19" s="64">
        <f t="shared" si="5"/>
        <v>40908.75</v>
      </c>
      <c r="AH19" s="56">
        <f t="shared" si="5"/>
        <v>41090</v>
      </c>
      <c r="AI19" s="64">
        <f t="shared" si="5"/>
        <v>41274</v>
      </c>
      <c r="AJ19" s="56">
        <f t="shared" si="5"/>
        <v>41455.25</v>
      </c>
      <c r="AK19" s="64">
        <f t="shared" si="5"/>
        <v>41639.25</v>
      </c>
      <c r="AL19" s="56">
        <f t="shared" si="5"/>
        <v>41820.5</v>
      </c>
      <c r="AM19" s="64">
        <f t="shared" si="5"/>
        <v>42004.5</v>
      </c>
      <c r="AN19" s="56">
        <f t="shared" si="5"/>
        <v>42185.75</v>
      </c>
      <c r="AO19" s="64">
        <f t="shared" si="5"/>
        <v>42369.75</v>
      </c>
      <c r="AP19" s="56">
        <f t="shared" si="5"/>
        <v>42551</v>
      </c>
      <c r="AQ19" s="64">
        <f t="shared" si="5"/>
        <v>42735</v>
      </c>
      <c r="AR19" s="56">
        <f t="shared" si="5"/>
        <v>42916.25</v>
      </c>
      <c r="AS19" s="64">
        <f t="shared" si="5"/>
        <v>43100.25</v>
      </c>
      <c r="AT19" s="56">
        <f t="shared" si="5"/>
        <v>43281.5</v>
      </c>
      <c r="AU19" s="64">
        <f t="shared" si="5"/>
        <v>43465.5</v>
      </c>
      <c r="AV19" s="56">
        <f t="shared" si="5"/>
        <v>43646.75</v>
      </c>
      <c r="AW19" s="64">
        <f t="shared" si="5"/>
        <v>43830.75</v>
      </c>
      <c r="AX19" s="56">
        <f>BB20</f>
        <v>44012</v>
      </c>
      <c r="AY19" s="64">
        <f>BC20</f>
        <v>44196</v>
      </c>
      <c r="AZ19" s="56">
        <f>BD20</f>
        <v>44377.25</v>
      </c>
      <c r="BB19" s="64">
        <f t="shared" si="5"/>
        <v>0</v>
      </c>
      <c r="BC19" s="56">
        <f t="shared" si="5"/>
        <v>0</v>
      </c>
      <c r="BD19" s="64">
        <f t="shared" si="5"/>
        <v>0</v>
      </c>
      <c r="BE19" s="56">
        <f t="shared" si="5"/>
        <v>0</v>
      </c>
      <c r="BF19" s="64">
        <f t="shared" ref="BF19" si="6">BD19+365.25</f>
        <v>365.25</v>
      </c>
    </row>
    <row r="20" spans="1:58" s="139" customFormat="1" x14ac:dyDescent="0.55000000000000004">
      <c r="B20" s="181" t="s">
        <v>37</v>
      </c>
      <c r="F20" s="182">
        <v>35430</v>
      </c>
      <c r="G20" s="183">
        <v>35611</v>
      </c>
      <c r="H20" s="184">
        <f>F20+365.25</f>
        <v>35795.25</v>
      </c>
      <c r="I20" s="183">
        <f>G20+365.25</f>
        <v>35976.25</v>
      </c>
      <c r="J20" s="184">
        <f>H20+365.25</f>
        <v>36160.5</v>
      </c>
      <c r="K20" s="183">
        <f>I20+365.5</f>
        <v>36341.75</v>
      </c>
      <c r="L20" s="184">
        <f t="shared" ref="L20:AZ20" si="7">J20+365.25</f>
        <v>36525.75</v>
      </c>
      <c r="M20" s="183">
        <f t="shared" si="7"/>
        <v>36707</v>
      </c>
      <c r="N20" s="184">
        <f t="shared" si="7"/>
        <v>36891</v>
      </c>
      <c r="O20" s="183">
        <f t="shared" si="7"/>
        <v>37072.25</v>
      </c>
      <c r="P20" s="184">
        <f t="shared" si="7"/>
        <v>37256.25</v>
      </c>
      <c r="Q20" s="183">
        <f t="shared" si="7"/>
        <v>37437.5</v>
      </c>
      <c r="R20" s="184">
        <f t="shared" si="7"/>
        <v>37621.5</v>
      </c>
      <c r="S20" s="183">
        <f t="shared" si="7"/>
        <v>37802.75</v>
      </c>
      <c r="T20" s="184">
        <f t="shared" si="7"/>
        <v>37986.75</v>
      </c>
      <c r="U20" s="183">
        <f t="shared" si="7"/>
        <v>38168</v>
      </c>
      <c r="V20" s="184">
        <f t="shared" si="7"/>
        <v>38352</v>
      </c>
      <c r="W20" s="183">
        <f t="shared" si="7"/>
        <v>38533.25</v>
      </c>
      <c r="X20" s="184">
        <f t="shared" si="7"/>
        <v>38717.25</v>
      </c>
      <c r="Y20" s="183">
        <f t="shared" si="7"/>
        <v>38898.5</v>
      </c>
      <c r="Z20" s="184">
        <f t="shared" si="7"/>
        <v>39082.5</v>
      </c>
      <c r="AA20" s="183">
        <f t="shared" si="7"/>
        <v>39263.75</v>
      </c>
      <c r="AB20" s="184">
        <f t="shared" si="7"/>
        <v>39447.75</v>
      </c>
      <c r="AC20" s="183">
        <f t="shared" si="7"/>
        <v>39629</v>
      </c>
      <c r="AD20" s="184">
        <f t="shared" si="7"/>
        <v>39813</v>
      </c>
      <c r="AE20" s="183">
        <f t="shared" si="7"/>
        <v>39994.25</v>
      </c>
      <c r="AF20" s="184">
        <f t="shared" si="7"/>
        <v>40178.25</v>
      </c>
      <c r="AG20" s="183">
        <f t="shared" si="7"/>
        <v>40359.5</v>
      </c>
      <c r="AH20" s="184">
        <f t="shared" si="7"/>
        <v>40543.5</v>
      </c>
      <c r="AI20" s="183">
        <f t="shared" si="7"/>
        <v>40724.75</v>
      </c>
      <c r="AJ20" s="184">
        <f t="shared" si="7"/>
        <v>40908.75</v>
      </c>
      <c r="AK20" s="183">
        <f t="shared" si="7"/>
        <v>41090</v>
      </c>
      <c r="AL20" s="184">
        <f t="shared" si="7"/>
        <v>41274</v>
      </c>
      <c r="AM20" s="183">
        <f t="shared" si="7"/>
        <v>41455.25</v>
      </c>
      <c r="AN20" s="184">
        <f t="shared" si="7"/>
        <v>41639.25</v>
      </c>
      <c r="AO20" s="183">
        <f t="shared" si="7"/>
        <v>41820.5</v>
      </c>
      <c r="AP20" s="184">
        <f t="shared" si="7"/>
        <v>42004.5</v>
      </c>
      <c r="AQ20" s="183">
        <f t="shared" si="7"/>
        <v>42185.75</v>
      </c>
      <c r="AR20" s="184">
        <f t="shared" si="7"/>
        <v>42369.75</v>
      </c>
      <c r="AS20" s="183">
        <f t="shared" si="7"/>
        <v>42551</v>
      </c>
      <c r="AT20" s="184">
        <f t="shared" si="7"/>
        <v>42735</v>
      </c>
      <c r="AU20" s="183">
        <f t="shared" si="7"/>
        <v>42916.25</v>
      </c>
      <c r="AV20" s="184">
        <f t="shared" si="7"/>
        <v>43100.25</v>
      </c>
      <c r="AW20" s="183">
        <f t="shared" si="7"/>
        <v>43281.5</v>
      </c>
      <c r="AX20" s="184">
        <f t="shared" si="7"/>
        <v>43465.5</v>
      </c>
      <c r="AY20" s="183">
        <f t="shared" si="7"/>
        <v>43646.75</v>
      </c>
      <c r="AZ20" s="184">
        <f t="shared" si="7"/>
        <v>43830.75</v>
      </c>
      <c r="BB20" s="183">
        <f>AY20+365.25</f>
        <v>44012</v>
      </c>
      <c r="BC20" s="184">
        <f>AZ20+365.25</f>
        <v>44196</v>
      </c>
      <c r="BD20" s="183">
        <f t="shared" ref="BD20" si="8">BB20+365.25</f>
        <v>44377.25</v>
      </c>
    </row>
    <row r="21" spans="1:58" x14ac:dyDescent="0.55000000000000004">
      <c r="B21" s="3" t="s">
        <v>2</v>
      </c>
      <c r="F21" s="5">
        <f>$C$1</f>
        <v>0.72</v>
      </c>
      <c r="G21" s="66">
        <f t="shared" ref="G21:BD21" si="9">$C$1</f>
        <v>0.72</v>
      </c>
      <c r="H21" s="58">
        <f t="shared" si="9"/>
        <v>0.72</v>
      </c>
      <c r="I21" s="66">
        <f t="shared" si="9"/>
        <v>0.72</v>
      </c>
      <c r="J21" s="58">
        <f t="shared" si="9"/>
        <v>0.72</v>
      </c>
      <c r="K21" s="66">
        <f t="shared" si="9"/>
        <v>0.72</v>
      </c>
      <c r="L21" s="58">
        <f t="shared" si="9"/>
        <v>0.72</v>
      </c>
      <c r="M21" s="66">
        <f t="shared" si="9"/>
        <v>0.72</v>
      </c>
      <c r="N21" s="58">
        <f t="shared" si="9"/>
        <v>0.72</v>
      </c>
      <c r="O21" s="66">
        <f t="shared" si="9"/>
        <v>0.72</v>
      </c>
      <c r="P21" s="58">
        <f t="shared" si="9"/>
        <v>0.72</v>
      </c>
      <c r="Q21" s="66">
        <f t="shared" si="9"/>
        <v>0.72</v>
      </c>
      <c r="R21" s="58">
        <f t="shared" si="9"/>
        <v>0.72</v>
      </c>
      <c r="S21" s="66">
        <f t="shared" si="9"/>
        <v>0.72</v>
      </c>
      <c r="T21" s="58">
        <f t="shared" si="9"/>
        <v>0.72</v>
      </c>
      <c r="U21" s="66">
        <f t="shared" si="9"/>
        <v>0.72</v>
      </c>
      <c r="V21" s="58">
        <f t="shared" si="9"/>
        <v>0.72</v>
      </c>
      <c r="W21" s="66">
        <f t="shared" si="9"/>
        <v>0.72</v>
      </c>
      <c r="X21" s="58">
        <f t="shared" si="9"/>
        <v>0.72</v>
      </c>
      <c r="Y21" s="66">
        <f t="shared" si="9"/>
        <v>0.72</v>
      </c>
      <c r="Z21" s="58">
        <f t="shared" si="9"/>
        <v>0.72</v>
      </c>
      <c r="AA21" s="66">
        <f t="shared" si="9"/>
        <v>0.72</v>
      </c>
      <c r="AB21" s="58">
        <f t="shared" si="9"/>
        <v>0.72</v>
      </c>
      <c r="AC21" s="66">
        <f t="shared" si="9"/>
        <v>0.72</v>
      </c>
      <c r="AD21" s="58">
        <f t="shared" si="9"/>
        <v>0.72</v>
      </c>
      <c r="AE21" s="66">
        <f t="shared" si="9"/>
        <v>0.72</v>
      </c>
      <c r="AF21" s="58">
        <f t="shared" si="9"/>
        <v>0.72</v>
      </c>
      <c r="AG21" s="66">
        <f t="shared" si="9"/>
        <v>0.72</v>
      </c>
      <c r="AH21" s="58">
        <f t="shared" si="9"/>
        <v>0.72</v>
      </c>
      <c r="AI21" s="66">
        <f t="shared" si="9"/>
        <v>0.72</v>
      </c>
      <c r="AJ21" s="58">
        <f t="shared" si="9"/>
        <v>0.72</v>
      </c>
      <c r="AK21" s="66">
        <f t="shared" si="9"/>
        <v>0.72</v>
      </c>
      <c r="AL21" s="58">
        <f t="shared" si="9"/>
        <v>0.72</v>
      </c>
      <c r="AM21" s="66">
        <f t="shared" si="9"/>
        <v>0.72</v>
      </c>
      <c r="AN21" s="58">
        <f t="shared" si="9"/>
        <v>0.72</v>
      </c>
      <c r="AO21" s="66">
        <f t="shared" si="9"/>
        <v>0.72</v>
      </c>
      <c r="AP21" s="58">
        <f t="shared" si="9"/>
        <v>0.72</v>
      </c>
      <c r="AQ21" s="66">
        <f t="shared" si="9"/>
        <v>0.72</v>
      </c>
      <c r="AR21" s="58">
        <f t="shared" si="9"/>
        <v>0.72</v>
      </c>
      <c r="AS21" s="66">
        <f t="shared" si="9"/>
        <v>0.72</v>
      </c>
      <c r="AT21" s="58">
        <f t="shared" si="9"/>
        <v>0.72</v>
      </c>
      <c r="AU21" s="66">
        <f t="shared" si="9"/>
        <v>0.72</v>
      </c>
      <c r="AV21" s="58">
        <f t="shared" si="9"/>
        <v>0.72</v>
      </c>
      <c r="AW21" s="66">
        <f t="shared" si="9"/>
        <v>0.72</v>
      </c>
      <c r="AX21" s="58">
        <f t="shared" si="9"/>
        <v>0.72</v>
      </c>
      <c r="AY21" s="66">
        <f t="shared" si="9"/>
        <v>0.72</v>
      </c>
      <c r="AZ21" s="58">
        <f t="shared" si="9"/>
        <v>0.72</v>
      </c>
      <c r="BB21" s="66">
        <f t="shared" si="9"/>
        <v>0.72</v>
      </c>
      <c r="BC21" s="58">
        <f t="shared" si="9"/>
        <v>0.72</v>
      </c>
      <c r="BD21" s="66">
        <f t="shared" si="9"/>
        <v>0.72</v>
      </c>
    </row>
    <row r="22" spans="1:58" x14ac:dyDescent="0.55000000000000004">
      <c r="B22" s="3" t="s">
        <v>56</v>
      </c>
      <c r="C22">
        <f>'SDR Patient and Stations'!B12</f>
        <v>0.875</v>
      </c>
      <c r="D22">
        <f>'SDR Patient and Stations'!C12</f>
        <v>0.93269230769230771</v>
      </c>
      <c r="E22">
        <f>'SDR Patient and Stations'!D12</f>
        <v>0.80882352941176472</v>
      </c>
      <c r="F22" s="5">
        <f>'SDR Patient and Stations'!E12</f>
        <v>0.91176470588235292</v>
      </c>
      <c r="G22" s="66">
        <f>'SDR Patient and Stations'!F12</f>
        <v>0.78409090909090906</v>
      </c>
      <c r="H22" s="58">
        <f>'SDR Patient and Stations'!G12</f>
        <v>0.82954545454545459</v>
      </c>
      <c r="I22" s="66">
        <f>'SDR Patient and Stations'!H12</f>
        <v>0.86029411764705888</v>
      </c>
      <c r="J22" s="58">
        <f>'SDR Patient and Stations'!I12</f>
        <v>0.86764705882352944</v>
      </c>
      <c r="K22" s="66">
        <f>'SDR Patient and Stations'!J12</f>
        <v>0.90441176470588236</v>
      </c>
      <c r="L22" s="58">
        <f>'SDR Patient and Stations'!K12</f>
        <v>0.8716216216216216</v>
      </c>
      <c r="M22" s="66">
        <f>'SDR Patient and Stations'!M12</f>
        <v>0.77976190476190477</v>
      </c>
      <c r="N22" s="58">
        <f>'SDR Patient and Stations'!N12</f>
        <v>0.83333333333333337</v>
      </c>
      <c r="O22" s="66">
        <f>'SDR Patient and Stations'!O12</f>
        <v>0.81547619047619047</v>
      </c>
      <c r="P22" s="58">
        <f>'SDR Patient and Stations'!P12</f>
        <v>0.84523809523809523</v>
      </c>
      <c r="Q22" s="66">
        <f>'SDR Patient and Stations'!Q12</f>
        <v>0.79761904761904767</v>
      </c>
      <c r="R22" s="58">
        <f>'SDR Patient and Stations'!R12</f>
        <v>0.75</v>
      </c>
      <c r="S22" s="66">
        <f>'SDR Patient and Stations'!S12</f>
        <v>0.77976190476190477</v>
      </c>
      <c r="T22" s="58">
        <f>'SDR Patient and Stations'!T12</f>
        <v>0.83333333333333337</v>
      </c>
      <c r="U22" s="66">
        <f>'SDR Patient and Stations'!U12</f>
        <v>0.79166666666666663</v>
      </c>
      <c r="V22" s="58">
        <f>'SDR Patient and Stations'!V12</f>
        <v>0.81547619047619047</v>
      </c>
      <c r="W22" s="66">
        <f>'SDR Patient and Stations'!W12</f>
        <v>0.79761904761904767</v>
      </c>
      <c r="X22" s="58">
        <f>'SDR Patient and Stations'!X12</f>
        <v>0.88124999999999998</v>
      </c>
      <c r="Y22" s="66">
        <f>'SDR Patient and Stations'!Y12</f>
        <v>0.9375</v>
      </c>
      <c r="Z22" s="58">
        <f>'SDR Patient and Stations'!Z12</f>
        <v>0.86250000000000004</v>
      </c>
      <c r="AA22" s="66">
        <f>'SDR Patient and Stations'!AA12</f>
        <v>0.86875000000000002</v>
      </c>
      <c r="AB22" s="58">
        <f>'SDR Patient and Stations'!AB12</f>
        <v>0.86309523809523814</v>
      </c>
      <c r="AC22" s="66">
        <f>'SDR Patient and Stations'!AC12</f>
        <v>0.88095238095238093</v>
      </c>
      <c r="AD22" s="58">
        <f>'SDR Patient and Stations'!AD12</f>
        <v>0.85119047619047616</v>
      </c>
      <c r="AE22" s="66">
        <f>'SDR Patient and Stations'!AE12</f>
        <v>0.8928571428571429</v>
      </c>
      <c r="AF22" s="58">
        <f>'SDR Patient and Stations'!AF12</f>
        <v>0.84523809523809523</v>
      </c>
      <c r="AG22" s="66">
        <f>'SDR Patient and Stations'!AG12</f>
        <v>0.85119047619047616</v>
      </c>
      <c r="AH22" s="58">
        <f>'SDR Patient and Stations'!AH12</f>
        <v>0.7678571428571429</v>
      </c>
      <c r="AI22" s="66">
        <f>'SDR Patient and Stations'!AI12</f>
        <v>0</v>
      </c>
      <c r="AJ22" s="58">
        <f>'SDR Patient and Stations'!AJ12</f>
        <v>0</v>
      </c>
      <c r="AK22" s="66">
        <f>'SDR Patient and Stations'!AK12</f>
        <v>0.79761904761904767</v>
      </c>
      <c r="AL22" s="58">
        <f>'SDR Patient and Stations'!AL12</f>
        <v>0.84523809523809523</v>
      </c>
      <c r="AM22" s="66">
        <f>'SDR Patient and Stations'!AM12</f>
        <v>0.9107142857142857</v>
      </c>
      <c r="AN22" s="58">
        <f>'SDR Patient and Stations'!AN12</f>
        <v>0.94047619047619047</v>
      </c>
      <c r="AO22" s="66">
        <f>'SDR Patient and Stations'!AO12</f>
        <v>0.9107142857142857</v>
      </c>
      <c r="AP22" s="58">
        <f>'SDR Patient and Stations'!AP12</f>
        <v>0.9375</v>
      </c>
      <c r="AQ22" s="66">
        <f>'SDR Patient and Stations'!AQ12</f>
        <v>0.84146341463414631</v>
      </c>
      <c r="AR22" s="58">
        <f>'SDR Patient and Stations'!AR12</f>
        <v>0.87195121951219512</v>
      </c>
      <c r="AS22" s="66">
        <f>'SDR Patient and Stations'!AS12</f>
        <v>0.92073170731707321</v>
      </c>
      <c r="AT22" s="58" t="e">
        <f>'SDR Patient and Stations'!AT12</f>
        <v>#DIV/0!</v>
      </c>
      <c r="AU22" s="66">
        <f>'SDR Patient and Stations'!AU12</f>
        <v>0</v>
      </c>
      <c r="AV22" s="58">
        <f>'SDR Patient and Stations'!AV12</f>
        <v>0</v>
      </c>
      <c r="AW22" s="66">
        <f>'SDR Patient and Stations'!AW12</f>
        <v>0</v>
      </c>
      <c r="AX22" s="58">
        <f>'SDR Patient and Stations'!AX12</f>
        <v>0</v>
      </c>
      <c r="AY22" s="66">
        <f>'SDR Patient and Stations'!AY12</f>
        <v>0</v>
      </c>
      <c r="AZ22" s="58">
        <f>'SDR Patient and Stations'!AZ12</f>
        <v>0</v>
      </c>
      <c r="BB22" s="66"/>
      <c r="BC22" s="58"/>
      <c r="BD22" s="66"/>
    </row>
    <row r="23" spans="1:58" x14ac:dyDescent="0.55000000000000004">
      <c r="B23" s="3" t="s">
        <v>33</v>
      </c>
      <c r="C23" s="31">
        <f t="shared" ref="C23:E23" si="10">$F$1</f>
        <v>2.88</v>
      </c>
      <c r="D23" s="31">
        <f t="shared" si="10"/>
        <v>2.88</v>
      </c>
      <c r="E23" s="31">
        <f t="shared" si="10"/>
        <v>2.88</v>
      </c>
      <c r="F23" s="31">
        <f>$F$1</f>
        <v>2.88</v>
      </c>
      <c r="G23" s="67">
        <f t="shared" ref="G23:BD23" si="11">$F$1</f>
        <v>2.88</v>
      </c>
      <c r="H23" s="59">
        <f t="shared" si="11"/>
        <v>2.88</v>
      </c>
      <c r="I23" s="67">
        <f t="shared" si="11"/>
        <v>2.88</v>
      </c>
      <c r="J23" s="59">
        <f t="shared" si="11"/>
        <v>2.88</v>
      </c>
      <c r="K23" s="67">
        <f t="shared" si="11"/>
        <v>2.88</v>
      </c>
      <c r="L23" s="59">
        <f t="shared" si="11"/>
        <v>2.88</v>
      </c>
      <c r="M23" s="67">
        <f t="shared" si="11"/>
        <v>2.88</v>
      </c>
      <c r="N23" s="59">
        <f t="shared" si="11"/>
        <v>2.88</v>
      </c>
      <c r="O23" s="67">
        <f t="shared" si="11"/>
        <v>2.88</v>
      </c>
      <c r="P23" s="59">
        <f t="shared" si="11"/>
        <v>2.88</v>
      </c>
      <c r="Q23" s="67">
        <f t="shared" si="11"/>
        <v>2.88</v>
      </c>
      <c r="R23" s="59">
        <f t="shared" si="11"/>
        <v>2.88</v>
      </c>
      <c r="S23" s="67">
        <f t="shared" si="11"/>
        <v>2.88</v>
      </c>
      <c r="T23" s="59">
        <f t="shared" si="11"/>
        <v>2.88</v>
      </c>
      <c r="U23" s="67">
        <f t="shared" si="11"/>
        <v>2.88</v>
      </c>
      <c r="V23" s="59">
        <f t="shared" si="11"/>
        <v>2.88</v>
      </c>
      <c r="W23" s="67">
        <f t="shared" si="11"/>
        <v>2.88</v>
      </c>
      <c r="X23" s="59">
        <f t="shared" si="11"/>
        <v>2.88</v>
      </c>
      <c r="Y23" s="67">
        <f t="shared" si="11"/>
        <v>2.88</v>
      </c>
      <c r="Z23" s="59">
        <f t="shared" si="11"/>
        <v>2.88</v>
      </c>
      <c r="AA23" s="67">
        <f t="shared" si="11"/>
        <v>2.88</v>
      </c>
      <c r="AB23" s="59">
        <f t="shared" si="11"/>
        <v>2.88</v>
      </c>
      <c r="AC23" s="67">
        <f t="shared" si="11"/>
        <v>2.88</v>
      </c>
      <c r="AD23" s="59">
        <f t="shared" si="11"/>
        <v>2.88</v>
      </c>
      <c r="AE23" s="67">
        <f t="shared" si="11"/>
        <v>2.88</v>
      </c>
      <c r="AF23" s="59">
        <f t="shared" si="11"/>
        <v>2.88</v>
      </c>
      <c r="AG23" s="67">
        <f t="shared" si="11"/>
        <v>2.88</v>
      </c>
      <c r="AH23" s="59">
        <f t="shared" si="11"/>
        <v>2.88</v>
      </c>
      <c r="AI23" s="67">
        <f t="shared" si="11"/>
        <v>2.88</v>
      </c>
      <c r="AJ23" s="59">
        <f t="shared" si="11"/>
        <v>2.88</v>
      </c>
      <c r="AK23" s="67">
        <f t="shared" si="11"/>
        <v>2.88</v>
      </c>
      <c r="AL23" s="59">
        <f t="shared" si="11"/>
        <v>2.88</v>
      </c>
      <c r="AM23" s="67">
        <f t="shared" si="11"/>
        <v>2.88</v>
      </c>
      <c r="AN23" s="59">
        <f t="shared" si="11"/>
        <v>2.88</v>
      </c>
      <c r="AO23" s="67">
        <f t="shared" si="11"/>
        <v>2.88</v>
      </c>
      <c r="AP23" s="59">
        <f t="shared" si="11"/>
        <v>2.88</v>
      </c>
      <c r="AQ23" s="67">
        <f t="shared" si="11"/>
        <v>2.88</v>
      </c>
      <c r="AR23" s="59">
        <f t="shared" si="11"/>
        <v>2.88</v>
      </c>
      <c r="AS23" s="67">
        <f t="shared" si="11"/>
        <v>2.88</v>
      </c>
      <c r="AT23" s="59">
        <f t="shared" si="11"/>
        <v>2.88</v>
      </c>
      <c r="AU23" s="67">
        <f t="shared" si="11"/>
        <v>2.88</v>
      </c>
      <c r="AV23" s="59">
        <f t="shared" si="11"/>
        <v>2.88</v>
      </c>
      <c r="AW23" s="67">
        <f t="shared" si="11"/>
        <v>2.88</v>
      </c>
      <c r="AX23" s="59">
        <f t="shared" si="11"/>
        <v>2.88</v>
      </c>
      <c r="AY23" s="67">
        <f t="shared" si="11"/>
        <v>2.88</v>
      </c>
      <c r="AZ23" s="59">
        <f t="shared" si="11"/>
        <v>2.88</v>
      </c>
      <c r="BB23" s="67">
        <f t="shared" si="11"/>
        <v>2.88</v>
      </c>
      <c r="BC23" s="59">
        <f t="shared" si="11"/>
        <v>2.88</v>
      </c>
      <c r="BD23" s="67">
        <f t="shared" si="11"/>
        <v>2.88</v>
      </c>
    </row>
    <row r="24" spans="1:58" x14ac:dyDescent="0.55000000000000004">
      <c r="B24" s="3" t="s">
        <v>57</v>
      </c>
      <c r="C24" s="105">
        <f>'SDR Patient and Stations'!B11</f>
        <v>3.5</v>
      </c>
      <c r="D24" s="105">
        <f>'SDR Patient and Stations'!C11</f>
        <v>3.7307692307692308</v>
      </c>
      <c r="E24" s="105">
        <f>'SDR Patient and Stations'!D11</f>
        <v>3.2352941176470589</v>
      </c>
      <c r="F24" s="115">
        <f>'SDR Patient and Stations'!E11</f>
        <v>3.6470588235294117</v>
      </c>
      <c r="G24" s="114">
        <f t="shared" ref="G24:AZ24" si="12">J32/G26</f>
        <v>4.0588235294117645</v>
      </c>
      <c r="H24" s="113">
        <f t="shared" si="12"/>
        <v>4.2941176470588234</v>
      </c>
      <c r="I24" s="114">
        <f t="shared" si="12"/>
        <v>3.4411764705882355</v>
      </c>
      <c r="J24" s="113">
        <f t="shared" si="12"/>
        <v>2.6818181818181817</v>
      </c>
      <c r="K24" s="114">
        <f t="shared" si="12"/>
        <v>2.7954545454545454</v>
      </c>
      <c r="L24" s="113">
        <f t="shared" si="12"/>
        <v>2.9318181818181817</v>
      </c>
      <c r="M24" s="114">
        <f t="shared" si="12"/>
        <v>3.7941176470588234</v>
      </c>
      <c r="N24" s="113">
        <f t="shared" si="12"/>
        <v>3.8529411764705883</v>
      </c>
      <c r="O24" s="114">
        <f t="shared" si="12"/>
        <v>3.5545910755459107</v>
      </c>
      <c r="P24" s="113">
        <f t="shared" si="12"/>
        <v>3.1136363636363638</v>
      </c>
      <c r="Q24" s="114">
        <f t="shared" si="12"/>
        <v>3.2272727272727271</v>
      </c>
      <c r="R24" s="113">
        <f t="shared" si="12"/>
        <v>3.0454545454545454</v>
      </c>
      <c r="S24" s="114">
        <f t="shared" si="12"/>
        <v>2.8636363636363638</v>
      </c>
      <c r="T24" s="113">
        <f t="shared" si="12"/>
        <v>2.9772727272727271</v>
      </c>
      <c r="U24" s="114">
        <f t="shared" si="12"/>
        <v>3.1818181818181817</v>
      </c>
      <c r="V24" s="113">
        <f t="shared" si="12"/>
        <v>3.0227272727272729</v>
      </c>
      <c r="W24" s="114">
        <f t="shared" si="12"/>
        <v>3.1136363636363638</v>
      </c>
      <c r="X24" s="113">
        <f t="shared" si="12"/>
        <v>3.0454545454545454</v>
      </c>
      <c r="Y24" s="114">
        <f t="shared" si="12"/>
        <v>3.2045454545454546</v>
      </c>
      <c r="Z24" s="113">
        <f t="shared" si="12"/>
        <v>3.4090909090909092</v>
      </c>
      <c r="AA24" s="114">
        <f t="shared" si="12"/>
        <v>3.1363636363636362</v>
      </c>
      <c r="AB24" s="113">
        <f t="shared" si="12"/>
        <v>3.1590909090909092</v>
      </c>
      <c r="AC24" s="114">
        <f t="shared" si="12"/>
        <v>3.2954545454545454</v>
      </c>
      <c r="AD24" s="113">
        <f t="shared" si="12"/>
        <v>3.3636363636363638</v>
      </c>
      <c r="AE24" s="114">
        <f t="shared" si="12"/>
        <v>3.25</v>
      </c>
      <c r="AF24" s="113">
        <f t="shared" si="12"/>
        <v>3.4090909090909092</v>
      </c>
      <c r="AG24" s="114">
        <f t="shared" si="12"/>
        <v>3.2272727272727271</v>
      </c>
      <c r="AH24" s="113">
        <f t="shared" si="12"/>
        <v>3.25</v>
      </c>
      <c r="AI24" s="114">
        <f t="shared" si="12"/>
        <v>2.9318181818181817</v>
      </c>
      <c r="AJ24" s="113">
        <f t="shared" si="12"/>
        <v>0</v>
      </c>
      <c r="AK24" s="114">
        <f t="shared" si="12"/>
        <v>0</v>
      </c>
      <c r="AL24" s="113">
        <f t="shared" si="12"/>
        <v>3.0454545454545454</v>
      </c>
      <c r="AM24" s="114">
        <f t="shared" si="12"/>
        <v>3.2272727272727271</v>
      </c>
      <c r="AN24" s="113">
        <f t="shared" si="12"/>
        <v>5.884615384615385</v>
      </c>
      <c r="AO24" s="114">
        <f t="shared" si="12"/>
        <v>5.2091609990202885</v>
      </c>
      <c r="AP24" s="113">
        <f t="shared" si="12"/>
        <v>4.2933225375686561</v>
      </c>
      <c r="AQ24" s="114">
        <f t="shared" si="12"/>
        <v>3.4090909090909092</v>
      </c>
      <c r="AR24" s="113">
        <f t="shared" si="12"/>
        <v>3.1363636363636362</v>
      </c>
      <c r="AS24" s="114">
        <f t="shared" si="12"/>
        <v>3.25</v>
      </c>
      <c r="AT24" s="113">
        <f t="shared" si="12"/>
        <v>3.4318181818181817</v>
      </c>
      <c r="AU24" s="114" t="e">
        <f t="shared" si="12"/>
        <v>#N/A</v>
      </c>
      <c r="AV24" s="113" t="e">
        <f t="shared" si="12"/>
        <v>#N/A</v>
      </c>
      <c r="AW24" s="114" t="e">
        <f t="shared" si="12"/>
        <v>#N/A</v>
      </c>
      <c r="AX24" s="113" t="e">
        <f t="shared" si="12"/>
        <v>#N/A</v>
      </c>
      <c r="AY24" s="114" t="e">
        <f t="shared" si="12"/>
        <v>#N/A</v>
      </c>
      <c r="AZ24" s="113" t="e">
        <f t="shared" si="12"/>
        <v>#N/A</v>
      </c>
      <c r="BB24" s="49" t="e">
        <f>BB30/(BB26+AY28)</f>
        <v>#N/A</v>
      </c>
      <c r="BC24" s="52" t="e">
        <f>BC30/(BC26+AZ28)</f>
        <v>#N/A</v>
      </c>
      <c r="BD24" s="49" t="e">
        <f>BD30/(BD26+BB28)</f>
        <v>#N/A</v>
      </c>
    </row>
    <row r="25" spans="1:58" ht="25.5" x14ac:dyDescent="0.6">
      <c r="A25" s="42" t="s">
        <v>76</v>
      </c>
      <c r="B25" s="175" t="s">
        <v>62</v>
      </c>
      <c r="C25" s="175"/>
      <c r="D25" s="176">
        <f>AVERAGE(C24:D24)</f>
        <v>3.6153846153846154</v>
      </c>
      <c r="E25" s="176">
        <f t="shared" ref="E25:G25" si="13">AVERAGE(D24:E24)</f>
        <v>3.4830316742081449</v>
      </c>
      <c r="F25" s="176">
        <f t="shared" si="13"/>
        <v>3.4411764705882355</v>
      </c>
      <c r="G25" s="176">
        <f t="shared" si="13"/>
        <v>3.8529411764705879</v>
      </c>
      <c r="H25" s="122">
        <f>AVERAGE(G24:H24)</f>
        <v>4.1764705882352935</v>
      </c>
      <c r="I25" s="123">
        <f t="shared" ref="I25:AZ25" si="14">AVERAGE(H24:I24)</f>
        <v>3.8676470588235294</v>
      </c>
      <c r="J25" s="122">
        <f t="shared" si="14"/>
        <v>3.0614973262032086</v>
      </c>
      <c r="K25" s="123">
        <f t="shared" si="14"/>
        <v>2.7386363636363633</v>
      </c>
      <c r="L25" s="122">
        <f t="shared" si="14"/>
        <v>2.8636363636363633</v>
      </c>
      <c r="M25" s="123">
        <f t="shared" si="14"/>
        <v>3.3629679144385025</v>
      </c>
      <c r="N25" s="122">
        <f t="shared" si="14"/>
        <v>3.8235294117647056</v>
      </c>
      <c r="O25" s="123">
        <f t="shared" si="14"/>
        <v>3.7037661260082495</v>
      </c>
      <c r="P25" s="122">
        <f t="shared" si="14"/>
        <v>3.3341137195911372</v>
      </c>
      <c r="Q25" s="123">
        <f t="shared" si="14"/>
        <v>3.1704545454545454</v>
      </c>
      <c r="R25" s="122">
        <f t="shared" si="14"/>
        <v>3.1363636363636362</v>
      </c>
      <c r="S25" s="123">
        <f t="shared" si="14"/>
        <v>2.9545454545454546</v>
      </c>
      <c r="T25" s="122">
        <f t="shared" si="14"/>
        <v>2.9204545454545454</v>
      </c>
      <c r="U25" s="123">
        <f t="shared" si="14"/>
        <v>3.0795454545454541</v>
      </c>
      <c r="V25" s="122">
        <f t="shared" si="14"/>
        <v>3.1022727272727275</v>
      </c>
      <c r="W25" s="123">
        <f t="shared" si="14"/>
        <v>3.0681818181818183</v>
      </c>
      <c r="X25" s="122">
        <f t="shared" si="14"/>
        <v>3.0795454545454546</v>
      </c>
      <c r="Y25" s="123">
        <f t="shared" si="14"/>
        <v>3.125</v>
      </c>
      <c r="Z25" s="122">
        <f t="shared" si="14"/>
        <v>3.3068181818181817</v>
      </c>
      <c r="AA25" s="123">
        <f t="shared" si="14"/>
        <v>3.2727272727272725</v>
      </c>
      <c r="AB25" s="122">
        <f t="shared" si="14"/>
        <v>3.1477272727272725</v>
      </c>
      <c r="AC25" s="123">
        <f t="shared" si="14"/>
        <v>3.2272727272727275</v>
      </c>
      <c r="AD25" s="122">
        <f t="shared" si="14"/>
        <v>3.3295454545454546</v>
      </c>
      <c r="AE25" s="123">
        <f t="shared" si="14"/>
        <v>3.3068181818181817</v>
      </c>
      <c r="AF25" s="122">
        <f t="shared" si="14"/>
        <v>3.3295454545454546</v>
      </c>
      <c r="AG25" s="123">
        <f t="shared" si="14"/>
        <v>3.3181818181818183</v>
      </c>
      <c r="AH25" s="122">
        <f t="shared" si="14"/>
        <v>3.2386363636363633</v>
      </c>
      <c r="AI25" s="123">
        <f t="shared" si="14"/>
        <v>3.0909090909090908</v>
      </c>
      <c r="AJ25" s="122">
        <f t="shared" si="14"/>
        <v>1.4659090909090908</v>
      </c>
      <c r="AK25" s="123">
        <f t="shared" si="14"/>
        <v>0</v>
      </c>
      <c r="AL25" s="122">
        <f t="shared" si="14"/>
        <v>1.5227272727272727</v>
      </c>
      <c r="AM25" s="123">
        <f t="shared" si="14"/>
        <v>3.1363636363636362</v>
      </c>
      <c r="AN25" s="122">
        <f t="shared" si="14"/>
        <v>4.5559440559440558</v>
      </c>
      <c r="AO25" s="123">
        <f t="shared" si="14"/>
        <v>5.5468881918178372</v>
      </c>
      <c r="AP25" s="122">
        <f t="shared" si="14"/>
        <v>4.7512417682944719</v>
      </c>
      <c r="AQ25" s="123">
        <f t="shared" si="14"/>
        <v>3.8512067233297826</v>
      </c>
      <c r="AR25" s="122">
        <f t="shared" si="14"/>
        <v>3.2727272727272725</v>
      </c>
      <c r="AS25" s="123">
        <f t="shared" si="14"/>
        <v>3.1931818181818183</v>
      </c>
      <c r="AT25" s="122">
        <f t="shared" si="14"/>
        <v>3.3409090909090908</v>
      </c>
      <c r="AU25" s="123" t="e">
        <f t="shared" si="14"/>
        <v>#N/A</v>
      </c>
      <c r="AV25" s="122" t="e">
        <f t="shared" si="14"/>
        <v>#N/A</v>
      </c>
      <c r="AW25" s="123" t="e">
        <f t="shared" si="14"/>
        <v>#N/A</v>
      </c>
      <c r="AX25" s="122" t="e">
        <f t="shared" si="14"/>
        <v>#N/A</v>
      </c>
      <c r="AY25" s="123" t="e">
        <f t="shared" si="14"/>
        <v>#N/A</v>
      </c>
      <c r="AZ25" s="122" t="e">
        <f t="shared" si="14"/>
        <v>#N/A</v>
      </c>
      <c r="BB25" s="49">
        <f>'SDR Patient and Stations'!AX13</f>
        <v>0</v>
      </c>
      <c r="BC25" s="52">
        <f>'SDR Patient and Stations'!AY13</f>
        <v>0</v>
      </c>
      <c r="BD25" s="49">
        <f>'SDR Patient and Stations'!AZ13</f>
        <v>0</v>
      </c>
    </row>
    <row r="26" spans="1:58" x14ac:dyDescent="0.55000000000000004">
      <c r="A26" s="193" t="s">
        <v>39</v>
      </c>
      <c r="B26" s="193"/>
      <c r="C26" s="193"/>
      <c r="D26" s="193"/>
      <c r="E26" s="193"/>
      <c r="F26" s="25">
        <f>HLOOKUP(F19,'SDR Patient and Stations'!$B$6:$AT$14,5,FALSE)</f>
        <v>34</v>
      </c>
      <c r="G26" s="49">
        <f>IF((F26+E28+(IF(F16&gt;0,0,F16))&gt;'SDR Patient and Stations'!G8),'SDR Patient and Stations'!G8,(F26+E28+(IF(F16&gt;0,0,F16))))</f>
        <v>34</v>
      </c>
      <c r="H26" s="52">
        <f>IF((G26+F28+(IF(G16&gt;0,0,G16))&gt;'SDR Patient and Stations'!H8),'SDR Patient and Stations'!H8,(G26+F28+(IF(G16&gt;0,0,G16))))</f>
        <v>34</v>
      </c>
      <c r="I26" s="116">
        <f>IF((H26+G28+(IF(H16&gt;0,0,H16))&gt;'SDR Patient and Stations'!I8),'SDR Patient and Stations'!I8,(H26+G28+(IF(H16&gt;0,0,H16))))</f>
        <v>34</v>
      </c>
      <c r="J26" s="117">
        <f>IF((I26+H28+(IF(I16&gt;0,0,I16))&gt;'SDR Patient and Stations'!J8),'SDR Patient and Stations'!J8,(I26+H28+(IF(I16&gt;0,0,I16))))</f>
        <v>44</v>
      </c>
      <c r="K26" s="116">
        <f>IF((J26+I28+(IF(J16&gt;0,0,J16))&gt;'SDR Patient and Stations'!K8),'SDR Patient and Stations'!K8,(J26+I28+(IF(J16&gt;0,0,J16))))</f>
        <v>44</v>
      </c>
      <c r="L26" s="117">
        <f>IF((K26+J28+(IF(K16&gt;0,0,K16))&gt;'SDR Patient and Stations'!L8),'SDR Patient and Stations'!L8,(K26+J28+(IF(K16&gt;0,0,K16))))</f>
        <v>44</v>
      </c>
      <c r="M26" s="116">
        <f>IF((L26+K28+(IF(L16&gt;0,0,L16))&gt;'SDR Patient and Stations'!M8),'SDR Patient and Stations'!M8,(L26+K28+(IF(L16&gt;0,0,L16))))</f>
        <v>34</v>
      </c>
      <c r="N26" s="117">
        <f>IF((M26+L28+(IF(M16&gt;0,0,M16))&gt;'SDR Patient and Stations'!N8),'SDR Patient and Stations'!N8,(M26+L28+(IF(M16&gt;0,0,M16))))</f>
        <v>34</v>
      </c>
      <c r="O26" s="116">
        <f>IF((N26+M28+(IF(N16&gt;0,0,N16))&gt;'SDR Patient and Stations'!O8),'SDR Patient and Stations'!O8,(N26+M28+(IF(N16&gt;0,0,N16))))</f>
        <v>39.385683760683762</v>
      </c>
      <c r="P26" s="117">
        <f>IF((O26+N28+(IF(O16&gt;0,0,O16))&gt;'SDR Patient and Stations'!P8),'SDR Patient and Stations'!P8,(O26+N28+(IF(O16&gt;0,0,O16))))</f>
        <v>44</v>
      </c>
      <c r="Q26" s="116">
        <f>IF((P26+O28+(IF(P16&gt;0,0,P16))&gt;'SDR Patient and Stations'!Q8),'SDR Patient and Stations'!Q8,(P26+O28+(IF(P16&gt;0,0,P16))))</f>
        <v>44</v>
      </c>
      <c r="R26" s="117">
        <f>IF((Q26+P28+(IF(Q16&gt;0,0,Q16))&gt;'SDR Patient and Stations'!R8),'SDR Patient and Stations'!R8,(Q26+P28+(IF(Q16&gt;0,0,Q16))))</f>
        <v>44</v>
      </c>
      <c r="S26" s="116">
        <f>IF((R26+Q28+(IF(R16&gt;0,0,R16))&gt;'SDR Patient and Stations'!S8),'SDR Patient and Stations'!S8,(R26+Q28+(IF(R16&gt;0,0,R16))))</f>
        <v>44</v>
      </c>
      <c r="T26" s="117">
        <f>IF((S26+R28+(IF(S16&gt;0,0,S16))&gt;'SDR Patient and Stations'!T8),'SDR Patient and Stations'!T8,(S26+R28+(IF(S16&gt;0,0,S16))))</f>
        <v>44</v>
      </c>
      <c r="U26" s="116">
        <f>IF((T26+S28+(IF(T16&gt;0,0,T16))&gt;'SDR Patient and Stations'!U8),'SDR Patient and Stations'!U8,(T26+S28+(IF(T16&gt;0,0,T16))))</f>
        <v>44</v>
      </c>
      <c r="V26" s="117">
        <f>IF((U26+T28+(IF(U16&gt;0,0,U16))&gt;'SDR Patient and Stations'!V8),'SDR Patient and Stations'!V8,(U26+T28+(IF(U16&gt;0,0,U16))))</f>
        <v>44</v>
      </c>
      <c r="W26" s="116">
        <f>IF((V26+U28+(IF(V16&gt;0,0,V16))&gt;'SDR Patient and Stations'!W8),'SDR Patient and Stations'!W8,(V26+U28+(IF(V16&gt;0,0,V16))))</f>
        <v>44</v>
      </c>
      <c r="X26" s="117">
        <f>IF((W26+V28+(IF(W16&gt;0,0,W16))&gt;'SDR Patient and Stations'!X8),'SDR Patient and Stations'!X8,(W26+V28+(IF(W16&gt;0,0,W16))))</f>
        <v>44</v>
      </c>
      <c r="Y26" s="116">
        <f>IF((X26+W28+(IF(X16&gt;0,0,X16))&gt;'SDR Patient and Stations'!Y8),'SDR Patient and Stations'!Y8,(X26+W28+(IF(X16&gt;0,0,X16))))</f>
        <v>44</v>
      </c>
      <c r="Z26" s="117">
        <f>IF((Y26+X28+(IF(Y16&gt;0,0,Y16))&gt;'SDR Patient and Stations'!Z8),'SDR Patient and Stations'!Z8,(Y26+X28+(IF(Y16&gt;0,0,Y16))))</f>
        <v>44</v>
      </c>
      <c r="AA26" s="116">
        <f>IF((Z26+Y28+(IF(Z16&gt;0,0,Z16))&gt;'SDR Patient and Stations'!AA8),'SDR Patient and Stations'!AA8,(Z26+Y28+(IF(Z16&gt;0,0,Z16))))</f>
        <v>44</v>
      </c>
      <c r="AB26" s="117">
        <f>IF((AA26+Z28+(IF(AA16&gt;0,0,AA16))&gt;'SDR Patient and Stations'!AB8),'SDR Patient and Stations'!AB8,(AA26+Z28+(IF(AA16&gt;0,0,AA16))))</f>
        <v>44</v>
      </c>
      <c r="AC26" s="116">
        <f>IF((AB26+AA28+(IF(AB16&gt;0,0,AB16))&gt;'SDR Patient and Stations'!AC8),'SDR Patient and Stations'!AC8,(AB26+AA28+(IF(AB16&gt;0,0,AB16))))</f>
        <v>44</v>
      </c>
      <c r="AD26" s="117">
        <f>IF((AC26+AB28+(IF(AC16&gt;0,0,AC16))&gt;'SDR Patient and Stations'!AD8),'SDR Patient and Stations'!AD8,(AC26+AB28+(IF(AC16&gt;0,0,AC16))))</f>
        <v>44</v>
      </c>
      <c r="AE26" s="116">
        <f>IF((AD26+AC28+(IF(AD16&gt;0,0,AD16))&gt;'SDR Patient and Stations'!AE8),'SDR Patient and Stations'!AE8,(AD26+AC28+(IF(AD16&gt;0,0,AD16))))</f>
        <v>44</v>
      </c>
      <c r="AF26" s="117">
        <f>IF((AE26+AD28+(IF(AE16&gt;0,0,AE16))&gt;'SDR Patient and Stations'!AF8),'SDR Patient and Stations'!AF8,(AE26+AD28+(IF(AE16&gt;0,0,AE16))))</f>
        <v>44</v>
      </c>
      <c r="AG26" s="116">
        <f>IF((AF26+AE28+(IF(AF16&gt;0,0,AF16))&gt;'SDR Patient and Stations'!AG8),'SDR Patient and Stations'!AG8,(AF26+AE28+(IF(AF16&gt;0,0,AF16))))</f>
        <v>44</v>
      </c>
      <c r="AH26" s="117">
        <f>IF((AG26+AF28+(IF(AG16&gt;0,0,AG16))&gt;'SDR Patient and Stations'!AH8),'SDR Patient and Stations'!AH8,(AG26+AF28+(IF(AG16&gt;0,0,AG16))))</f>
        <v>44</v>
      </c>
      <c r="AI26" s="116">
        <f>IF((AH26+AG28+(IF(AH16&gt;0,0,AH16))&gt;'SDR Patient and Stations'!AI8),'SDR Patient and Stations'!AI8,(AH26+AG28+(IF(AH16&gt;0,0,AH16))))</f>
        <v>44</v>
      </c>
      <c r="AJ26" s="117">
        <f>IF((AI26+AH28+(IF(AI16&gt;0,0,AI16))&gt;'SDR Patient and Stations'!AJ8),'SDR Patient and Stations'!AJ8,(AI26+AH28+(IF(AI16&gt;0,0,AI16))))</f>
        <v>44</v>
      </c>
      <c r="AK26" s="116">
        <f>IF((AJ26+AI28+(IF(AJ16&gt;0,0,AJ16))&gt;'SDR Patient and Stations'!AK8),'SDR Patient and Stations'!AK8,(AJ26+AI28+(IF(AJ16&gt;0,0,AJ16))))</f>
        <v>44</v>
      </c>
      <c r="AL26" s="117">
        <f>IF((AK26+AJ28+(IF(AK16&gt;0,0,AK16))&gt;'SDR Patient and Stations'!AL8),'SDR Patient and Stations'!AL8,(AK26+AJ28+(IF(AK16&gt;0,0,AK16))))</f>
        <v>44</v>
      </c>
      <c r="AM26" s="116">
        <f>IF((AL26+AK28+(IF(AL16&gt;0,0,AL16))&gt;'SDR Patient and Stations'!AM8),'SDR Patient and Stations'!AM8,(AL26+AK28+(IF(AL16&gt;0,0,AL16))))</f>
        <v>44</v>
      </c>
      <c r="AN26" s="117">
        <f>IF((AM26+AL28+(IF(AM16&gt;0,0,AM16))&gt;'SDR Patient and Stations'!AN8),'SDR Patient and Stations'!AN8,(AM26+AL28+(IF(AM16&gt;0,0,AM16))))</f>
        <v>26</v>
      </c>
      <c r="AO26" s="116">
        <f>IF((AN26+AM28+(IF(AN16&gt;0,0,AN16))&gt;'SDR Patient and Stations'!AO8),'SDR Patient and Stations'!AO8,(AN26+AM28+(IF(AN16&gt;0,0,AN16))))</f>
        <v>30.331180017226536</v>
      </c>
      <c r="AP26" s="117">
        <f>IF((AO26+AN28+(IF(AO16&gt;0,0,AO16))&gt;'SDR Patient and Stations'!AP8),'SDR Patient and Stations'!AP8,(AO26+AN28+(IF(AO16&gt;0,0,AO16))))</f>
        <v>35.636735572782094</v>
      </c>
      <c r="AQ26" s="116">
        <f>IF((AP26+AO28+(IF(AP16&gt;0,0,AP16))&gt;'SDR Patient and Stations'!AQ8),'SDR Patient and Stations'!AQ8,(AP26+AO28+(IF(AP16&gt;0,0,AP16))))</f>
        <v>44</v>
      </c>
      <c r="AR26" s="117">
        <f>IF((AQ26+AP28+(IF(AQ16&gt;0,0,AQ16))&gt;'SDR Patient and Stations'!AR8),'SDR Patient and Stations'!AR8,(AQ26+AP28+(IF(AQ16&gt;0,0,AQ16))))</f>
        <v>44</v>
      </c>
      <c r="AS26" s="116">
        <f>IF((AR26+AQ28+(IF(AR16&gt;0,0,AR16))&gt;'SDR Patient and Stations'!AS8),'SDR Patient and Stations'!AS8,(AR26+AQ28+(IF(AR16&gt;0,0,AR16))))</f>
        <v>44</v>
      </c>
      <c r="AT26" s="117">
        <f>IF((AS26+AR28+(IF(AS16&gt;0,0,AS16))&gt;'SDR Patient and Stations'!AT8),'SDR Patient and Stations'!AT8,(AS26+AR28+(IF(AS16&gt;0,0,AS16))))</f>
        <v>44</v>
      </c>
      <c r="AU26" s="116">
        <f>IF((AT26+AS28+(IF(AT16&gt;0,0,AT16))&gt;'SDR Patient and Stations'!AU8),'SDR Patient and Stations'!AU8,(AT26+AS28+(IF(AT16&gt;0,0,AT16))))</f>
        <v>0</v>
      </c>
      <c r="AV26" s="117">
        <f>IF((AU26+AT28+(IF(AU16&gt;0,0,AU16))&gt;'SDR Patient and Stations'!AV8),'SDR Patient and Stations'!AV8,(AU26+AT28+(IF(AU16&gt;0,0,AU16))))</f>
        <v>0</v>
      </c>
      <c r="AW26" s="116">
        <f>IF((AV26+AU28+(IF(AV16&gt;0,0,AV16))&gt;'SDR Patient and Stations'!AW8),'SDR Patient and Stations'!AW8,(AV26+AU28+(IF(AV16&gt;0,0,AV16))))</f>
        <v>0</v>
      </c>
      <c r="AX26" s="117" t="e">
        <f>IF((AW26+AV28+(IF(AW16&gt;0,0,AW16))&gt;'SDR Patient and Stations'!AX8),'SDR Patient and Stations'!AX8,(AW26+AV28+(IF(AW16&gt;0,0,AW16))))</f>
        <v>#N/A</v>
      </c>
      <c r="AY26" s="116" t="e">
        <f>IF((AX26+AW28+(IF(AX16&gt;0,0,AX16))&gt;'SDR Patient and Stations'!AY8),'SDR Patient and Stations'!AY8,(AX26+AW28+(IF(AX16&gt;0,0,AX16))))</f>
        <v>#N/A</v>
      </c>
      <c r="AZ26" s="117" t="e">
        <f>IF((AY26+AX28+(IF(AY16&gt;0,0,AY16))&gt;'SDR Patient and Stations'!AZ8),'SDR Patient and Stations'!AZ8,(AY26+AX28+(IF(AY16&gt;0,0,AY16))))</f>
        <v>#N/A</v>
      </c>
      <c r="BB26" s="49" t="e">
        <f>HLOOKUP(BB19,'SDR Patient and Stations'!$B$6:$AT$13,4,FALSE)</f>
        <v>#N/A</v>
      </c>
      <c r="BC26" s="52" t="e">
        <f>HLOOKUP(BC19,'SDR Patient and Stations'!$B$6:$AT$13,4,FALSE)</f>
        <v>#N/A</v>
      </c>
      <c r="BD26" s="49" t="e">
        <f>HLOOKUP(BD19,'SDR Patient and Stations'!$B$6:$AT$13,4,FALSE)</f>
        <v>#N/A</v>
      </c>
      <c r="BE26" s="52" t="e">
        <f>HLOOKUP(BE19,'SDR Patient and Stations'!$B$6:$AT$13,4,FALSE)</f>
        <v>#N/A</v>
      </c>
    </row>
    <row r="27" spans="1:58" ht="42.75" customHeight="1" x14ac:dyDescent="0.55000000000000004">
      <c r="A27" s="194" t="s">
        <v>59</v>
      </c>
      <c r="B27" s="194"/>
      <c r="F27" s="25"/>
      <c r="G27" s="49"/>
      <c r="H27" s="52"/>
      <c r="I27" s="49"/>
      <c r="J27" s="52"/>
      <c r="K27" s="49"/>
      <c r="L27" s="52"/>
      <c r="M27" s="49"/>
      <c r="N27" s="52"/>
      <c r="O27" s="49"/>
      <c r="P27" s="52"/>
      <c r="Q27" s="49"/>
      <c r="R27" s="52"/>
      <c r="S27" s="49"/>
      <c r="T27" s="52"/>
      <c r="U27" s="49"/>
      <c r="V27" s="52"/>
      <c r="W27" s="49"/>
      <c r="X27" s="52"/>
      <c r="Y27" s="49"/>
      <c r="Z27" s="52"/>
      <c r="AA27" s="49"/>
      <c r="AB27" s="52"/>
      <c r="AC27" s="49"/>
      <c r="AD27" s="52"/>
      <c r="AE27" s="49"/>
      <c r="AF27" s="52"/>
      <c r="AG27" s="49"/>
      <c r="AH27" s="52"/>
      <c r="AI27" s="49"/>
      <c r="AJ27" s="52"/>
      <c r="AK27" s="49"/>
      <c r="AL27" s="52"/>
      <c r="AM27" s="49"/>
      <c r="AN27" s="52"/>
      <c r="AO27" s="49"/>
      <c r="AP27" s="52"/>
      <c r="AQ27" s="49"/>
      <c r="AR27" s="52"/>
      <c r="AS27" s="49"/>
      <c r="AT27" s="52"/>
      <c r="AU27" s="49"/>
      <c r="AV27" s="52"/>
      <c r="AW27" s="49"/>
      <c r="AX27" s="52"/>
      <c r="AY27" s="49"/>
      <c r="AZ27" s="52"/>
      <c r="BB27" s="49"/>
      <c r="BC27" s="52"/>
      <c r="BD27" s="49"/>
      <c r="BE27" s="52"/>
    </row>
    <row r="28" spans="1:58" x14ac:dyDescent="0.55000000000000004">
      <c r="A28" s="193" t="s">
        <v>58</v>
      </c>
      <c r="B28" s="193"/>
      <c r="F28" s="25"/>
      <c r="G28" s="116">
        <f>IF(F49&lt;0,0,F49)</f>
        <v>0</v>
      </c>
      <c r="H28" s="117">
        <f t="shared" ref="H28:AZ28" si="15">IF(G49&lt;0,0,G49)</f>
        <v>10</v>
      </c>
      <c r="I28" s="116">
        <f t="shared" si="15"/>
        <v>10</v>
      </c>
      <c r="J28" s="117">
        <f t="shared" si="15"/>
        <v>4.3316532258064484</v>
      </c>
      <c r="K28" s="116">
        <f t="shared" si="15"/>
        <v>0</v>
      </c>
      <c r="L28" s="117">
        <f t="shared" si="15"/>
        <v>0</v>
      </c>
      <c r="M28" s="116">
        <f t="shared" si="15"/>
        <v>5.3856837606837615</v>
      </c>
      <c r="N28" s="117">
        <f t="shared" si="15"/>
        <v>10</v>
      </c>
      <c r="O28" s="116">
        <f t="shared" si="15"/>
        <v>10</v>
      </c>
      <c r="P28" s="117">
        <f t="shared" si="15"/>
        <v>10</v>
      </c>
      <c r="Q28" s="116">
        <f t="shared" si="15"/>
        <v>6.5194875107665808</v>
      </c>
      <c r="R28" s="117">
        <f t="shared" si="15"/>
        <v>9.4457167090754908</v>
      </c>
      <c r="S28" s="116">
        <f t="shared" si="15"/>
        <v>0.53373015873016527</v>
      </c>
      <c r="T28" s="117">
        <f t="shared" si="15"/>
        <v>0</v>
      </c>
      <c r="U28" s="116">
        <f t="shared" si="15"/>
        <v>0</v>
      </c>
      <c r="V28" s="117">
        <f t="shared" si="15"/>
        <v>6.7877280265340048</v>
      </c>
      <c r="W28" s="116">
        <f t="shared" si="15"/>
        <v>4.746141975308646</v>
      </c>
      <c r="X28" s="117">
        <f t="shared" si="15"/>
        <v>5.7481976251060303</v>
      </c>
      <c r="Y28" s="116">
        <f t="shared" si="15"/>
        <v>0.53373015873016527</v>
      </c>
      <c r="Z28" s="117">
        <f t="shared" si="15"/>
        <v>7.9031954887217992</v>
      </c>
      <c r="AA28" s="116">
        <f t="shared" si="15"/>
        <v>10</v>
      </c>
      <c r="AB28" s="117">
        <f t="shared" si="15"/>
        <v>5.3470149253731378</v>
      </c>
      <c r="AC28" s="116">
        <f t="shared" si="15"/>
        <v>3.5792947202521717</v>
      </c>
      <c r="AD28" s="117">
        <f t="shared" si="15"/>
        <v>4.668981481481481</v>
      </c>
      <c r="AE28" s="116">
        <f t="shared" si="15"/>
        <v>10</v>
      </c>
      <c r="AF28" s="117">
        <f t="shared" si="15"/>
        <v>7.0816346922462117</v>
      </c>
      <c r="AG28" s="116">
        <f t="shared" si="15"/>
        <v>9.8793103448275943</v>
      </c>
      <c r="AH28" s="117">
        <f t="shared" si="15"/>
        <v>3.3066816816816882</v>
      </c>
      <c r="AI28" s="116">
        <f t="shared" si="15"/>
        <v>5.6527777777777786</v>
      </c>
      <c r="AJ28" s="117">
        <f t="shared" si="15"/>
        <v>0</v>
      </c>
      <c r="AK28" s="116">
        <f t="shared" si="15"/>
        <v>0</v>
      </c>
      <c r="AL28" s="117">
        <f t="shared" si="15"/>
        <v>0</v>
      </c>
      <c r="AM28" s="116">
        <f t="shared" si="15"/>
        <v>4.3311800172265364</v>
      </c>
      <c r="AN28" s="117">
        <f t="shared" si="15"/>
        <v>5.3055555555555571</v>
      </c>
      <c r="AO28" s="116">
        <f t="shared" si="15"/>
        <v>10</v>
      </c>
      <c r="AP28" s="117">
        <f t="shared" si="15"/>
        <v>10</v>
      </c>
      <c r="AQ28" s="116">
        <f t="shared" si="15"/>
        <v>10</v>
      </c>
      <c r="AR28" s="117">
        <f t="shared" si="15"/>
        <v>7.062091503267979</v>
      </c>
      <c r="AS28" s="116">
        <f t="shared" si="15"/>
        <v>0</v>
      </c>
      <c r="AT28" s="117">
        <f t="shared" si="15"/>
        <v>2.4074981844589729</v>
      </c>
      <c r="AU28" s="116">
        <f t="shared" si="15"/>
        <v>8.7800925925925952</v>
      </c>
      <c r="AV28" s="117" t="e">
        <f t="shared" si="15"/>
        <v>#N/A</v>
      </c>
      <c r="AW28" s="116" t="e">
        <f t="shared" si="15"/>
        <v>#N/A</v>
      </c>
      <c r="AX28" s="117" t="e">
        <f t="shared" si="15"/>
        <v>#N/A</v>
      </c>
      <c r="AY28" s="116" t="e">
        <f t="shared" si="15"/>
        <v>#N/A</v>
      </c>
      <c r="AZ28" s="117" t="e">
        <f t="shared" si="15"/>
        <v>#N/A</v>
      </c>
      <c r="BB28" s="49"/>
      <c r="BC28" s="52"/>
      <c r="BD28" s="49"/>
      <c r="BE28" s="52"/>
    </row>
    <row r="29" spans="1:58" ht="35.25" customHeight="1" x14ac:dyDescent="0.55000000000000004">
      <c r="A29" s="195" t="s">
        <v>60</v>
      </c>
      <c r="B29" s="196"/>
      <c r="F29" s="25"/>
      <c r="G29" s="49"/>
      <c r="H29" s="52"/>
      <c r="I29" s="49"/>
      <c r="J29" s="52"/>
      <c r="K29" s="49"/>
      <c r="L29" s="52"/>
      <c r="M29" s="49"/>
      <c r="N29" s="52"/>
      <c r="O29" s="49"/>
      <c r="P29" s="52"/>
      <c r="Q29" s="49"/>
      <c r="R29" s="52"/>
      <c r="S29" s="49"/>
      <c r="T29" s="52"/>
      <c r="U29" s="49"/>
      <c r="V29" s="52"/>
      <c r="W29" s="49"/>
      <c r="X29" s="52"/>
      <c r="Y29" s="49"/>
      <c r="Z29" s="52"/>
      <c r="AA29" s="49"/>
      <c r="AB29" s="52"/>
      <c r="AC29" s="49"/>
      <c r="AD29" s="52"/>
      <c r="AE29" s="49"/>
      <c r="AF29" s="52"/>
      <c r="AG29" s="49"/>
      <c r="AH29" s="52"/>
      <c r="AI29" s="49"/>
      <c r="AJ29" s="52"/>
      <c r="AK29" s="49"/>
      <c r="AL29" s="52"/>
      <c r="AM29" s="49"/>
      <c r="AN29" s="52"/>
      <c r="AO29" s="49"/>
      <c r="AP29" s="52"/>
      <c r="AQ29" s="49"/>
      <c r="AR29" s="52"/>
      <c r="AS29" s="49"/>
      <c r="AT29" s="52"/>
      <c r="AU29" s="49"/>
      <c r="AV29" s="52"/>
      <c r="AW29" s="49"/>
      <c r="AX29" s="52"/>
      <c r="AY29" s="49"/>
      <c r="AZ29" s="52"/>
      <c r="BB29" s="49"/>
      <c r="BC29" s="52"/>
      <c r="BD29" s="49"/>
      <c r="BE29" s="52"/>
    </row>
    <row r="30" spans="1:58" x14ac:dyDescent="0.55000000000000004">
      <c r="B30" s="3" t="s">
        <v>41</v>
      </c>
      <c r="F30" s="25">
        <f>HLOOKUP(F19,'SDR Patient and Stations'!$B$6:$AT$14,4,FALSE)</f>
        <v>124</v>
      </c>
      <c r="G30" s="68">
        <f>HLOOKUP(G19,'SDR Patient and Stations'!$B$6:$AT$14,4,FALSE)</f>
        <v>138</v>
      </c>
      <c r="H30" s="60">
        <f>HLOOKUP(H19,'SDR Patient and Stations'!$B$6:$AT$14,4,FALSE)</f>
        <v>146</v>
      </c>
      <c r="I30" s="68">
        <f>HLOOKUP(I19,'SDR Patient and Stations'!$B$6:$AT$14,4,FALSE)</f>
        <v>117</v>
      </c>
      <c r="J30" s="60">
        <f>HLOOKUP(J19,'SDR Patient and Stations'!$B$6:$AT$14,4,FALSE)</f>
        <v>118</v>
      </c>
      <c r="K30" s="68">
        <f>HLOOKUP(K19,'SDR Patient and Stations'!$B$6:$AT$14,4,FALSE)</f>
        <v>123</v>
      </c>
      <c r="L30" s="60">
        <f>HLOOKUP(L19,'SDR Patient and Stations'!$B$6:$AT$14,4,FALSE)</f>
        <v>129</v>
      </c>
      <c r="M30" s="68">
        <f>HLOOKUP(M19,'SDR Patient and Stations'!$B$6:$AT$14,4,FALSE)</f>
        <v>129</v>
      </c>
      <c r="N30" s="60">
        <f>HLOOKUP(N19,'SDR Patient and Stations'!$B$6:$AT$14,4,FALSE)</f>
        <v>131</v>
      </c>
      <c r="O30" s="68">
        <f>HLOOKUP(O19,'SDR Patient and Stations'!$B$6:$AT$14,4,FALSE)</f>
        <v>140</v>
      </c>
      <c r="P30" s="60">
        <f>HLOOKUP(P19,'SDR Patient and Stations'!$B$6:$AT$14,4,FALSE)</f>
        <v>137</v>
      </c>
      <c r="Q30" s="68">
        <f>HLOOKUP(Q19,'SDR Patient and Stations'!$B$6:$AT$14,4,FALSE)</f>
        <v>142</v>
      </c>
      <c r="R30" s="60">
        <f>HLOOKUP(R19,'SDR Patient and Stations'!$B$6:$AT$14,4,FALSE)</f>
        <v>134</v>
      </c>
      <c r="S30" s="68">
        <f>HLOOKUP(S19,'SDR Patient and Stations'!$B$6:$AT$14,4,FALSE)</f>
        <v>126</v>
      </c>
      <c r="T30" s="60">
        <f>HLOOKUP(T19,'SDR Patient and Stations'!$B$6:$AT$14,4,FALSE)</f>
        <v>131</v>
      </c>
      <c r="U30" s="68">
        <f>HLOOKUP(U19,'SDR Patient and Stations'!$B$6:$AT$14,4,FALSE)</f>
        <v>140</v>
      </c>
      <c r="V30" s="60">
        <f>HLOOKUP(V19,'SDR Patient and Stations'!$B$6:$AT$14,4,FALSE)</f>
        <v>133</v>
      </c>
      <c r="W30" s="68">
        <f>HLOOKUP(W19,'SDR Patient and Stations'!$B$6:$AT$14,4,FALSE)</f>
        <v>137</v>
      </c>
      <c r="X30" s="60">
        <f>HLOOKUP(X19,'SDR Patient and Stations'!$B$6:$AT$14,4,FALSE)</f>
        <v>134</v>
      </c>
      <c r="Y30" s="68">
        <f>HLOOKUP(Y19,'SDR Patient and Stations'!$B$6:$AT$14,4,FALSE)</f>
        <v>141</v>
      </c>
      <c r="Z30" s="60">
        <f>HLOOKUP(Z19,'SDR Patient and Stations'!$B$6:$AT$14,4,FALSE)</f>
        <v>150</v>
      </c>
      <c r="AA30" s="68">
        <f>HLOOKUP(AA19,'SDR Patient and Stations'!$B$6:$AT$14,4,FALSE)</f>
        <v>138</v>
      </c>
      <c r="AB30" s="60">
        <f>HLOOKUP(AB19,'SDR Patient and Stations'!$B$6:$AT$14,4,FALSE)</f>
        <v>139</v>
      </c>
      <c r="AC30" s="68">
        <f>HLOOKUP(AC19,'SDR Patient and Stations'!$B$6:$AT$14,4,FALSE)</f>
        <v>145</v>
      </c>
      <c r="AD30" s="60">
        <f>HLOOKUP(AD19,'SDR Patient and Stations'!$B$6:$AT$14,4,FALSE)</f>
        <v>148</v>
      </c>
      <c r="AE30" s="68">
        <f>HLOOKUP(AE19,'SDR Patient and Stations'!$B$6:$AT$14,4,FALSE)</f>
        <v>143</v>
      </c>
      <c r="AF30" s="60">
        <f>HLOOKUP(AF19,'SDR Patient and Stations'!$B$6:$AT$14,4,FALSE)</f>
        <v>150</v>
      </c>
      <c r="AG30" s="68">
        <f>HLOOKUP(AG19,'SDR Patient and Stations'!$B$6:$AT$14,4,FALSE)</f>
        <v>142</v>
      </c>
      <c r="AH30" s="60">
        <f>HLOOKUP(AH19,'SDR Patient and Stations'!$B$6:$AT$14,4,FALSE)</f>
        <v>143</v>
      </c>
      <c r="AI30" s="68">
        <f>HLOOKUP(AI19,'SDR Patient and Stations'!$B$6:$AT$14,4,FALSE)</f>
        <v>129</v>
      </c>
      <c r="AJ30" s="60">
        <f>HLOOKUP(AJ19,'SDR Patient and Stations'!$B$6:$AT$14,4,FALSE)</f>
        <v>0</v>
      </c>
      <c r="AK30" s="68">
        <f>HLOOKUP(AK19,'SDR Patient and Stations'!$B$6:$AT$14,4,FALSE)</f>
        <v>0</v>
      </c>
      <c r="AL30" s="60">
        <f>HLOOKUP(AL19,'SDR Patient and Stations'!$B$6:$AT$14,4,FALSE)</f>
        <v>134</v>
      </c>
      <c r="AM30" s="68">
        <f>HLOOKUP(AM19,'SDR Patient and Stations'!$B$6:$AT$14,4,FALSE)</f>
        <v>142</v>
      </c>
      <c r="AN30" s="60">
        <f>HLOOKUP(AN19,'SDR Patient and Stations'!$B$6:$AT$14,4,FALSE)</f>
        <v>153</v>
      </c>
      <c r="AO30" s="68">
        <f>HLOOKUP(AO19,'SDR Patient and Stations'!$B$6:$AT$14,4,FALSE)</f>
        <v>158</v>
      </c>
      <c r="AP30" s="60">
        <f>HLOOKUP(AP19,'SDR Patient and Stations'!$B$6:$AT$14,4,FALSE)</f>
        <v>153</v>
      </c>
      <c r="AQ30" s="68">
        <f>HLOOKUP(AQ19,'SDR Patient and Stations'!$B$6:$AT$14,4,FALSE)</f>
        <v>150</v>
      </c>
      <c r="AR30" s="60">
        <f>HLOOKUP(AR19,'SDR Patient and Stations'!$B$6:$AT$14,4,FALSE)</f>
        <v>138</v>
      </c>
      <c r="AS30" s="68">
        <f>HLOOKUP(AS19,'SDR Patient and Stations'!$B$6:$AT$14,4,FALSE)</f>
        <v>143</v>
      </c>
      <c r="AT30" s="60">
        <f>HLOOKUP(AT19,'SDR Patient and Stations'!$B$6:$AT$14,4,FALSE)</f>
        <v>151</v>
      </c>
      <c r="AU30" s="68" t="e">
        <f>HLOOKUP(AU19,'SDR Patient and Stations'!$B$6:$AT$14,4,FALSE)</f>
        <v>#N/A</v>
      </c>
      <c r="AV30" s="60" t="e">
        <f>HLOOKUP(AV19,'SDR Patient and Stations'!$B$6:$AT$14,4,FALSE)</f>
        <v>#N/A</v>
      </c>
      <c r="AW30" s="68" t="e">
        <f>HLOOKUP(AW19,'SDR Patient and Stations'!$B$6:$AT$14,4,FALSE)</f>
        <v>#N/A</v>
      </c>
      <c r="AX30" s="60" t="e">
        <f>HLOOKUP(AX19,'SDR Patient and Stations'!$B$6:$AT$14,4,FALSE)</f>
        <v>#N/A</v>
      </c>
      <c r="AY30" s="68" t="e">
        <f>HLOOKUP(AY19,'SDR Patient and Stations'!$B$6:$AT$14,4,FALSE)</f>
        <v>#N/A</v>
      </c>
      <c r="AZ30" s="60" t="e">
        <f>HLOOKUP(AZ19,'SDR Patient and Stations'!$B$6:$AT$14,4,FALSE)</f>
        <v>#N/A</v>
      </c>
      <c r="BB30" s="68" t="e">
        <f>HLOOKUP(BB19,'SDR Patient and Stations'!$B$6:$AT$13,3,FALSE)</f>
        <v>#N/A</v>
      </c>
      <c r="BC30" s="60" t="e">
        <f>HLOOKUP(BC19,'SDR Patient and Stations'!$B$6:$AT$13,3,FALSE)</f>
        <v>#N/A</v>
      </c>
      <c r="BD30" s="68" t="e">
        <f>HLOOKUP(BD19,'SDR Patient and Stations'!$B$6:$AT$13,3,FALSE)</f>
        <v>#N/A</v>
      </c>
    </row>
    <row r="31" spans="1:58" x14ac:dyDescent="0.55000000000000004">
      <c r="B31" s="3"/>
      <c r="F31" s="3"/>
      <c r="G31" s="49"/>
      <c r="H31" s="52"/>
      <c r="I31" s="49"/>
      <c r="J31" s="52"/>
      <c r="K31" s="49"/>
      <c r="L31" s="52"/>
      <c r="M31" s="49"/>
      <c r="N31" s="52"/>
      <c r="O31" s="49"/>
      <c r="P31" s="52"/>
      <c r="Q31" s="49"/>
      <c r="R31" s="52"/>
      <c r="S31" s="49"/>
      <c r="T31" s="52"/>
      <c r="U31" s="49"/>
      <c r="V31" s="52"/>
      <c r="W31" s="49"/>
      <c r="X31" s="52"/>
      <c r="Y31" s="49"/>
      <c r="Z31" s="52"/>
      <c r="AA31" s="49"/>
      <c r="AB31" s="52"/>
      <c r="AC31" s="49"/>
      <c r="AD31" s="52"/>
      <c r="AE31" s="49"/>
      <c r="AF31" s="52"/>
      <c r="AG31" s="49"/>
      <c r="AH31" s="52"/>
      <c r="AI31" s="49"/>
      <c r="AJ31" s="52"/>
      <c r="AK31" s="49"/>
      <c r="AL31" s="52"/>
      <c r="AM31" s="49"/>
      <c r="AN31" s="52"/>
      <c r="AO31" s="49"/>
      <c r="AP31" s="52"/>
      <c r="AQ31" s="49"/>
      <c r="AR31" s="52"/>
      <c r="AS31" s="49"/>
      <c r="AT31" s="52"/>
      <c r="AU31" s="49"/>
      <c r="AV31" s="52"/>
      <c r="AW31" s="49"/>
      <c r="AX31" s="52"/>
      <c r="AY31" s="49"/>
      <c r="AZ31" s="52"/>
      <c r="BB31" s="49"/>
      <c r="BC31" s="52"/>
      <c r="BD31" s="49"/>
    </row>
    <row r="32" spans="1:58" x14ac:dyDescent="0.55000000000000004">
      <c r="B32" s="3" t="s">
        <v>42</v>
      </c>
      <c r="F32" s="25">
        <f>HLOOKUP(F20,'SDR Patient and Stations'!$B$6:$AT$14,4,FALSE)</f>
        <v>91</v>
      </c>
      <c r="G32" s="68">
        <f>HLOOKUP(G20,'SDR Patient and Stations'!$B$6:$AT$14,4,FALSE)</f>
        <v>97</v>
      </c>
      <c r="H32" s="60">
        <f>HLOOKUP(H20,'SDR Patient and Stations'!$B$6:$AT$14,4,FALSE)</f>
        <v>110</v>
      </c>
      <c r="I32" s="68">
        <f>HLOOKUP(I20,'SDR Patient and Stations'!$B$6:$AT$14,4,FALSE)</f>
        <v>124</v>
      </c>
      <c r="J32" s="60">
        <f>HLOOKUP(J20,'SDR Patient and Stations'!$B$6:$AT$14,4,FALSE)</f>
        <v>138</v>
      </c>
      <c r="K32" s="68">
        <f>HLOOKUP(K20,'SDR Patient and Stations'!$B$6:$AT$14,4,FALSE)</f>
        <v>146</v>
      </c>
      <c r="L32" s="60">
        <f>HLOOKUP(L20,'SDR Patient and Stations'!$B$6:$AT$14,4,FALSE)</f>
        <v>117</v>
      </c>
      <c r="M32" s="68">
        <f>HLOOKUP(M20,'SDR Patient and Stations'!$B$6:$AT$14,4,FALSE)</f>
        <v>118</v>
      </c>
      <c r="N32" s="60">
        <f>HLOOKUP(N20,'SDR Patient and Stations'!$B$6:$AT$14,4,FALSE)</f>
        <v>123</v>
      </c>
      <c r="O32" s="68">
        <f>HLOOKUP(O20,'SDR Patient and Stations'!$B$6:$AT$14,4,FALSE)</f>
        <v>129</v>
      </c>
      <c r="P32" s="60">
        <f>HLOOKUP(P20,'SDR Patient and Stations'!$B$6:$AT$14,4,FALSE)</f>
        <v>129</v>
      </c>
      <c r="Q32" s="68">
        <f>HLOOKUP(Q20,'SDR Patient and Stations'!$B$6:$AT$14,4,FALSE)</f>
        <v>131</v>
      </c>
      <c r="R32" s="60">
        <f>HLOOKUP(R20,'SDR Patient and Stations'!$B$6:$AT$14,4,FALSE)</f>
        <v>140</v>
      </c>
      <c r="S32" s="68">
        <f>HLOOKUP(S20,'SDR Patient and Stations'!$B$6:$AT$14,4,FALSE)</f>
        <v>137</v>
      </c>
      <c r="T32" s="60">
        <f>HLOOKUP(T20,'SDR Patient and Stations'!$B$6:$AT$14,4,FALSE)</f>
        <v>142</v>
      </c>
      <c r="U32" s="68">
        <f>HLOOKUP(U20,'SDR Patient and Stations'!$B$6:$AT$14,4,FALSE)</f>
        <v>134</v>
      </c>
      <c r="V32" s="60">
        <f>HLOOKUP(V20,'SDR Patient and Stations'!$B$6:$AT$14,4,FALSE)</f>
        <v>126</v>
      </c>
      <c r="W32" s="68">
        <f>HLOOKUP(W20,'SDR Patient and Stations'!$B$6:$AT$14,4,FALSE)</f>
        <v>131</v>
      </c>
      <c r="X32" s="60">
        <f>HLOOKUP(X20,'SDR Patient and Stations'!$B$6:$AT$14,4,FALSE)</f>
        <v>140</v>
      </c>
      <c r="Y32" s="68">
        <f>HLOOKUP(Y20,'SDR Patient and Stations'!$B$6:$AT$14,4,FALSE)</f>
        <v>133</v>
      </c>
      <c r="Z32" s="60">
        <f>HLOOKUP(Z20,'SDR Patient and Stations'!$B$6:$AT$14,4,FALSE)</f>
        <v>137</v>
      </c>
      <c r="AA32" s="68">
        <f>HLOOKUP(AA20,'SDR Patient and Stations'!$B$6:$AT$14,4,FALSE)</f>
        <v>134</v>
      </c>
      <c r="AB32" s="60">
        <f>HLOOKUP(AB20,'SDR Patient and Stations'!$B$6:$AT$14,4,FALSE)</f>
        <v>141</v>
      </c>
      <c r="AC32" s="68">
        <f>HLOOKUP(AC20,'SDR Patient and Stations'!$B$6:$AT$14,4,FALSE)</f>
        <v>150</v>
      </c>
      <c r="AD32" s="60">
        <f>HLOOKUP(AD20,'SDR Patient and Stations'!$B$6:$AT$14,4,FALSE)</f>
        <v>138</v>
      </c>
      <c r="AE32" s="68">
        <f>HLOOKUP(AE20,'SDR Patient and Stations'!$B$6:$AT$14,4,FALSE)</f>
        <v>139</v>
      </c>
      <c r="AF32" s="60">
        <f>HLOOKUP(AF20,'SDR Patient and Stations'!$B$6:$AT$14,4,FALSE)</f>
        <v>145</v>
      </c>
      <c r="AG32" s="68">
        <f>HLOOKUP(AG20,'SDR Patient and Stations'!$B$6:$AT$14,4,FALSE)</f>
        <v>148</v>
      </c>
      <c r="AH32" s="60">
        <f>HLOOKUP(AH20,'SDR Patient and Stations'!$B$6:$AT$14,4,FALSE)</f>
        <v>143</v>
      </c>
      <c r="AI32" s="68">
        <f>HLOOKUP(AI20,'SDR Patient and Stations'!$B$6:$AT$14,4,FALSE)</f>
        <v>150</v>
      </c>
      <c r="AJ32" s="60">
        <f>HLOOKUP(AJ20,'SDR Patient and Stations'!$B$6:$AT$14,4,FALSE)</f>
        <v>142</v>
      </c>
      <c r="AK32" s="68">
        <f>HLOOKUP(AK20,'SDR Patient and Stations'!$B$6:$AT$14,4,FALSE)</f>
        <v>143</v>
      </c>
      <c r="AL32" s="60">
        <f>HLOOKUP(AL20,'SDR Patient and Stations'!$B$6:$AT$14,4,FALSE)</f>
        <v>129</v>
      </c>
      <c r="AM32" s="68">
        <f>HLOOKUP(AM20,'SDR Patient and Stations'!$B$6:$AT$14,4,FALSE)</f>
        <v>0</v>
      </c>
      <c r="AN32" s="60">
        <f>HLOOKUP(AN20,'SDR Patient and Stations'!$B$6:$AT$14,4,FALSE)</f>
        <v>0</v>
      </c>
      <c r="AO32" s="68">
        <f>HLOOKUP(AO20,'SDR Patient and Stations'!$B$6:$AT$14,4,FALSE)</f>
        <v>134</v>
      </c>
      <c r="AP32" s="60">
        <f>HLOOKUP(AP20,'SDR Patient and Stations'!$B$6:$AT$14,4,FALSE)</f>
        <v>142</v>
      </c>
      <c r="AQ32" s="68">
        <f>HLOOKUP(AQ20,'SDR Patient and Stations'!$B$6:$AT$14,4,FALSE)</f>
        <v>153</v>
      </c>
      <c r="AR32" s="60">
        <f>HLOOKUP(AR20,'SDR Patient and Stations'!$B$6:$AT$14,4,FALSE)</f>
        <v>158</v>
      </c>
      <c r="AS32" s="68">
        <f>HLOOKUP(AS20,'SDR Patient and Stations'!$B$6:$AT$14,4,FALSE)</f>
        <v>153</v>
      </c>
      <c r="AT32" s="60">
        <f>HLOOKUP(AT20,'SDR Patient and Stations'!$B$6:$AT$14,4,FALSE)</f>
        <v>150</v>
      </c>
      <c r="AU32" s="68">
        <f>HLOOKUP(AU20,'SDR Patient and Stations'!$B$6:$AT$14,4,FALSE)</f>
        <v>138</v>
      </c>
      <c r="AV32" s="60">
        <f>HLOOKUP(AV20,'SDR Patient and Stations'!$B$6:$AT$14,4,FALSE)</f>
        <v>143</v>
      </c>
      <c r="AW32" s="68">
        <f>HLOOKUP(AW20,'SDR Patient and Stations'!$B$6:$AT$14,4,FALSE)</f>
        <v>151</v>
      </c>
      <c r="AX32" s="60" t="e">
        <f>HLOOKUP(AX20,'SDR Patient and Stations'!$B$6:$AT$14,4,FALSE)</f>
        <v>#N/A</v>
      </c>
      <c r="AY32" s="68" t="e">
        <f>HLOOKUP(AY20,'SDR Patient and Stations'!$B$6:$AT$14,4,FALSE)</f>
        <v>#N/A</v>
      </c>
      <c r="AZ32" s="60" t="e">
        <f>HLOOKUP(AZ20,'SDR Patient and Stations'!$B$6:$AT$14,4,FALSE)</f>
        <v>#N/A</v>
      </c>
      <c r="BB32" s="68" t="e">
        <f>HLOOKUP(BB20,'SDR Patient and Stations'!$B$6:$AT$13,3,FALSE)</f>
        <v>#N/A</v>
      </c>
      <c r="BC32" s="60" t="e">
        <f>HLOOKUP(BC20,'SDR Patient and Stations'!$B$6:$AT$13,3,FALSE)</f>
        <v>#N/A</v>
      </c>
      <c r="BD32" s="68" t="e">
        <f>HLOOKUP(BD20,'SDR Patient and Stations'!$B$6:$AT$13,3,FALSE)</f>
        <v>#N/A</v>
      </c>
    </row>
    <row r="33" spans="2:56" x14ac:dyDescent="0.55000000000000004">
      <c r="B33" s="3"/>
      <c r="F33" s="3"/>
      <c r="G33" s="49"/>
      <c r="H33" s="52"/>
      <c r="I33" s="49"/>
      <c r="J33" s="52"/>
      <c r="K33" s="49"/>
      <c r="L33" s="52"/>
      <c r="M33" s="49"/>
      <c r="N33" s="52"/>
      <c r="O33" s="49"/>
      <c r="P33" s="52"/>
      <c r="Q33" s="49"/>
      <c r="R33" s="52"/>
      <c r="S33" s="49"/>
      <c r="T33" s="52"/>
      <c r="U33" s="49"/>
      <c r="V33" s="52"/>
      <c r="W33" s="49"/>
      <c r="X33" s="52"/>
      <c r="Y33" s="49"/>
      <c r="Z33" s="52"/>
      <c r="AA33" s="49"/>
      <c r="AB33" s="52"/>
      <c r="AC33" s="49"/>
      <c r="AD33" s="52"/>
      <c r="AE33" s="49"/>
      <c r="AF33" s="52"/>
      <c r="AG33" s="49"/>
      <c r="AH33" s="52"/>
      <c r="AI33" s="49"/>
      <c r="AJ33" s="52"/>
      <c r="AK33" s="49"/>
      <c r="AL33" s="52"/>
      <c r="AM33" s="49"/>
      <c r="AN33" s="52"/>
      <c r="AO33" s="49"/>
      <c r="AP33" s="52"/>
      <c r="AQ33" s="49"/>
      <c r="AR33" s="52"/>
      <c r="AS33" s="49"/>
      <c r="AT33" s="52"/>
      <c r="AU33" s="49"/>
      <c r="AV33" s="52"/>
      <c r="AW33" s="49"/>
      <c r="AX33" s="52"/>
      <c r="AY33" s="49"/>
      <c r="AZ33" s="52"/>
      <c r="BB33" s="49"/>
      <c r="BC33" s="52"/>
      <c r="BD33" s="49"/>
    </row>
    <row r="34" spans="2:56" x14ac:dyDescent="0.55000000000000004">
      <c r="B34" s="3" t="s">
        <v>17</v>
      </c>
      <c r="F34" s="18">
        <f t="shared" ref="F34:AZ34" si="16">F30-F32</f>
        <v>33</v>
      </c>
      <c r="G34" s="69">
        <f t="shared" si="16"/>
        <v>41</v>
      </c>
      <c r="H34" s="61">
        <f t="shared" si="16"/>
        <v>36</v>
      </c>
      <c r="I34" s="69">
        <f t="shared" si="16"/>
        <v>-7</v>
      </c>
      <c r="J34" s="61">
        <f t="shared" si="16"/>
        <v>-20</v>
      </c>
      <c r="K34" s="69">
        <f t="shared" si="16"/>
        <v>-23</v>
      </c>
      <c r="L34" s="61">
        <f t="shared" si="16"/>
        <v>12</v>
      </c>
      <c r="M34" s="69">
        <f t="shared" si="16"/>
        <v>11</v>
      </c>
      <c r="N34" s="61">
        <f t="shared" si="16"/>
        <v>8</v>
      </c>
      <c r="O34" s="69">
        <f t="shared" si="16"/>
        <v>11</v>
      </c>
      <c r="P34" s="61">
        <f t="shared" si="16"/>
        <v>8</v>
      </c>
      <c r="Q34" s="69">
        <f t="shared" si="16"/>
        <v>11</v>
      </c>
      <c r="R34" s="61">
        <f t="shared" si="16"/>
        <v>-6</v>
      </c>
      <c r="S34" s="69">
        <f t="shared" si="16"/>
        <v>-11</v>
      </c>
      <c r="T34" s="61">
        <f t="shared" si="16"/>
        <v>-11</v>
      </c>
      <c r="U34" s="69">
        <f t="shared" si="16"/>
        <v>6</v>
      </c>
      <c r="V34" s="61">
        <f t="shared" si="16"/>
        <v>7</v>
      </c>
      <c r="W34" s="69">
        <f t="shared" si="16"/>
        <v>6</v>
      </c>
      <c r="X34" s="61">
        <f t="shared" si="16"/>
        <v>-6</v>
      </c>
      <c r="Y34" s="69">
        <f t="shared" si="16"/>
        <v>8</v>
      </c>
      <c r="Z34" s="61">
        <f t="shared" si="16"/>
        <v>13</v>
      </c>
      <c r="AA34" s="69">
        <f t="shared" si="16"/>
        <v>4</v>
      </c>
      <c r="AB34" s="61">
        <f t="shared" si="16"/>
        <v>-2</v>
      </c>
      <c r="AC34" s="69">
        <f t="shared" si="16"/>
        <v>-5</v>
      </c>
      <c r="AD34" s="61">
        <f t="shared" si="16"/>
        <v>10</v>
      </c>
      <c r="AE34" s="69">
        <f t="shared" si="16"/>
        <v>4</v>
      </c>
      <c r="AF34" s="61">
        <f t="shared" si="16"/>
        <v>5</v>
      </c>
      <c r="AG34" s="69">
        <f t="shared" si="16"/>
        <v>-6</v>
      </c>
      <c r="AH34" s="61">
        <f t="shared" si="16"/>
        <v>0</v>
      </c>
      <c r="AI34" s="69">
        <f t="shared" si="16"/>
        <v>-21</v>
      </c>
      <c r="AJ34" s="61">
        <f t="shared" si="16"/>
        <v>-142</v>
      </c>
      <c r="AK34" s="69">
        <f t="shared" si="16"/>
        <v>-143</v>
      </c>
      <c r="AL34" s="61">
        <f t="shared" si="16"/>
        <v>5</v>
      </c>
      <c r="AM34" s="69">
        <f t="shared" si="16"/>
        <v>142</v>
      </c>
      <c r="AN34" s="61">
        <f t="shared" si="16"/>
        <v>153</v>
      </c>
      <c r="AO34" s="69">
        <f t="shared" si="16"/>
        <v>24</v>
      </c>
      <c r="AP34" s="61">
        <f t="shared" si="16"/>
        <v>11</v>
      </c>
      <c r="AQ34" s="69">
        <f t="shared" si="16"/>
        <v>-3</v>
      </c>
      <c r="AR34" s="61">
        <f t="shared" si="16"/>
        <v>-20</v>
      </c>
      <c r="AS34" s="69">
        <f t="shared" si="16"/>
        <v>-10</v>
      </c>
      <c r="AT34" s="61">
        <f t="shared" si="16"/>
        <v>1</v>
      </c>
      <c r="AU34" s="69" t="e">
        <f t="shared" si="16"/>
        <v>#N/A</v>
      </c>
      <c r="AV34" s="61" t="e">
        <f t="shared" si="16"/>
        <v>#N/A</v>
      </c>
      <c r="AW34" s="69" t="e">
        <f t="shared" si="16"/>
        <v>#N/A</v>
      </c>
      <c r="AX34" s="61" t="e">
        <f t="shared" si="16"/>
        <v>#N/A</v>
      </c>
      <c r="AY34" s="69" t="e">
        <f t="shared" si="16"/>
        <v>#N/A</v>
      </c>
      <c r="AZ34" s="61" t="e">
        <f t="shared" si="16"/>
        <v>#N/A</v>
      </c>
      <c r="BB34" s="69" t="e">
        <f t="shared" ref="BB34:BD34" si="17">BB30-BB32</f>
        <v>#N/A</v>
      </c>
      <c r="BC34" s="61" t="e">
        <f t="shared" si="17"/>
        <v>#N/A</v>
      </c>
      <c r="BD34" s="69" t="e">
        <f t="shared" si="17"/>
        <v>#N/A</v>
      </c>
    </row>
    <row r="35" spans="2:56" x14ac:dyDescent="0.55000000000000004">
      <c r="B35" s="3"/>
      <c r="F35" s="3"/>
      <c r="G35" s="49"/>
      <c r="H35" s="52"/>
      <c r="I35" s="49"/>
      <c r="J35" s="52"/>
      <c r="K35" s="49"/>
      <c r="L35" s="52"/>
      <c r="M35" s="49"/>
      <c r="N35" s="52"/>
      <c r="O35" s="49"/>
      <c r="P35" s="52"/>
      <c r="Q35" s="49"/>
      <c r="R35" s="52"/>
      <c r="S35" s="49"/>
      <c r="T35" s="52"/>
      <c r="U35" s="49"/>
      <c r="V35" s="52"/>
      <c r="W35" s="49"/>
      <c r="X35" s="52"/>
      <c r="Y35" s="49"/>
      <c r="Z35" s="52"/>
      <c r="AA35" s="49"/>
      <c r="AB35" s="52"/>
      <c r="AC35" s="49"/>
      <c r="AD35" s="52"/>
      <c r="AE35" s="49"/>
      <c r="AF35" s="52"/>
      <c r="AG35" s="49"/>
      <c r="AH35" s="52"/>
      <c r="AI35" s="49"/>
      <c r="AJ35" s="52"/>
      <c r="AK35" s="49"/>
      <c r="AL35" s="52"/>
      <c r="AM35" s="49"/>
      <c r="AN35" s="52"/>
      <c r="AO35" s="49"/>
      <c r="AP35" s="52"/>
      <c r="AQ35" s="49"/>
      <c r="AR35" s="52"/>
      <c r="AS35" s="49"/>
      <c r="AT35" s="52"/>
      <c r="AU35" s="49"/>
      <c r="AV35" s="52"/>
      <c r="AW35" s="49"/>
      <c r="AX35" s="52"/>
      <c r="AY35" s="49"/>
      <c r="AZ35" s="52"/>
      <c r="BB35" s="49"/>
      <c r="BC35" s="52"/>
      <c r="BD35" s="49"/>
    </row>
    <row r="36" spans="2:56" ht="45" x14ac:dyDescent="0.55000000000000004">
      <c r="B36" s="22" t="s">
        <v>43</v>
      </c>
      <c r="F36" s="93">
        <f>IFERROR(F34/F32,0)</f>
        <v>0.36263736263736263</v>
      </c>
      <c r="G36" s="107">
        <f t="shared" ref="G36:AZ36" si="18">IFERROR(G34/G32,0)</f>
        <v>0.42268041237113402</v>
      </c>
      <c r="H36" s="108">
        <f t="shared" si="18"/>
        <v>0.32727272727272727</v>
      </c>
      <c r="I36" s="107">
        <f t="shared" si="18"/>
        <v>-5.6451612903225805E-2</v>
      </c>
      <c r="J36" s="108">
        <f t="shared" si="18"/>
        <v>-0.14492753623188406</v>
      </c>
      <c r="K36" s="107">
        <f t="shared" si="18"/>
        <v>-0.15753424657534246</v>
      </c>
      <c r="L36" s="108">
        <f t="shared" si="18"/>
        <v>0.10256410256410256</v>
      </c>
      <c r="M36" s="107">
        <f t="shared" si="18"/>
        <v>9.3220338983050849E-2</v>
      </c>
      <c r="N36" s="108">
        <f t="shared" si="18"/>
        <v>6.5040650406504072E-2</v>
      </c>
      <c r="O36" s="107">
        <f t="shared" si="18"/>
        <v>8.5271317829457363E-2</v>
      </c>
      <c r="P36" s="108">
        <f t="shared" si="18"/>
        <v>6.2015503875968991E-2</v>
      </c>
      <c r="Q36" s="107">
        <f t="shared" si="18"/>
        <v>8.3969465648854963E-2</v>
      </c>
      <c r="R36" s="108">
        <f t="shared" si="18"/>
        <v>-4.2857142857142858E-2</v>
      </c>
      <c r="S36" s="107">
        <f t="shared" si="18"/>
        <v>-8.0291970802919707E-2</v>
      </c>
      <c r="T36" s="108">
        <f t="shared" si="18"/>
        <v>-7.746478873239436E-2</v>
      </c>
      <c r="U36" s="107">
        <f t="shared" si="18"/>
        <v>4.4776119402985072E-2</v>
      </c>
      <c r="V36" s="108">
        <f t="shared" si="18"/>
        <v>5.5555555555555552E-2</v>
      </c>
      <c r="W36" s="107">
        <f t="shared" si="18"/>
        <v>4.5801526717557252E-2</v>
      </c>
      <c r="X36" s="108">
        <f t="shared" si="18"/>
        <v>-4.2857142857142858E-2</v>
      </c>
      <c r="Y36" s="107">
        <f t="shared" si="18"/>
        <v>6.0150375939849621E-2</v>
      </c>
      <c r="Z36" s="108">
        <f t="shared" si="18"/>
        <v>9.4890510948905105E-2</v>
      </c>
      <c r="AA36" s="107">
        <f t="shared" si="18"/>
        <v>2.9850746268656716E-2</v>
      </c>
      <c r="AB36" s="108">
        <f t="shared" si="18"/>
        <v>-1.4184397163120567E-2</v>
      </c>
      <c r="AC36" s="107">
        <f t="shared" si="18"/>
        <v>-3.3333333333333333E-2</v>
      </c>
      <c r="AD36" s="108">
        <f t="shared" si="18"/>
        <v>7.2463768115942032E-2</v>
      </c>
      <c r="AE36" s="107">
        <f t="shared" si="18"/>
        <v>2.8776978417266189E-2</v>
      </c>
      <c r="AF36" s="108">
        <f t="shared" si="18"/>
        <v>3.4482758620689655E-2</v>
      </c>
      <c r="AG36" s="107">
        <f t="shared" si="18"/>
        <v>-4.0540540540540543E-2</v>
      </c>
      <c r="AH36" s="108">
        <f t="shared" si="18"/>
        <v>0</v>
      </c>
      <c r="AI36" s="107">
        <f t="shared" si="18"/>
        <v>-0.14000000000000001</v>
      </c>
      <c r="AJ36" s="108">
        <f t="shared" si="18"/>
        <v>-1</v>
      </c>
      <c r="AK36" s="107">
        <f t="shared" si="18"/>
        <v>-1</v>
      </c>
      <c r="AL36" s="108">
        <f t="shared" si="18"/>
        <v>3.875968992248062E-2</v>
      </c>
      <c r="AM36" s="107">
        <f t="shared" si="18"/>
        <v>0</v>
      </c>
      <c r="AN36" s="108">
        <f t="shared" si="18"/>
        <v>0</v>
      </c>
      <c r="AO36" s="107">
        <f t="shared" si="18"/>
        <v>0.17910447761194029</v>
      </c>
      <c r="AP36" s="108">
        <f t="shared" si="18"/>
        <v>7.746478873239436E-2</v>
      </c>
      <c r="AQ36" s="107">
        <f t="shared" si="18"/>
        <v>-1.9607843137254902E-2</v>
      </c>
      <c r="AR36" s="108">
        <f t="shared" si="18"/>
        <v>-0.12658227848101267</v>
      </c>
      <c r="AS36" s="107">
        <f t="shared" si="18"/>
        <v>-6.535947712418301E-2</v>
      </c>
      <c r="AT36" s="108">
        <f t="shared" si="18"/>
        <v>6.6666666666666671E-3</v>
      </c>
      <c r="AU36" s="107">
        <f t="shared" si="18"/>
        <v>0</v>
      </c>
      <c r="AV36" s="108">
        <f t="shared" si="18"/>
        <v>0</v>
      </c>
      <c r="AW36" s="107">
        <f t="shared" si="18"/>
        <v>0</v>
      </c>
      <c r="AX36" s="108">
        <f t="shared" si="18"/>
        <v>0</v>
      </c>
      <c r="AY36" s="107">
        <f t="shared" si="18"/>
        <v>0</v>
      </c>
      <c r="AZ36" s="108">
        <f t="shared" si="18"/>
        <v>0</v>
      </c>
      <c r="BB36" s="70" t="e">
        <f t="shared" ref="BB36:BD36" si="19">BB34/BB32</f>
        <v>#N/A</v>
      </c>
      <c r="BC36" s="62" t="e">
        <f t="shared" si="19"/>
        <v>#N/A</v>
      </c>
      <c r="BD36" s="70" t="e">
        <f t="shared" si="19"/>
        <v>#N/A</v>
      </c>
    </row>
    <row r="37" spans="2:56" x14ac:dyDescent="0.55000000000000004">
      <c r="B37" s="3"/>
      <c r="F37" s="94"/>
      <c r="G37" s="111"/>
      <c r="H37" s="112"/>
      <c r="I37" s="111"/>
      <c r="J37" s="112"/>
      <c r="K37" s="111"/>
      <c r="L37" s="112"/>
      <c r="M37" s="111"/>
      <c r="N37" s="112"/>
      <c r="O37" s="111"/>
      <c r="P37" s="112"/>
      <c r="Q37" s="111"/>
      <c r="R37" s="112"/>
      <c r="S37" s="111"/>
      <c r="T37" s="112"/>
      <c r="U37" s="111"/>
      <c r="V37" s="112"/>
      <c r="W37" s="111"/>
      <c r="X37" s="112"/>
      <c r="Y37" s="111"/>
      <c r="Z37" s="112"/>
      <c r="AA37" s="111"/>
      <c r="AB37" s="112"/>
      <c r="AC37" s="111"/>
      <c r="AD37" s="112"/>
      <c r="AE37" s="111"/>
      <c r="AF37" s="112"/>
      <c r="AG37" s="111"/>
      <c r="AH37" s="112"/>
      <c r="AI37" s="111"/>
      <c r="AJ37" s="112"/>
      <c r="AK37" s="111"/>
      <c r="AL37" s="112"/>
      <c r="AM37" s="111"/>
      <c r="AN37" s="112"/>
      <c r="AO37" s="111"/>
      <c r="AP37" s="112"/>
      <c r="AQ37" s="111"/>
      <c r="AR37" s="112"/>
      <c r="AS37" s="111"/>
      <c r="AT37" s="112"/>
      <c r="AU37" s="111"/>
      <c r="AV37" s="112"/>
      <c r="AW37" s="111"/>
      <c r="AX37" s="112"/>
      <c r="AY37" s="111"/>
      <c r="AZ37" s="112"/>
      <c r="BB37" s="49"/>
      <c r="BC37" s="52"/>
      <c r="BD37" s="49"/>
    </row>
    <row r="38" spans="2:56" x14ac:dyDescent="0.55000000000000004">
      <c r="B38" s="23" t="s">
        <v>44</v>
      </c>
      <c r="F38" s="95">
        <f>F36/18</f>
        <v>2.0146520146520144E-2</v>
      </c>
      <c r="G38" s="107">
        <f t="shared" ref="G38:BD38" si="20">G36/18</f>
        <v>2.3482245131729668E-2</v>
      </c>
      <c r="H38" s="108">
        <f t="shared" si="20"/>
        <v>1.8181818181818181E-2</v>
      </c>
      <c r="I38" s="107">
        <f t="shared" si="20"/>
        <v>-3.1362007168458782E-3</v>
      </c>
      <c r="J38" s="108">
        <f t="shared" si="20"/>
        <v>-8.0515297906602265E-3</v>
      </c>
      <c r="K38" s="107">
        <f t="shared" si="20"/>
        <v>-8.7519025875190254E-3</v>
      </c>
      <c r="L38" s="108">
        <f t="shared" si="20"/>
        <v>5.6980056980056974E-3</v>
      </c>
      <c r="M38" s="107">
        <f t="shared" si="20"/>
        <v>5.1789077212806029E-3</v>
      </c>
      <c r="N38" s="108">
        <f t="shared" si="20"/>
        <v>3.6133694670280039E-3</v>
      </c>
      <c r="O38" s="107">
        <f t="shared" si="20"/>
        <v>4.7372954349698534E-3</v>
      </c>
      <c r="P38" s="108">
        <f t="shared" si="20"/>
        <v>3.4453057708871662E-3</v>
      </c>
      <c r="Q38" s="107">
        <f t="shared" si="20"/>
        <v>4.6649703138252757E-3</v>
      </c>
      <c r="R38" s="108">
        <f t="shared" si="20"/>
        <v>-2.3809523809523812E-3</v>
      </c>
      <c r="S38" s="107">
        <f t="shared" si="20"/>
        <v>-4.4606650446066508E-3</v>
      </c>
      <c r="T38" s="108">
        <f t="shared" si="20"/>
        <v>-4.3035993740219089E-3</v>
      </c>
      <c r="U38" s="107">
        <f t="shared" si="20"/>
        <v>2.4875621890547263E-3</v>
      </c>
      <c r="V38" s="108">
        <f t="shared" si="20"/>
        <v>3.0864197530864196E-3</v>
      </c>
      <c r="W38" s="107">
        <f t="shared" si="20"/>
        <v>2.5445292620865142E-3</v>
      </c>
      <c r="X38" s="108">
        <f t="shared" si="20"/>
        <v>-2.3809523809523812E-3</v>
      </c>
      <c r="Y38" s="107">
        <f t="shared" si="20"/>
        <v>3.3416875522138678E-3</v>
      </c>
      <c r="Z38" s="108">
        <f t="shared" si="20"/>
        <v>5.2716950527169504E-3</v>
      </c>
      <c r="AA38" s="107">
        <f t="shared" si="20"/>
        <v>1.658374792703151E-3</v>
      </c>
      <c r="AB38" s="108">
        <f t="shared" si="20"/>
        <v>-7.8802206461780924E-4</v>
      </c>
      <c r="AC38" s="107">
        <f t="shared" si="20"/>
        <v>-1.8518518518518519E-3</v>
      </c>
      <c r="AD38" s="108">
        <f t="shared" si="20"/>
        <v>4.0257648953301133E-3</v>
      </c>
      <c r="AE38" s="107">
        <f t="shared" si="20"/>
        <v>1.598721023181455E-3</v>
      </c>
      <c r="AF38" s="108">
        <f t="shared" si="20"/>
        <v>1.9157088122605363E-3</v>
      </c>
      <c r="AG38" s="107">
        <f t="shared" si="20"/>
        <v>-2.2522522522522522E-3</v>
      </c>
      <c r="AH38" s="108">
        <f t="shared" si="20"/>
        <v>0</v>
      </c>
      <c r="AI38" s="107">
        <f t="shared" si="20"/>
        <v>-7.7777777777777784E-3</v>
      </c>
      <c r="AJ38" s="108">
        <f t="shared" si="20"/>
        <v>-5.5555555555555552E-2</v>
      </c>
      <c r="AK38" s="107">
        <f t="shared" si="20"/>
        <v>-5.5555555555555552E-2</v>
      </c>
      <c r="AL38" s="108">
        <f t="shared" si="20"/>
        <v>2.1533161068044791E-3</v>
      </c>
      <c r="AM38" s="107">
        <f t="shared" si="20"/>
        <v>0</v>
      </c>
      <c r="AN38" s="108">
        <f t="shared" si="20"/>
        <v>0</v>
      </c>
      <c r="AO38" s="107">
        <f t="shared" si="20"/>
        <v>9.9502487562189053E-3</v>
      </c>
      <c r="AP38" s="108">
        <f t="shared" si="20"/>
        <v>4.3035993740219089E-3</v>
      </c>
      <c r="AQ38" s="107">
        <f t="shared" si="20"/>
        <v>-1.0893246187363833E-3</v>
      </c>
      <c r="AR38" s="108">
        <f t="shared" si="20"/>
        <v>-7.0323488045007038E-3</v>
      </c>
      <c r="AS38" s="107">
        <f t="shared" si="20"/>
        <v>-3.6310820624546117E-3</v>
      </c>
      <c r="AT38" s="108">
        <f t="shared" si="20"/>
        <v>3.7037037037037041E-4</v>
      </c>
      <c r="AU38" s="107">
        <f t="shared" si="20"/>
        <v>0</v>
      </c>
      <c r="AV38" s="108">
        <f t="shared" si="20"/>
        <v>0</v>
      </c>
      <c r="AW38" s="107">
        <f t="shared" si="20"/>
        <v>0</v>
      </c>
      <c r="AX38" s="108">
        <f t="shared" si="20"/>
        <v>0</v>
      </c>
      <c r="AY38" s="107">
        <f t="shared" si="20"/>
        <v>0</v>
      </c>
      <c r="AZ38" s="108">
        <f t="shared" si="20"/>
        <v>0</v>
      </c>
      <c r="BB38" s="70" t="e">
        <f t="shared" si="20"/>
        <v>#N/A</v>
      </c>
      <c r="BC38" s="62" t="e">
        <f t="shared" si="20"/>
        <v>#N/A</v>
      </c>
      <c r="BD38" s="70" t="e">
        <f t="shared" si="20"/>
        <v>#N/A</v>
      </c>
    </row>
    <row r="39" spans="2:56" x14ac:dyDescent="0.55000000000000004">
      <c r="B39" s="3"/>
      <c r="F39" s="3"/>
      <c r="G39" s="49"/>
      <c r="H39" s="52"/>
      <c r="I39" s="49"/>
      <c r="J39" s="52"/>
      <c r="K39" s="49"/>
      <c r="L39" s="52"/>
      <c r="M39" s="49"/>
      <c r="N39" s="52"/>
      <c r="O39" s="49"/>
      <c r="P39" s="52"/>
      <c r="Q39" s="49"/>
      <c r="R39" s="52"/>
      <c r="S39" s="49"/>
      <c r="T39" s="52"/>
      <c r="U39" s="49"/>
      <c r="V39" s="52"/>
      <c r="W39" s="49"/>
      <c r="X39" s="52"/>
      <c r="Y39" s="49"/>
      <c r="Z39" s="52"/>
      <c r="AA39" s="49"/>
      <c r="AB39" s="52"/>
      <c r="AC39" s="49"/>
      <c r="AD39" s="52"/>
      <c r="AE39" s="49"/>
      <c r="AF39" s="52"/>
      <c r="AG39" s="49"/>
      <c r="AH39" s="52"/>
      <c r="AI39" s="49"/>
      <c r="AJ39" s="52"/>
      <c r="AK39" s="49"/>
      <c r="AL39" s="52"/>
      <c r="AM39" s="49"/>
      <c r="AN39" s="52"/>
      <c r="AO39" s="49"/>
      <c r="AP39" s="52"/>
      <c r="AQ39" s="49"/>
      <c r="AR39" s="52"/>
      <c r="AS39" s="49"/>
      <c r="AT39" s="52"/>
      <c r="AU39" s="49"/>
      <c r="AV39" s="52"/>
      <c r="AW39" s="49"/>
      <c r="AX39" s="52"/>
      <c r="AY39" s="49"/>
      <c r="AZ39" s="52"/>
      <c r="BB39" s="49"/>
      <c r="BC39" s="52"/>
      <c r="BD39" s="49"/>
    </row>
    <row r="40" spans="2:56" ht="90" x14ac:dyDescent="0.55000000000000004">
      <c r="B40" s="22" t="s">
        <v>45</v>
      </c>
      <c r="F40" s="91">
        <f>F38*F41</f>
        <v>0.36263736263736257</v>
      </c>
      <c r="G40" s="120">
        <f t="shared" ref="G40:BD40" si="21">G38*G41</f>
        <v>0.42268041237113402</v>
      </c>
      <c r="H40" s="108">
        <f t="shared" si="21"/>
        <v>0.32727272727272727</v>
      </c>
      <c r="I40" s="107">
        <f t="shared" si="21"/>
        <v>-5.6451612903225812E-2</v>
      </c>
      <c r="J40" s="108">
        <f t="shared" si="21"/>
        <v>-0.14492753623188409</v>
      </c>
      <c r="K40" s="107">
        <f t="shared" si="21"/>
        <v>-0.15753424657534246</v>
      </c>
      <c r="L40" s="108">
        <f t="shared" si="21"/>
        <v>0.10256410256410256</v>
      </c>
      <c r="M40" s="107">
        <f t="shared" si="21"/>
        <v>9.3220338983050849E-2</v>
      </c>
      <c r="N40" s="108">
        <f t="shared" si="21"/>
        <v>6.5040650406504072E-2</v>
      </c>
      <c r="O40" s="107">
        <f t="shared" si="21"/>
        <v>8.5271317829457363E-2</v>
      </c>
      <c r="P40" s="108">
        <f t="shared" si="21"/>
        <v>6.2015503875968991E-2</v>
      </c>
      <c r="Q40" s="107">
        <f t="shared" si="21"/>
        <v>8.3969465648854963E-2</v>
      </c>
      <c r="R40" s="108">
        <f t="shared" si="21"/>
        <v>-4.2857142857142858E-2</v>
      </c>
      <c r="S40" s="107">
        <f t="shared" si="21"/>
        <v>-8.0291970802919721E-2</v>
      </c>
      <c r="T40" s="108">
        <f t="shared" si="21"/>
        <v>-7.746478873239436E-2</v>
      </c>
      <c r="U40" s="107">
        <f t="shared" si="21"/>
        <v>4.4776119402985072E-2</v>
      </c>
      <c r="V40" s="108">
        <f t="shared" si="21"/>
        <v>5.5555555555555552E-2</v>
      </c>
      <c r="W40" s="107">
        <f t="shared" si="21"/>
        <v>4.5801526717557259E-2</v>
      </c>
      <c r="X40" s="108">
        <f t="shared" si="21"/>
        <v>-4.2857142857142858E-2</v>
      </c>
      <c r="Y40" s="107">
        <f t="shared" si="21"/>
        <v>6.0150375939849621E-2</v>
      </c>
      <c r="Z40" s="108">
        <f t="shared" si="21"/>
        <v>9.4890510948905105E-2</v>
      </c>
      <c r="AA40" s="107">
        <f t="shared" si="21"/>
        <v>2.9850746268656716E-2</v>
      </c>
      <c r="AB40" s="108">
        <f t="shared" si="21"/>
        <v>-1.4184397163120567E-2</v>
      </c>
      <c r="AC40" s="107">
        <f t="shared" si="21"/>
        <v>-3.3333333333333333E-2</v>
      </c>
      <c r="AD40" s="108">
        <f t="shared" si="21"/>
        <v>7.2463768115942045E-2</v>
      </c>
      <c r="AE40" s="107">
        <f t="shared" si="21"/>
        <v>2.8776978417266189E-2</v>
      </c>
      <c r="AF40" s="108">
        <f t="shared" si="21"/>
        <v>3.4482758620689655E-2</v>
      </c>
      <c r="AG40" s="107">
        <f t="shared" si="21"/>
        <v>-4.0540540540540543E-2</v>
      </c>
      <c r="AH40" s="108">
        <f t="shared" si="21"/>
        <v>0</v>
      </c>
      <c r="AI40" s="107">
        <f t="shared" si="21"/>
        <v>-0.14000000000000001</v>
      </c>
      <c r="AJ40" s="108">
        <f t="shared" si="21"/>
        <v>-1</v>
      </c>
      <c r="AK40" s="107">
        <f t="shared" si="21"/>
        <v>-1</v>
      </c>
      <c r="AL40" s="108">
        <f t="shared" si="21"/>
        <v>3.875968992248062E-2</v>
      </c>
      <c r="AM40" s="107">
        <f t="shared" si="21"/>
        <v>0</v>
      </c>
      <c r="AN40" s="108">
        <f t="shared" si="21"/>
        <v>0</v>
      </c>
      <c r="AO40" s="107">
        <f t="shared" si="21"/>
        <v>0.17910447761194029</v>
      </c>
      <c r="AP40" s="108">
        <f t="shared" si="21"/>
        <v>7.746478873239436E-2</v>
      </c>
      <c r="AQ40" s="107">
        <f t="shared" si="21"/>
        <v>-1.9607843137254902E-2</v>
      </c>
      <c r="AR40" s="108">
        <f t="shared" si="21"/>
        <v>-0.12658227848101267</v>
      </c>
      <c r="AS40" s="107">
        <f t="shared" si="21"/>
        <v>-6.535947712418301E-2</v>
      </c>
      <c r="AT40" s="108">
        <f t="shared" si="21"/>
        <v>6.6666666666666671E-3</v>
      </c>
      <c r="AU40" s="107">
        <f t="shared" si="21"/>
        <v>0</v>
      </c>
      <c r="AV40" s="108">
        <f t="shared" si="21"/>
        <v>0</v>
      </c>
      <c r="AW40" s="107">
        <f t="shared" si="21"/>
        <v>0</v>
      </c>
      <c r="AX40" s="108">
        <f t="shared" si="21"/>
        <v>0</v>
      </c>
      <c r="AY40" s="107">
        <f t="shared" si="21"/>
        <v>0</v>
      </c>
      <c r="AZ40" s="108">
        <f t="shared" si="21"/>
        <v>0</v>
      </c>
      <c r="BB40" s="70" t="e">
        <f t="shared" si="21"/>
        <v>#N/A</v>
      </c>
      <c r="BC40" s="62" t="e">
        <f t="shared" si="21"/>
        <v>#N/A</v>
      </c>
      <c r="BD40" s="70" t="e">
        <f t="shared" si="21"/>
        <v>#N/A</v>
      </c>
    </row>
    <row r="41" spans="2:56" s="27" customFormat="1" ht="24" customHeight="1" x14ac:dyDescent="0.55000000000000004">
      <c r="B41" s="97" t="s">
        <v>52</v>
      </c>
      <c r="F41" s="121">
        <v>18</v>
      </c>
      <c r="G41" s="121">
        <v>18</v>
      </c>
      <c r="H41" s="121">
        <v>18</v>
      </c>
      <c r="I41" s="121">
        <v>18</v>
      </c>
      <c r="J41" s="121">
        <v>18</v>
      </c>
      <c r="K41" s="121">
        <v>18</v>
      </c>
      <c r="L41" s="121">
        <v>18</v>
      </c>
      <c r="M41" s="121">
        <v>18</v>
      </c>
      <c r="N41" s="121">
        <v>18</v>
      </c>
      <c r="O41" s="121">
        <v>18</v>
      </c>
      <c r="P41" s="121">
        <v>18</v>
      </c>
      <c r="Q41" s="121">
        <v>18</v>
      </c>
      <c r="R41" s="121">
        <v>18</v>
      </c>
      <c r="S41" s="121">
        <v>18</v>
      </c>
      <c r="T41" s="121">
        <v>18</v>
      </c>
      <c r="U41" s="121">
        <v>18</v>
      </c>
      <c r="V41" s="121">
        <v>18</v>
      </c>
      <c r="W41" s="121">
        <v>18</v>
      </c>
      <c r="X41" s="121">
        <v>18</v>
      </c>
      <c r="Y41" s="121">
        <v>18</v>
      </c>
      <c r="Z41" s="121">
        <v>18</v>
      </c>
      <c r="AA41" s="121">
        <v>18</v>
      </c>
      <c r="AB41" s="121">
        <v>18</v>
      </c>
      <c r="AC41" s="121">
        <v>18</v>
      </c>
      <c r="AD41" s="121">
        <v>18</v>
      </c>
      <c r="AE41" s="121">
        <v>18</v>
      </c>
      <c r="AF41" s="121">
        <v>18</v>
      </c>
      <c r="AG41" s="121">
        <v>18</v>
      </c>
      <c r="AH41" s="121">
        <v>18</v>
      </c>
      <c r="AI41" s="121">
        <v>18</v>
      </c>
      <c r="AJ41" s="121">
        <v>18</v>
      </c>
      <c r="AK41" s="121">
        <v>18</v>
      </c>
      <c r="AL41" s="121">
        <v>18</v>
      </c>
      <c r="AM41" s="121">
        <v>18</v>
      </c>
      <c r="AN41" s="121">
        <v>18</v>
      </c>
      <c r="AO41" s="121">
        <v>18</v>
      </c>
      <c r="AP41" s="121">
        <v>18</v>
      </c>
      <c r="AQ41" s="121">
        <v>18</v>
      </c>
      <c r="AR41" s="121">
        <v>18</v>
      </c>
      <c r="AS41" s="121">
        <v>18</v>
      </c>
      <c r="AT41" s="121">
        <v>18</v>
      </c>
      <c r="AU41" s="121">
        <v>18</v>
      </c>
      <c r="AV41" s="121">
        <v>18</v>
      </c>
      <c r="AW41" s="121">
        <v>18</v>
      </c>
      <c r="AX41" s="121">
        <v>18</v>
      </c>
      <c r="AY41" s="121">
        <v>18</v>
      </c>
      <c r="AZ41" s="121">
        <v>18</v>
      </c>
      <c r="BB41" s="98">
        <v>18</v>
      </c>
      <c r="BC41" s="99">
        <v>18</v>
      </c>
      <c r="BD41" s="98">
        <v>18</v>
      </c>
    </row>
    <row r="42" spans="2:56" x14ac:dyDescent="0.55000000000000004">
      <c r="B42" s="3"/>
      <c r="F42" s="3"/>
      <c r="G42" s="49"/>
      <c r="H42" s="52"/>
      <c r="I42" s="49"/>
      <c r="J42" s="52"/>
      <c r="K42" s="49"/>
      <c r="L42" s="52"/>
      <c r="M42" s="49"/>
      <c r="N42" s="52"/>
      <c r="O42" s="49"/>
      <c r="P42" s="52"/>
      <c r="Q42" s="49"/>
      <c r="R42" s="52"/>
      <c r="S42" s="49"/>
      <c r="T42" s="52"/>
      <c r="U42" s="49"/>
      <c r="V42" s="52"/>
      <c r="W42" s="49"/>
      <c r="X42" s="52"/>
      <c r="Y42" s="49"/>
      <c r="Z42" s="52"/>
      <c r="AA42" s="49"/>
      <c r="AB42" s="52"/>
      <c r="AC42" s="49"/>
      <c r="AD42" s="52"/>
      <c r="AE42" s="49"/>
      <c r="AF42" s="52"/>
      <c r="AG42" s="49"/>
      <c r="AH42" s="52"/>
      <c r="AI42" s="49"/>
      <c r="AJ42" s="52"/>
      <c r="AK42" s="49"/>
      <c r="AL42" s="52"/>
      <c r="AM42" s="49"/>
      <c r="AN42" s="52"/>
      <c r="AO42" s="49"/>
      <c r="AP42" s="52"/>
      <c r="AQ42" s="49"/>
      <c r="AR42" s="52"/>
      <c r="AS42" s="49"/>
      <c r="AT42" s="52"/>
      <c r="AU42" s="49"/>
      <c r="AV42" s="52"/>
      <c r="AW42" s="49"/>
      <c r="AX42" s="52"/>
      <c r="AY42" s="49"/>
      <c r="AZ42" s="52"/>
      <c r="BB42" s="49"/>
      <c r="BC42" s="52"/>
      <c r="BD42" s="49"/>
    </row>
    <row r="43" spans="2:56" ht="67.5" x14ac:dyDescent="0.55000000000000004">
      <c r="B43" s="22" t="s">
        <v>24</v>
      </c>
      <c r="F43" s="93">
        <f>F30+(F30*F40)</f>
        <v>168.96703296703296</v>
      </c>
      <c r="G43" s="109">
        <f t="shared" ref="G43:BD43" si="22">G30+(G30*G40)</f>
        <v>196.32989690721649</v>
      </c>
      <c r="H43" s="110">
        <f t="shared" si="22"/>
        <v>193.78181818181818</v>
      </c>
      <c r="I43" s="109">
        <f t="shared" si="22"/>
        <v>110.39516129032258</v>
      </c>
      <c r="J43" s="110">
        <f t="shared" si="22"/>
        <v>100.89855072463767</v>
      </c>
      <c r="K43" s="109">
        <f t="shared" si="22"/>
        <v>103.62328767123287</v>
      </c>
      <c r="L43" s="110">
        <f t="shared" si="22"/>
        <v>142.23076923076923</v>
      </c>
      <c r="M43" s="109">
        <f t="shared" si="22"/>
        <v>141.02542372881356</v>
      </c>
      <c r="N43" s="110">
        <f t="shared" si="22"/>
        <v>139.52032520325204</v>
      </c>
      <c r="O43" s="109">
        <f t="shared" si="22"/>
        <v>151.93798449612405</v>
      </c>
      <c r="P43" s="110">
        <f t="shared" si="22"/>
        <v>145.49612403100775</v>
      </c>
      <c r="Q43" s="109">
        <f t="shared" si="22"/>
        <v>153.92366412213741</v>
      </c>
      <c r="R43" s="110">
        <f t="shared" si="22"/>
        <v>128.25714285714287</v>
      </c>
      <c r="S43" s="109">
        <f t="shared" si="22"/>
        <v>115.88321167883211</v>
      </c>
      <c r="T43" s="110">
        <f t="shared" si="22"/>
        <v>120.85211267605634</v>
      </c>
      <c r="U43" s="109">
        <f t="shared" si="22"/>
        <v>146.26865671641792</v>
      </c>
      <c r="V43" s="110">
        <f t="shared" si="22"/>
        <v>140.38888888888889</v>
      </c>
      <c r="W43" s="109">
        <f t="shared" si="22"/>
        <v>143.27480916030535</v>
      </c>
      <c r="X43" s="110">
        <f t="shared" si="22"/>
        <v>128.25714285714287</v>
      </c>
      <c r="Y43" s="109">
        <f t="shared" si="22"/>
        <v>149.48120300751879</v>
      </c>
      <c r="Z43" s="110">
        <f t="shared" si="22"/>
        <v>164.23357664233578</v>
      </c>
      <c r="AA43" s="109">
        <f t="shared" si="22"/>
        <v>142.11940298507463</v>
      </c>
      <c r="AB43" s="110">
        <f t="shared" si="22"/>
        <v>137.02836879432624</v>
      </c>
      <c r="AC43" s="109">
        <f t="shared" si="22"/>
        <v>140.16666666666666</v>
      </c>
      <c r="AD43" s="110">
        <f t="shared" si="22"/>
        <v>158.72463768115944</v>
      </c>
      <c r="AE43" s="109">
        <f t="shared" si="22"/>
        <v>147.11510791366908</v>
      </c>
      <c r="AF43" s="110">
        <f t="shared" si="22"/>
        <v>155.17241379310346</v>
      </c>
      <c r="AG43" s="109">
        <f t="shared" si="22"/>
        <v>136.24324324324326</v>
      </c>
      <c r="AH43" s="110">
        <f t="shared" si="22"/>
        <v>143</v>
      </c>
      <c r="AI43" s="109">
        <f t="shared" si="22"/>
        <v>110.94</v>
      </c>
      <c r="AJ43" s="110">
        <f t="shared" si="22"/>
        <v>0</v>
      </c>
      <c r="AK43" s="109">
        <f t="shared" si="22"/>
        <v>0</v>
      </c>
      <c r="AL43" s="110">
        <f t="shared" si="22"/>
        <v>139.19379844961242</v>
      </c>
      <c r="AM43" s="109">
        <f t="shared" si="22"/>
        <v>142</v>
      </c>
      <c r="AN43" s="110">
        <f t="shared" si="22"/>
        <v>153</v>
      </c>
      <c r="AO43" s="109">
        <f t="shared" si="22"/>
        <v>186.29850746268656</v>
      </c>
      <c r="AP43" s="110">
        <f t="shared" si="22"/>
        <v>164.85211267605632</v>
      </c>
      <c r="AQ43" s="109">
        <f t="shared" si="22"/>
        <v>147.05882352941177</v>
      </c>
      <c r="AR43" s="110">
        <f t="shared" si="22"/>
        <v>120.53164556962025</v>
      </c>
      <c r="AS43" s="109">
        <f t="shared" si="22"/>
        <v>133.65359477124184</v>
      </c>
      <c r="AT43" s="110">
        <f t="shared" si="22"/>
        <v>152.00666666666666</v>
      </c>
      <c r="AU43" s="109" t="e">
        <f t="shared" si="22"/>
        <v>#N/A</v>
      </c>
      <c r="AV43" s="110" t="e">
        <f t="shared" si="22"/>
        <v>#N/A</v>
      </c>
      <c r="AW43" s="109" t="e">
        <f t="shared" si="22"/>
        <v>#N/A</v>
      </c>
      <c r="AX43" s="110" t="e">
        <f t="shared" si="22"/>
        <v>#N/A</v>
      </c>
      <c r="AY43" s="109" t="e">
        <f t="shared" si="22"/>
        <v>#N/A</v>
      </c>
      <c r="AZ43" s="110" t="e">
        <f t="shared" si="22"/>
        <v>#N/A</v>
      </c>
      <c r="BB43" s="70" t="e">
        <f t="shared" si="22"/>
        <v>#N/A</v>
      </c>
      <c r="BC43" s="62" t="e">
        <f t="shared" si="22"/>
        <v>#N/A</v>
      </c>
      <c r="BD43" s="70" t="e">
        <f t="shared" si="22"/>
        <v>#N/A</v>
      </c>
    </row>
    <row r="44" spans="2:56" x14ac:dyDescent="0.55000000000000004">
      <c r="B44" s="3"/>
      <c r="F44" s="3"/>
      <c r="G44" s="49"/>
      <c r="H44" s="52"/>
      <c r="I44" s="49"/>
      <c r="J44" s="52"/>
      <c r="K44" s="49"/>
      <c r="L44" s="52"/>
      <c r="M44" s="49"/>
      <c r="N44" s="52"/>
      <c r="O44" s="49"/>
      <c r="P44" s="52"/>
      <c r="Q44" s="49"/>
      <c r="R44" s="52"/>
      <c r="S44" s="49"/>
      <c r="T44" s="52"/>
      <c r="U44" s="49"/>
      <c r="V44" s="52"/>
      <c r="W44" s="49"/>
      <c r="X44" s="52"/>
      <c r="Y44" s="49"/>
      <c r="Z44" s="52"/>
      <c r="AA44" s="49"/>
      <c r="AB44" s="52"/>
      <c r="AC44" s="49"/>
      <c r="AD44" s="52"/>
      <c r="AE44" s="49"/>
      <c r="AF44" s="52"/>
      <c r="AG44" s="49"/>
      <c r="AH44" s="52"/>
      <c r="AI44" s="49"/>
      <c r="AJ44" s="52"/>
      <c r="AK44" s="49"/>
      <c r="AL44" s="52"/>
      <c r="AM44" s="49"/>
      <c r="AN44" s="52"/>
      <c r="AO44" s="49"/>
      <c r="AP44" s="52"/>
      <c r="AQ44" s="49"/>
      <c r="AR44" s="52"/>
      <c r="AS44" s="49"/>
      <c r="AT44" s="52"/>
      <c r="AU44" s="49"/>
      <c r="AV44" s="52"/>
      <c r="AW44" s="49"/>
      <c r="AX44" s="52"/>
      <c r="AY44" s="49"/>
      <c r="AZ44" s="52"/>
      <c r="BB44" s="49"/>
      <c r="BC44" s="52"/>
      <c r="BD44" s="49"/>
    </row>
    <row r="45" spans="2:56" x14ac:dyDescent="0.55000000000000004">
      <c r="B45" s="22" t="s">
        <v>53</v>
      </c>
      <c r="F45" s="22">
        <f>F43/$F$1</f>
        <v>58.669108669108667</v>
      </c>
      <c r="G45" s="69">
        <f t="shared" ref="G45:AZ45" si="23">G43/$F$1</f>
        <v>68.170103092783506</v>
      </c>
      <c r="H45" s="61">
        <f t="shared" si="23"/>
        <v>67.285353535353536</v>
      </c>
      <c r="I45" s="69">
        <f t="shared" si="23"/>
        <v>38.331653225806448</v>
      </c>
      <c r="J45" s="61">
        <f t="shared" si="23"/>
        <v>35.034219001610303</v>
      </c>
      <c r="K45" s="69">
        <f t="shared" si="23"/>
        <v>35.980308219178085</v>
      </c>
      <c r="L45" s="61">
        <f t="shared" si="23"/>
        <v>49.385683760683762</v>
      </c>
      <c r="M45" s="69">
        <f t="shared" si="23"/>
        <v>48.967161016949156</v>
      </c>
      <c r="N45" s="61">
        <f t="shared" si="23"/>
        <v>48.444557362240296</v>
      </c>
      <c r="O45" s="69">
        <f t="shared" si="23"/>
        <v>52.756244616709736</v>
      </c>
      <c r="P45" s="61">
        <f t="shared" si="23"/>
        <v>50.519487510766581</v>
      </c>
      <c r="Q45" s="69">
        <f t="shared" si="23"/>
        <v>53.445716709075491</v>
      </c>
      <c r="R45" s="61">
        <f t="shared" si="23"/>
        <v>44.533730158730165</v>
      </c>
      <c r="S45" s="69">
        <f t="shared" si="23"/>
        <v>40.237226277372265</v>
      </c>
      <c r="T45" s="61">
        <f t="shared" si="23"/>
        <v>41.962539123630677</v>
      </c>
      <c r="U45" s="69">
        <f t="shared" si="23"/>
        <v>50.787728026534005</v>
      </c>
      <c r="V45" s="61">
        <f t="shared" si="23"/>
        <v>48.746141975308646</v>
      </c>
      <c r="W45" s="69">
        <f t="shared" si="23"/>
        <v>49.74819762510603</v>
      </c>
      <c r="X45" s="61">
        <f t="shared" si="23"/>
        <v>44.533730158730165</v>
      </c>
      <c r="Y45" s="69">
        <f t="shared" si="23"/>
        <v>51.903195488721799</v>
      </c>
      <c r="Z45" s="61">
        <f t="shared" si="23"/>
        <v>57.025547445255484</v>
      </c>
      <c r="AA45" s="69">
        <f t="shared" si="23"/>
        <v>49.347014925373138</v>
      </c>
      <c r="AB45" s="61">
        <f t="shared" si="23"/>
        <v>47.579294720252172</v>
      </c>
      <c r="AC45" s="69">
        <f t="shared" si="23"/>
        <v>48.668981481481481</v>
      </c>
      <c r="AD45" s="61">
        <f t="shared" si="23"/>
        <v>55.112721417069253</v>
      </c>
      <c r="AE45" s="69">
        <f t="shared" si="23"/>
        <v>51.081634692246212</v>
      </c>
      <c r="AF45" s="61">
        <f t="shared" si="23"/>
        <v>53.879310344827594</v>
      </c>
      <c r="AG45" s="69">
        <f t="shared" si="23"/>
        <v>47.306681681681688</v>
      </c>
      <c r="AH45" s="61">
        <f t="shared" si="23"/>
        <v>49.652777777777779</v>
      </c>
      <c r="AI45" s="69">
        <f t="shared" si="23"/>
        <v>38.520833333333336</v>
      </c>
      <c r="AJ45" s="61">
        <f t="shared" si="23"/>
        <v>0</v>
      </c>
      <c r="AK45" s="69">
        <f t="shared" si="23"/>
        <v>0</v>
      </c>
      <c r="AL45" s="61">
        <f t="shared" si="23"/>
        <v>48.331180017226536</v>
      </c>
      <c r="AM45" s="69">
        <f t="shared" si="23"/>
        <v>49.305555555555557</v>
      </c>
      <c r="AN45" s="61">
        <f t="shared" si="23"/>
        <v>53.125</v>
      </c>
      <c r="AO45" s="69">
        <f t="shared" si="23"/>
        <v>64.686981757877277</v>
      </c>
      <c r="AP45" s="61">
        <f t="shared" si="23"/>
        <v>57.240316901408448</v>
      </c>
      <c r="AQ45" s="69">
        <f t="shared" si="23"/>
        <v>51.062091503267979</v>
      </c>
      <c r="AR45" s="61">
        <f t="shared" si="23"/>
        <v>41.851265822784811</v>
      </c>
      <c r="AS45" s="69">
        <f t="shared" si="23"/>
        <v>46.407498184458973</v>
      </c>
      <c r="AT45" s="61">
        <f t="shared" si="23"/>
        <v>52.780092592592595</v>
      </c>
      <c r="AU45" s="69" t="e">
        <f t="shared" si="23"/>
        <v>#N/A</v>
      </c>
      <c r="AV45" s="61" t="e">
        <f t="shared" si="23"/>
        <v>#N/A</v>
      </c>
      <c r="AW45" s="69" t="e">
        <f t="shared" si="23"/>
        <v>#N/A</v>
      </c>
      <c r="AX45" s="61" t="e">
        <f t="shared" si="23"/>
        <v>#N/A</v>
      </c>
      <c r="AY45" s="69" t="e">
        <f t="shared" si="23"/>
        <v>#N/A</v>
      </c>
      <c r="AZ45" s="61" t="e">
        <f t="shared" si="23"/>
        <v>#N/A</v>
      </c>
      <c r="BB45" s="70" t="e">
        <f>BB43/BB1</f>
        <v>#N/A</v>
      </c>
      <c r="BC45" s="62" t="e">
        <f>BC43/BC1</f>
        <v>#N/A</v>
      </c>
      <c r="BD45" s="70" t="e">
        <f>BD43/BD1</f>
        <v>#N/A</v>
      </c>
    </row>
    <row r="46" spans="2:56" x14ac:dyDescent="0.55000000000000004">
      <c r="B46" s="3"/>
      <c r="F46" s="3"/>
      <c r="G46" s="49"/>
      <c r="H46" s="52"/>
      <c r="I46" s="49"/>
      <c r="J46" s="52"/>
      <c r="K46" s="49"/>
      <c r="L46" s="52"/>
      <c r="M46" s="49"/>
      <c r="N46" s="52"/>
      <c r="O46" s="49"/>
      <c r="P46" s="52"/>
      <c r="Q46" s="49"/>
      <c r="R46" s="52"/>
      <c r="S46" s="49"/>
      <c r="T46" s="52"/>
      <c r="U46" s="49"/>
      <c r="V46" s="52"/>
      <c r="W46" s="49"/>
      <c r="X46" s="52"/>
      <c r="Y46" s="49"/>
      <c r="Z46" s="52"/>
      <c r="AA46" s="49"/>
      <c r="AB46" s="52"/>
      <c r="AC46" s="49"/>
      <c r="AD46" s="52"/>
      <c r="AE46" s="49"/>
      <c r="AF46" s="52"/>
      <c r="AG46" s="49"/>
      <c r="AH46" s="52"/>
      <c r="AI46" s="49"/>
      <c r="AJ46" s="52"/>
      <c r="AK46" s="49"/>
      <c r="AL46" s="52"/>
      <c r="AM46" s="49"/>
      <c r="AN46" s="52"/>
      <c r="AO46" s="49"/>
      <c r="AP46" s="52"/>
      <c r="AQ46" s="49"/>
      <c r="AR46" s="52"/>
      <c r="AS46" s="49"/>
      <c r="AT46" s="52"/>
      <c r="AU46" s="49"/>
      <c r="AV46" s="52"/>
      <c r="AW46" s="49"/>
      <c r="AX46" s="52"/>
      <c r="AY46" s="49"/>
      <c r="AZ46" s="52"/>
      <c r="BB46" s="49"/>
      <c r="BC46" s="52"/>
      <c r="BD46" s="49"/>
    </row>
    <row r="47" spans="2:56" ht="90" x14ac:dyDescent="0.55000000000000004">
      <c r="B47" s="92" t="s">
        <v>54</v>
      </c>
      <c r="F47" s="102">
        <f>'SDR Patient and Stations'!E10</f>
        <v>34</v>
      </c>
      <c r="G47" s="172">
        <f>G45-G26</f>
        <v>34.170103092783506</v>
      </c>
      <c r="H47" s="118">
        <f>H45-H26</f>
        <v>33.285353535353536</v>
      </c>
      <c r="I47" s="119">
        <f t="shared" ref="I47:AZ47" si="24">I45-I26</f>
        <v>4.3316532258064484</v>
      </c>
      <c r="J47" s="118">
        <f t="shared" si="24"/>
        <v>-8.9657809983896968</v>
      </c>
      <c r="K47" s="119">
        <f t="shared" si="24"/>
        <v>-8.0196917808219155</v>
      </c>
      <c r="L47" s="118">
        <f t="shared" si="24"/>
        <v>5.3856837606837615</v>
      </c>
      <c r="M47" s="119">
        <f t="shared" si="24"/>
        <v>14.967161016949156</v>
      </c>
      <c r="N47" s="118">
        <f t="shared" si="24"/>
        <v>14.444557362240296</v>
      </c>
      <c r="O47" s="119">
        <f t="shared" si="24"/>
        <v>13.370560856025975</v>
      </c>
      <c r="P47" s="118">
        <f t="shared" si="24"/>
        <v>6.5194875107665808</v>
      </c>
      <c r="Q47" s="119">
        <f t="shared" si="24"/>
        <v>9.4457167090754908</v>
      </c>
      <c r="R47" s="118">
        <f t="shared" si="24"/>
        <v>0.53373015873016527</v>
      </c>
      <c r="S47" s="119">
        <f t="shared" si="24"/>
        <v>-3.7627737226277347</v>
      </c>
      <c r="T47" s="118">
        <f t="shared" si="24"/>
        <v>-2.0374608763693232</v>
      </c>
      <c r="U47" s="119">
        <f t="shared" si="24"/>
        <v>6.7877280265340048</v>
      </c>
      <c r="V47" s="118">
        <f t="shared" si="24"/>
        <v>4.746141975308646</v>
      </c>
      <c r="W47" s="119">
        <f t="shared" si="24"/>
        <v>5.7481976251060303</v>
      </c>
      <c r="X47" s="118">
        <f t="shared" si="24"/>
        <v>0.53373015873016527</v>
      </c>
      <c r="Y47" s="119">
        <f t="shared" si="24"/>
        <v>7.9031954887217992</v>
      </c>
      <c r="Z47" s="118">
        <f t="shared" si="24"/>
        <v>13.025547445255484</v>
      </c>
      <c r="AA47" s="119">
        <f t="shared" si="24"/>
        <v>5.3470149253731378</v>
      </c>
      <c r="AB47" s="118">
        <f t="shared" si="24"/>
        <v>3.5792947202521717</v>
      </c>
      <c r="AC47" s="119">
        <f t="shared" si="24"/>
        <v>4.668981481481481</v>
      </c>
      <c r="AD47" s="118">
        <f t="shared" si="24"/>
        <v>11.112721417069253</v>
      </c>
      <c r="AE47" s="119">
        <f t="shared" si="24"/>
        <v>7.0816346922462117</v>
      </c>
      <c r="AF47" s="118">
        <f t="shared" si="24"/>
        <v>9.8793103448275943</v>
      </c>
      <c r="AG47" s="119">
        <f t="shared" si="24"/>
        <v>3.3066816816816882</v>
      </c>
      <c r="AH47" s="118">
        <f t="shared" si="24"/>
        <v>5.6527777777777786</v>
      </c>
      <c r="AI47" s="119">
        <f t="shared" si="24"/>
        <v>-5.4791666666666643</v>
      </c>
      <c r="AJ47" s="118">
        <f t="shared" si="24"/>
        <v>-44</v>
      </c>
      <c r="AK47" s="119">
        <f t="shared" si="24"/>
        <v>-44</v>
      </c>
      <c r="AL47" s="118">
        <f t="shared" si="24"/>
        <v>4.3311800172265364</v>
      </c>
      <c r="AM47" s="119">
        <f t="shared" si="24"/>
        <v>5.3055555555555571</v>
      </c>
      <c r="AN47" s="118">
        <f t="shared" si="24"/>
        <v>27.125</v>
      </c>
      <c r="AO47" s="119">
        <f t="shared" si="24"/>
        <v>34.35580174065074</v>
      </c>
      <c r="AP47" s="118">
        <f t="shared" si="24"/>
        <v>21.603581328626355</v>
      </c>
      <c r="AQ47" s="119">
        <f t="shared" si="24"/>
        <v>7.062091503267979</v>
      </c>
      <c r="AR47" s="118">
        <f t="shared" si="24"/>
        <v>-2.1487341772151893</v>
      </c>
      <c r="AS47" s="119">
        <f t="shared" si="24"/>
        <v>2.4074981844589729</v>
      </c>
      <c r="AT47" s="118">
        <f t="shared" si="24"/>
        <v>8.7800925925925952</v>
      </c>
      <c r="AU47" s="119" t="e">
        <f t="shared" si="24"/>
        <v>#N/A</v>
      </c>
      <c r="AV47" s="118" t="e">
        <f t="shared" si="24"/>
        <v>#N/A</v>
      </c>
      <c r="AW47" s="119" t="e">
        <f t="shared" si="24"/>
        <v>#N/A</v>
      </c>
      <c r="AX47" s="118" t="e">
        <f t="shared" si="24"/>
        <v>#N/A</v>
      </c>
      <c r="AY47" s="119" t="e">
        <f t="shared" si="24"/>
        <v>#N/A</v>
      </c>
      <c r="AZ47" s="118" t="e">
        <f t="shared" si="24"/>
        <v>#N/A</v>
      </c>
      <c r="BB47" s="103">
        <f>'SDR Patient and Stations'!BA10</f>
        <v>0</v>
      </c>
      <c r="BC47" s="104">
        <f>'SDR Patient and Stations'!BB10</f>
        <v>0</v>
      </c>
      <c r="BD47" s="103">
        <f>'SDR Patient and Stations'!BC10</f>
        <v>0</v>
      </c>
    </row>
    <row r="48" spans="2:56" x14ac:dyDescent="0.55000000000000004">
      <c r="B48" s="3"/>
      <c r="F48" s="3"/>
      <c r="G48" s="49"/>
      <c r="H48" s="52"/>
      <c r="I48" s="49"/>
      <c r="J48" s="52"/>
      <c r="K48" s="49"/>
      <c r="L48" s="52"/>
      <c r="M48" s="49"/>
      <c r="N48" s="52"/>
      <c r="O48" s="49"/>
      <c r="P48" s="52"/>
      <c r="Q48" s="49"/>
      <c r="R48" s="52"/>
      <c r="S48" s="49"/>
      <c r="T48" s="52"/>
      <c r="U48" s="49"/>
      <c r="V48" s="52"/>
      <c r="W48" s="49"/>
      <c r="X48" s="52"/>
      <c r="Y48" s="49"/>
      <c r="Z48" s="52"/>
      <c r="AA48" s="49"/>
      <c r="AB48" s="52"/>
      <c r="AC48" s="49"/>
      <c r="AD48" s="52"/>
      <c r="AE48" s="49"/>
      <c r="AF48" s="52"/>
      <c r="AG48" s="49"/>
      <c r="AH48" s="52"/>
      <c r="AI48" s="49"/>
      <c r="AJ48" s="52"/>
      <c r="AK48" s="49"/>
      <c r="AL48" s="52"/>
      <c r="AM48" s="49"/>
      <c r="AN48" s="52"/>
      <c r="AO48" s="49"/>
      <c r="AP48" s="52"/>
      <c r="AQ48" s="49"/>
      <c r="AR48" s="52"/>
      <c r="AS48" s="49"/>
      <c r="AT48" s="52"/>
      <c r="AU48" s="49"/>
      <c r="AV48" s="52"/>
      <c r="AW48" s="49"/>
      <c r="AX48" s="52"/>
      <c r="AY48" s="49"/>
      <c r="AZ48" s="52"/>
      <c r="BB48" s="49"/>
      <c r="BC48" s="52"/>
      <c r="BD48" s="49"/>
    </row>
    <row r="49" spans="2:56" s="19" customFormat="1" x14ac:dyDescent="0.55000000000000004">
      <c r="B49" s="25" t="s">
        <v>26</v>
      </c>
      <c r="F49" s="96">
        <v>0</v>
      </c>
      <c r="G49" s="71">
        <f>IF((((IF(AND(G24&gt;($F$1-0.00001),((G45-G26)&gt;0)),(G45-G26),0)))&gt;=10),10,(IF(AND(G24&gt;($F$1-0.00001),((G45-G26)&gt;0)),(G45-G26),0)))</f>
        <v>10</v>
      </c>
      <c r="H49" s="63">
        <f>IF((((IF(AND(H24&gt;($F$1-0.00001),((H45-H26)&gt;0)),(H45-H26),0)))&gt;=10),10,(IF(AND(H24&gt;($F$1-0.00001),((H45-H26)&gt;0)),(H45-H26),0)))</f>
        <v>10</v>
      </c>
      <c r="I49" s="71">
        <f t="shared" ref="I49:AZ49" si="25">IF((((IF(AND(I24&gt;($F$1-0.00001),((I45-I26)&gt;0)),(I45-I26),0)))&gt;=10),10,(IF(AND(I24&gt;($F$1-0.00001),((I45-I26)&gt;0)),(I45-I26),0)))</f>
        <v>4.3316532258064484</v>
      </c>
      <c r="J49" s="63">
        <f t="shared" si="25"/>
        <v>0</v>
      </c>
      <c r="K49" s="71">
        <f t="shared" si="25"/>
        <v>0</v>
      </c>
      <c r="L49" s="63">
        <f t="shared" si="25"/>
        <v>5.3856837606837615</v>
      </c>
      <c r="M49" s="71">
        <f t="shared" si="25"/>
        <v>10</v>
      </c>
      <c r="N49" s="63">
        <f t="shared" si="25"/>
        <v>10</v>
      </c>
      <c r="O49" s="71">
        <f t="shared" si="25"/>
        <v>10</v>
      </c>
      <c r="P49" s="63">
        <f t="shared" si="25"/>
        <v>6.5194875107665808</v>
      </c>
      <c r="Q49" s="71">
        <f t="shared" si="25"/>
        <v>9.4457167090754908</v>
      </c>
      <c r="R49" s="63">
        <f t="shared" si="25"/>
        <v>0.53373015873016527</v>
      </c>
      <c r="S49" s="71">
        <f t="shared" si="25"/>
        <v>0</v>
      </c>
      <c r="T49" s="63">
        <f t="shared" si="25"/>
        <v>0</v>
      </c>
      <c r="U49" s="71">
        <f t="shared" si="25"/>
        <v>6.7877280265340048</v>
      </c>
      <c r="V49" s="63">
        <f t="shared" si="25"/>
        <v>4.746141975308646</v>
      </c>
      <c r="W49" s="71">
        <f t="shared" si="25"/>
        <v>5.7481976251060303</v>
      </c>
      <c r="X49" s="63">
        <f t="shared" si="25"/>
        <v>0.53373015873016527</v>
      </c>
      <c r="Y49" s="71">
        <f t="shared" si="25"/>
        <v>7.9031954887217992</v>
      </c>
      <c r="Z49" s="63">
        <f t="shared" si="25"/>
        <v>10</v>
      </c>
      <c r="AA49" s="71">
        <f t="shared" si="25"/>
        <v>5.3470149253731378</v>
      </c>
      <c r="AB49" s="63">
        <f t="shared" si="25"/>
        <v>3.5792947202521717</v>
      </c>
      <c r="AC49" s="71">
        <f t="shared" si="25"/>
        <v>4.668981481481481</v>
      </c>
      <c r="AD49" s="63">
        <f t="shared" si="25"/>
        <v>10</v>
      </c>
      <c r="AE49" s="71">
        <f t="shared" si="25"/>
        <v>7.0816346922462117</v>
      </c>
      <c r="AF49" s="63">
        <f t="shared" si="25"/>
        <v>9.8793103448275943</v>
      </c>
      <c r="AG49" s="71">
        <f t="shared" si="25"/>
        <v>3.3066816816816882</v>
      </c>
      <c r="AH49" s="63">
        <f t="shared" si="25"/>
        <v>5.6527777777777786</v>
      </c>
      <c r="AI49" s="71">
        <f t="shared" si="25"/>
        <v>0</v>
      </c>
      <c r="AJ49" s="63">
        <f t="shared" si="25"/>
        <v>0</v>
      </c>
      <c r="AK49" s="71">
        <f t="shared" si="25"/>
        <v>0</v>
      </c>
      <c r="AL49" s="63">
        <f t="shared" si="25"/>
        <v>4.3311800172265364</v>
      </c>
      <c r="AM49" s="71">
        <f t="shared" si="25"/>
        <v>5.3055555555555571</v>
      </c>
      <c r="AN49" s="63">
        <f t="shared" si="25"/>
        <v>10</v>
      </c>
      <c r="AO49" s="71">
        <f t="shared" si="25"/>
        <v>10</v>
      </c>
      <c r="AP49" s="63">
        <f t="shared" si="25"/>
        <v>10</v>
      </c>
      <c r="AQ49" s="71">
        <f t="shared" si="25"/>
        <v>7.062091503267979</v>
      </c>
      <c r="AR49" s="63">
        <f t="shared" si="25"/>
        <v>0</v>
      </c>
      <c r="AS49" s="71">
        <f t="shared" si="25"/>
        <v>2.4074981844589729</v>
      </c>
      <c r="AT49" s="63">
        <f t="shared" si="25"/>
        <v>8.7800925925925952</v>
      </c>
      <c r="AU49" s="71" t="e">
        <f t="shared" si="25"/>
        <v>#N/A</v>
      </c>
      <c r="AV49" s="63" t="e">
        <f t="shared" si="25"/>
        <v>#N/A</v>
      </c>
      <c r="AW49" s="71" t="e">
        <f t="shared" si="25"/>
        <v>#N/A</v>
      </c>
      <c r="AX49" s="63" t="e">
        <f t="shared" si="25"/>
        <v>#N/A</v>
      </c>
      <c r="AY49" s="71" t="e">
        <f t="shared" si="25"/>
        <v>#N/A</v>
      </c>
      <c r="AZ49" s="63" t="e">
        <f t="shared" si="25"/>
        <v>#N/A</v>
      </c>
      <c r="BB49" s="71" t="e">
        <f t="shared" ref="BB49:BD49" si="26">BB45-BB47</f>
        <v>#N/A</v>
      </c>
      <c r="BC49" s="63" t="e">
        <f t="shared" si="26"/>
        <v>#N/A</v>
      </c>
      <c r="BD49" s="71" t="e">
        <f t="shared" si="26"/>
        <v>#N/A</v>
      </c>
    </row>
    <row r="50" spans="2:56" x14ac:dyDescent="0.55000000000000004">
      <c r="L50"/>
      <c r="M50" s="19"/>
      <c r="O50" s="19"/>
      <c r="Q50" s="19"/>
      <c r="S50" s="19"/>
      <c r="U50" s="19"/>
      <c r="W50" s="19"/>
      <c r="Y50" s="19"/>
      <c r="AA50" s="19"/>
      <c r="AC50" s="19"/>
      <c r="AE50" s="19"/>
      <c r="AG50" s="19"/>
      <c r="AI50" s="19"/>
      <c r="AK50" s="19"/>
      <c r="AM50" s="19"/>
      <c r="AO50" s="19"/>
      <c r="AQ50" s="19"/>
      <c r="AS50" s="19"/>
      <c r="AU50" s="19"/>
      <c r="AW50" s="19"/>
      <c r="AY50" s="19"/>
    </row>
  </sheetData>
  <mergeCells count="4">
    <mergeCell ref="A27:B27"/>
    <mergeCell ref="A28:B28"/>
    <mergeCell ref="A29:B29"/>
    <mergeCell ref="A26:E26"/>
  </mergeCells>
  <conditionalFormatting sqref="G36:J36 G38:J38 G40:J40 G43:J43 G45:J45 G49:J49">
    <cfRule type="expression" dxfId="14" priority="5" stopIfTrue="1">
      <formula>ISERROR</formula>
    </cfRule>
  </conditionalFormatting>
  <conditionalFormatting sqref="BB36:BD36 BB38:BD38 BB40:BD40 BB43:BD43 BB45:BD45 BB49:BD49">
    <cfRule type="expression" dxfId="13" priority="4" stopIfTrue="1">
      <formula>ISERROR</formula>
    </cfRule>
  </conditionalFormatting>
  <conditionalFormatting sqref="K36 K38 K40 K43 K45 K49">
    <cfRule type="expression" dxfId="12" priority="3" stopIfTrue="1">
      <formula>ISERROR</formula>
    </cfRule>
  </conditionalFormatting>
  <conditionalFormatting sqref="L36 N36 P36 R36 T36 V36 X36 Z36 AB36 AD36 AF36 AH36 AJ36 AL36 AN36 AP36 AR36 AT36 AV36 AX36 AZ36 L38 N38 P38 R38 T38 V38 X38 Z38 AB38 AD38 AF38 AH38 AJ38 AL38 AN38 AP38 AR38 AT38 AV38 AX38 AZ38 L40 N40 P40 R40 T40 V40 X40 Z40 AB40 AD40 AF40 AH40 AJ40 AL40 AN40 AP40 AR40 AT40 AV40 AX40 AZ40 L43 N43 P43 R43 T43 V43 X43 Z43 AB43 AD43 AF43 AH43 AJ43 AL43 AN43 AP43 AR43 AT43 AV43 AX43 AZ43 L45 N45 P45 R45 T45 V45 X45 Z45 AB45 AD45 AF45 AH45 AJ45 AL45 AN45 AP45 AR45 AT45 AV45 AX45 AZ45 L49 N49 P49 R49 T49 V49 X49 Z49 AB49 AD49 AF49 AH49 AJ49 AL49 AN49 AP49 AR49 AT49 AV49 AX49 AZ49">
    <cfRule type="expression" dxfId="11" priority="2" stopIfTrue="1">
      <formula>ISERROR</formula>
    </cfRule>
  </conditionalFormatting>
  <conditionalFormatting sqref="M36 O36 Q36 S36 U36 W36 Y36 AA36 AC36 AE36 AG36 AI36 AK36 AM36 AO36 AQ36 AS36 AU36 AW36 AY36 M38 O38 Q38 S38 U38 W38 Y38 AA38 AC38 AE38 AG38 AI38 AK38 AM38 AO38 AQ38 AS38 AU38 AW38 AY38 M40 O40 Q40 S40 U40 W40 Y40 AA40 AC40 AE40 AG40 AI40 AK40 AM40 AO40 AQ40 AS40 AU40 AW40 AY40 M43 O43 Q43 S43 U43 W43 Y43 AA43 AC43 AE43 AG43 AI43 AK43 AM43 AO43 AQ43 AS43 AU43 AW43 AY43 M45 O45 Q45 S45 U45 W45 Y45 AA45 AC45 AE45 AG45 AI45 AK45 AM45 AO45 AQ45 AS45 AU45 AW45 AY45 M49 O49 Q49 S49 U49 W49 Y49 AA49 AC49 AE49 AG49 AI49 AK49 AM49 AO49 AQ49 AS49 AU49 AW49 AY49">
    <cfRule type="expression" dxfId="10" priority="1" stopIfTrue="1">
      <formula>ISERROR</formula>
    </cfRule>
  </conditionalFormatting>
  <dataValidations count="1">
    <dataValidation type="list" allowBlank="1" showInputMessage="1" showErrorMessage="1" sqref="F41:AZ41">
      <formula1>$C$3:$C$5</formula1>
    </dataValidation>
  </dataValidations>
  <pageMargins left="0.7" right="0.7" top="0.75" bottom="0.75" header="0.3" footer="0.3"/>
  <legacyDrawing r:id="rId1"/>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F50"/>
  <sheetViews>
    <sheetView topLeftCell="A25" zoomScale="90" zoomScaleNormal="90" workbookViewId="0">
      <selection activeCell="B37" sqref="B37"/>
    </sheetView>
  </sheetViews>
  <sheetFormatPr defaultColWidth="11" defaultRowHeight="22.5" x14ac:dyDescent="0.55000000000000004"/>
  <cols>
    <col min="2" max="2" width="47.21875" customWidth="1"/>
    <col min="3" max="5" width="11.109375" bestFit="1" customWidth="1"/>
    <col min="6" max="6" width="15.109375" customWidth="1"/>
    <col min="7" max="10" width="11.109375" bestFit="1" customWidth="1"/>
    <col min="11" max="12" width="12.77734375" style="19" customWidth="1"/>
    <col min="13" max="30" width="11.109375" bestFit="1" customWidth="1"/>
    <col min="31" max="31" width="11.21875" bestFit="1" customWidth="1"/>
    <col min="32" max="53" width="11.109375" bestFit="1" customWidth="1"/>
    <col min="54" max="58" width="0" hidden="1" customWidth="1"/>
  </cols>
  <sheetData>
    <row r="1" spans="1:56" ht="25.5" x14ac:dyDescent="0.6">
      <c r="B1" s="1" t="s">
        <v>63</v>
      </c>
      <c r="C1" s="30">
        <v>0.71</v>
      </c>
      <c r="D1" s="1"/>
      <c r="E1" s="1" t="s">
        <v>31</v>
      </c>
      <c r="F1" s="29">
        <v>2.84</v>
      </c>
      <c r="G1" s="1"/>
      <c r="H1" s="1"/>
      <c r="I1" s="1"/>
      <c r="J1" s="1"/>
      <c r="K1" s="100"/>
      <c r="L1" s="100"/>
      <c r="M1" s="2"/>
      <c r="N1" s="2"/>
      <c r="O1" s="2"/>
      <c r="P1" s="2"/>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row>
    <row r="2" spans="1:56" ht="22.5" customHeight="1" x14ac:dyDescent="0.55000000000000004">
      <c r="B2" s="4" t="s">
        <v>0</v>
      </c>
      <c r="C2" s="4"/>
      <c r="D2" s="4"/>
      <c r="E2" s="4"/>
      <c r="F2" s="4"/>
      <c r="G2" s="4"/>
      <c r="H2" s="4"/>
      <c r="I2" s="4"/>
      <c r="J2" s="4"/>
      <c r="K2" s="101"/>
      <c r="L2" s="101"/>
      <c r="M2" s="2"/>
      <c r="N2" s="2"/>
      <c r="O2" s="2"/>
      <c r="P2" s="2"/>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row>
    <row r="3" spans="1:56" ht="22.5" customHeight="1" x14ac:dyDescent="0.65">
      <c r="A3" s="89" t="s">
        <v>49</v>
      </c>
      <c r="B3" s="90" t="s">
        <v>46</v>
      </c>
      <c r="C3" s="90">
        <v>18</v>
      </c>
      <c r="D3" s="4"/>
      <c r="E3" s="4"/>
      <c r="F3" s="4"/>
      <c r="G3" s="4"/>
      <c r="H3" s="4"/>
      <c r="I3" s="4"/>
      <c r="J3" s="4"/>
      <c r="K3" s="101"/>
      <c r="L3" s="101"/>
      <c r="M3" s="2"/>
      <c r="N3" s="2"/>
      <c r="O3" s="2"/>
      <c r="P3" s="2"/>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row>
    <row r="4" spans="1:56" ht="22.5" customHeight="1" x14ac:dyDescent="0.65">
      <c r="A4" s="89" t="s">
        <v>50</v>
      </c>
      <c r="B4" s="90" t="s">
        <v>47</v>
      </c>
      <c r="C4" s="90">
        <v>20</v>
      </c>
      <c r="D4" s="4"/>
      <c r="E4" s="4"/>
      <c r="F4" s="4"/>
      <c r="G4" s="4"/>
      <c r="H4" s="4"/>
      <c r="I4" s="4"/>
      <c r="J4" s="4"/>
      <c r="K4" s="101"/>
      <c r="L4" s="101"/>
      <c r="M4" s="2"/>
      <c r="N4" s="2"/>
      <c r="O4" s="2"/>
      <c r="P4" s="2"/>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row>
    <row r="5" spans="1:56" ht="22.5" customHeight="1" x14ac:dyDescent="0.65">
      <c r="A5" s="89" t="s">
        <v>51</v>
      </c>
      <c r="B5" s="90" t="s">
        <v>48</v>
      </c>
      <c r="C5" s="90">
        <v>22</v>
      </c>
      <c r="D5" s="4"/>
      <c r="E5" s="4"/>
      <c r="F5" s="4"/>
      <c r="G5" s="4"/>
      <c r="H5" s="4"/>
      <c r="I5" s="4"/>
      <c r="J5" s="4"/>
      <c r="K5" s="101"/>
      <c r="L5" s="101"/>
      <c r="M5" s="2"/>
      <c r="N5" s="2"/>
      <c r="O5" s="2"/>
      <c r="P5" s="2"/>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row>
    <row r="6" spans="1:56" ht="22.5" customHeight="1" x14ac:dyDescent="0.55000000000000004">
      <c r="B6" s="4"/>
      <c r="C6" s="4"/>
      <c r="D6" s="4"/>
      <c r="E6" s="4"/>
      <c r="F6" s="4"/>
      <c r="G6" s="4"/>
      <c r="H6" s="4"/>
      <c r="I6" s="4"/>
      <c r="J6" s="4"/>
      <c r="K6" s="101"/>
      <c r="L6" s="101"/>
      <c r="M6" s="2"/>
      <c r="N6" s="2"/>
      <c r="O6" s="2"/>
      <c r="P6" s="2"/>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row>
    <row r="7" spans="1:56" ht="22.5" customHeight="1" x14ac:dyDescent="0.55000000000000004">
      <c r="B7" s="4"/>
      <c r="C7" s="4"/>
      <c r="D7" s="4"/>
      <c r="E7" s="4"/>
      <c r="F7" s="4"/>
      <c r="G7" s="4"/>
      <c r="H7" s="4"/>
      <c r="I7" s="4"/>
      <c r="J7" s="4"/>
      <c r="K7" s="101"/>
      <c r="L7" s="101"/>
      <c r="M7" s="2"/>
      <c r="N7" s="2"/>
      <c r="O7" s="2"/>
      <c r="P7" s="2"/>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row>
    <row r="8" spans="1:56" x14ac:dyDescent="0.55000000000000004">
      <c r="B8" s="4"/>
      <c r="C8" s="4"/>
      <c r="D8" s="4"/>
      <c r="E8" s="4"/>
      <c r="F8" s="4"/>
      <c r="G8" s="4"/>
      <c r="H8" s="4"/>
      <c r="I8" s="4"/>
      <c r="J8" s="4"/>
      <c r="K8" s="101"/>
      <c r="L8" s="101"/>
      <c r="M8" s="2"/>
      <c r="N8" s="2"/>
      <c r="O8" s="2"/>
      <c r="P8" s="2"/>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row>
    <row r="9" spans="1:56" s="40" customFormat="1" ht="25.5" x14ac:dyDescent="0.6">
      <c r="B9" s="38" t="s">
        <v>3</v>
      </c>
      <c r="C9" s="39" t="s">
        <v>4</v>
      </c>
      <c r="D9" s="72" t="s">
        <v>5</v>
      </c>
      <c r="E9" s="75" t="s">
        <v>4</v>
      </c>
      <c r="F9" s="72" t="s">
        <v>5</v>
      </c>
      <c r="G9" s="75" t="s">
        <v>4</v>
      </c>
      <c r="H9" s="72" t="s">
        <v>6</v>
      </c>
      <c r="I9" s="75" t="s">
        <v>4</v>
      </c>
      <c r="J9" s="72" t="s">
        <v>5</v>
      </c>
      <c r="K9" s="75" t="s">
        <v>7</v>
      </c>
      <c r="L9" s="72" t="s">
        <v>9</v>
      </c>
      <c r="M9" s="75" t="s">
        <v>8</v>
      </c>
      <c r="N9" s="72" t="s">
        <v>9</v>
      </c>
      <c r="O9" s="75" t="s">
        <v>8</v>
      </c>
      <c r="P9" s="72" t="s">
        <v>9</v>
      </c>
      <c r="Q9" s="75" t="s">
        <v>8</v>
      </c>
      <c r="R9" s="72" t="s">
        <v>9</v>
      </c>
      <c r="S9" s="75" t="s">
        <v>8</v>
      </c>
      <c r="T9" s="72" t="s">
        <v>9</v>
      </c>
      <c r="U9" s="75" t="s">
        <v>8</v>
      </c>
      <c r="V9" s="72" t="s">
        <v>9</v>
      </c>
      <c r="W9" s="75" t="s">
        <v>8</v>
      </c>
      <c r="X9" s="72" t="s">
        <v>9</v>
      </c>
      <c r="Y9" s="75" t="s">
        <v>8</v>
      </c>
      <c r="Z9" s="72" t="s">
        <v>9</v>
      </c>
      <c r="AA9" s="75" t="s">
        <v>8</v>
      </c>
      <c r="AB9" s="72" t="s">
        <v>9</v>
      </c>
      <c r="AC9" s="75" t="s">
        <v>8</v>
      </c>
      <c r="AD9" s="72" t="s">
        <v>9</v>
      </c>
      <c r="AE9" s="75" t="s">
        <v>8</v>
      </c>
      <c r="AF9" s="72" t="s">
        <v>9</v>
      </c>
      <c r="AG9" s="75" t="s">
        <v>8</v>
      </c>
      <c r="AH9" s="72" t="s">
        <v>9</v>
      </c>
      <c r="AI9" s="75" t="s">
        <v>8</v>
      </c>
      <c r="AJ9" s="72" t="s">
        <v>9</v>
      </c>
      <c r="AK9" s="75" t="s">
        <v>8</v>
      </c>
      <c r="AL9" s="72" t="s">
        <v>9</v>
      </c>
      <c r="AM9" s="75" t="s">
        <v>8</v>
      </c>
      <c r="AN9" s="72" t="s">
        <v>9</v>
      </c>
      <c r="AO9" s="75" t="s">
        <v>8</v>
      </c>
      <c r="AP9" s="72" t="s">
        <v>9</v>
      </c>
      <c r="AQ9" s="75" t="s">
        <v>8</v>
      </c>
      <c r="AR9" s="72" t="s">
        <v>9</v>
      </c>
      <c r="AS9" s="75" t="s">
        <v>8</v>
      </c>
      <c r="AT9" s="72" t="s">
        <v>9</v>
      </c>
      <c r="AU9" s="75" t="s">
        <v>8</v>
      </c>
      <c r="AV9" s="72" t="s">
        <v>9</v>
      </c>
      <c r="AW9" s="75" t="s">
        <v>8</v>
      </c>
      <c r="AX9" s="72" t="s">
        <v>9</v>
      </c>
      <c r="AY9" s="75" t="s">
        <v>8</v>
      </c>
      <c r="AZ9" s="72" t="s">
        <v>9</v>
      </c>
      <c r="BA9" s="75" t="s">
        <v>8</v>
      </c>
    </row>
    <row r="10" spans="1:56" s="40" customFormat="1" ht="25.5" x14ac:dyDescent="0.6">
      <c r="B10" s="38" t="s">
        <v>10</v>
      </c>
      <c r="C10" s="38">
        <v>1997</v>
      </c>
      <c r="D10" s="73">
        <v>1997</v>
      </c>
      <c r="E10" s="76">
        <v>1998</v>
      </c>
      <c r="F10" s="73">
        <v>1998</v>
      </c>
      <c r="G10" s="76">
        <v>1999</v>
      </c>
      <c r="H10" s="73">
        <v>1999</v>
      </c>
      <c r="I10" s="76">
        <v>2000</v>
      </c>
      <c r="J10" s="73">
        <v>2000</v>
      </c>
      <c r="K10" s="76">
        <v>2001</v>
      </c>
      <c r="L10" s="73">
        <v>2002</v>
      </c>
      <c r="M10" s="76">
        <v>2002</v>
      </c>
      <c r="N10" s="73">
        <v>2003</v>
      </c>
      <c r="O10" s="76">
        <v>2003</v>
      </c>
      <c r="P10" s="73">
        <f t="shared" ref="P10:BA10" si="0">N10+1</f>
        <v>2004</v>
      </c>
      <c r="Q10" s="76">
        <f t="shared" si="0"/>
        <v>2004</v>
      </c>
      <c r="R10" s="73">
        <f t="shared" si="0"/>
        <v>2005</v>
      </c>
      <c r="S10" s="76">
        <f t="shared" si="0"/>
        <v>2005</v>
      </c>
      <c r="T10" s="73">
        <f t="shared" si="0"/>
        <v>2006</v>
      </c>
      <c r="U10" s="76">
        <f t="shared" si="0"/>
        <v>2006</v>
      </c>
      <c r="V10" s="73">
        <f t="shared" si="0"/>
        <v>2007</v>
      </c>
      <c r="W10" s="76">
        <f t="shared" si="0"/>
        <v>2007</v>
      </c>
      <c r="X10" s="73">
        <f t="shared" si="0"/>
        <v>2008</v>
      </c>
      <c r="Y10" s="76">
        <f t="shared" si="0"/>
        <v>2008</v>
      </c>
      <c r="Z10" s="73">
        <f t="shared" si="0"/>
        <v>2009</v>
      </c>
      <c r="AA10" s="76">
        <f t="shared" si="0"/>
        <v>2009</v>
      </c>
      <c r="AB10" s="73">
        <f t="shared" si="0"/>
        <v>2010</v>
      </c>
      <c r="AC10" s="76">
        <f t="shared" si="0"/>
        <v>2010</v>
      </c>
      <c r="AD10" s="73">
        <f t="shared" si="0"/>
        <v>2011</v>
      </c>
      <c r="AE10" s="76">
        <f t="shared" si="0"/>
        <v>2011</v>
      </c>
      <c r="AF10" s="73">
        <f t="shared" si="0"/>
        <v>2012</v>
      </c>
      <c r="AG10" s="76">
        <f t="shared" si="0"/>
        <v>2012</v>
      </c>
      <c r="AH10" s="73">
        <f t="shared" si="0"/>
        <v>2013</v>
      </c>
      <c r="AI10" s="76">
        <f t="shared" si="0"/>
        <v>2013</v>
      </c>
      <c r="AJ10" s="73">
        <f t="shared" si="0"/>
        <v>2014</v>
      </c>
      <c r="AK10" s="76">
        <f t="shared" si="0"/>
        <v>2014</v>
      </c>
      <c r="AL10" s="73">
        <f t="shared" si="0"/>
        <v>2015</v>
      </c>
      <c r="AM10" s="76">
        <f t="shared" si="0"/>
        <v>2015</v>
      </c>
      <c r="AN10" s="73">
        <f t="shared" si="0"/>
        <v>2016</v>
      </c>
      <c r="AO10" s="76">
        <f t="shared" si="0"/>
        <v>2016</v>
      </c>
      <c r="AP10" s="73">
        <f t="shared" si="0"/>
        <v>2017</v>
      </c>
      <c r="AQ10" s="76">
        <f t="shared" si="0"/>
        <v>2017</v>
      </c>
      <c r="AR10" s="73">
        <f t="shared" si="0"/>
        <v>2018</v>
      </c>
      <c r="AS10" s="76">
        <f t="shared" si="0"/>
        <v>2018</v>
      </c>
      <c r="AT10" s="73">
        <f t="shared" si="0"/>
        <v>2019</v>
      </c>
      <c r="AU10" s="76">
        <f t="shared" si="0"/>
        <v>2019</v>
      </c>
      <c r="AV10" s="73">
        <f t="shared" si="0"/>
        <v>2020</v>
      </c>
      <c r="AW10" s="76">
        <f t="shared" si="0"/>
        <v>2020</v>
      </c>
      <c r="AX10" s="73">
        <f t="shared" si="0"/>
        <v>2021</v>
      </c>
      <c r="AY10" s="76">
        <f t="shared" si="0"/>
        <v>2021</v>
      </c>
      <c r="AZ10" s="73">
        <f t="shared" si="0"/>
        <v>2022</v>
      </c>
      <c r="BA10" s="76">
        <f t="shared" si="0"/>
        <v>2022</v>
      </c>
    </row>
    <row r="11" spans="1:56" s="40" customFormat="1" ht="25.5" x14ac:dyDescent="0.6">
      <c r="B11" s="38" t="s">
        <v>11</v>
      </c>
      <c r="C11" s="41">
        <v>35217</v>
      </c>
      <c r="D11" s="74">
        <v>35431</v>
      </c>
      <c r="E11" s="77">
        <f>C11+365.25</f>
        <v>35582.25</v>
      </c>
      <c r="F11" s="74">
        <f t="shared" ref="F11:K12" si="1">D11+365.25</f>
        <v>35796.25</v>
      </c>
      <c r="G11" s="77">
        <f t="shared" si="1"/>
        <v>35947.5</v>
      </c>
      <c r="H11" s="74">
        <f t="shared" si="1"/>
        <v>36161.5</v>
      </c>
      <c r="I11" s="77">
        <f t="shared" si="1"/>
        <v>36312.75</v>
      </c>
      <c r="J11" s="74">
        <f t="shared" si="1"/>
        <v>36526.75</v>
      </c>
      <c r="K11" s="77">
        <f t="shared" si="1"/>
        <v>36678</v>
      </c>
      <c r="L11" s="74">
        <v>36892</v>
      </c>
      <c r="M11" s="77">
        <v>37043</v>
      </c>
      <c r="N11" s="74">
        <v>37257</v>
      </c>
      <c r="O11" s="77">
        <v>37438</v>
      </c>
      <c r="P11" s="74">
        <f>N11+365.5</f>
        <v>37622.5</v>
      </c>
      <c r="Q11" s="77">
        <f>O11+365.5</f>
        <v>37803.5</v>
      </c>
      <c r="R11" s="74">
        <f>P11+365.75</f>
        <v>37988.25</v>
      </c>
      <c r="S11" s="77">
        <f>Q11+365.75</f>
        <v>38169.25</v>
      </c>
      <c r="T11" s="74">
        <f>R11+366</f>
        <v>38354.25</v>
      </c>
      <c r="U11" s="77">
        <f>S11+366</f>
        <v>38535.25</v>
      </c>
      <c r="V11" s="74">
        <f t="shared" ref="V11:AK12" si="2">T11+365.25</f>
        <v>38719.5</v>
      </c>
      <c r="W11" s="77">
        <f t="shared" si="2"/>
        <v>38900.5</v>
      </c>
      <c r="X11" s="74">
        <f t="shared" si="2"/>
        <v>39084.75</v>
      </c>
      <c r="Y11" s="77">
        <f t="shared" si="2"/>
        <v>39265.75</v>
      </c>
      <c r="Z11" s="74">
        <f t="shared" si="2"/>
        <v>39450</v>
      </c>
      <c r="AA11" s="77">
        <f t="shared" si="2"/>
        <v>39631</v>
      </c>
      <c r="AB11" s="74">
        <f t="shared" si="2"/>
        <v>39815.25</v>
      </c>
      <c r="AC11" s="77">
        <f t="shared" si="2"/>
        <v>39996.25</v>
      </c>
      <c r="AD11" s="74">
        <f t="shared" si="2"/>
        <v>40180.5</v>
      </c>
      <c r="AE11" s="77">
        <f t="shared" si="2"/>
        <v>40361.5</v>
      </c>
      <c r="AF11" s="74">
        <f t="shared" si="2"/>
        <v>40545.75</v>
      </c>
      <c r="AG11" s="77">
        <f t="shared" si="2"/>
        <v>40726.75</v>
      </c>
      <c r="AH11" s="74">
        <f t="shared" si="2"/>
        <v>40911</v>
      </c>
      <c r="AI11" s="77">
        <f t="shared" si="2"/>
        <v>41092</v>
      </c>
      <c r="AJ11" s="74">
        <f t="shared" si="2"/>
        <v>41276.25</v>
      </c>
      <c r="AK11" s="77">
        <f t="shared" si="2"/>
        <v>41457.25</v>
      </c>
      <c r="AL11" s="74">
        <f t="shared" ref="AL11:BA12" si="3">AJ11+365.25</f>
        <v>41641.5</v>
      </c>
      <c r="AM11" s="77">
        <f t="shared" si="3"/>
        <v>41822.5</v>
      </c>
      <c r="AN11" s="74">
        <f t="shared" si="3"/>
        <v>42006.75</v>
      </c>
      <c r="AO11" s="77">
        <f t="shared" si="3"/>
        <v>42187.75</v>
      </c>
      <c r="AP11" s="74">
        <f t="shared" si="3"/>
        <v>42372</v>
      </c>
      <c r="AQ11" s="77">
        <f t="shared" si="3"/>
        <v>42553</v>
      </c>
      <c r="AR11" s="74">
        <f t="shared" si="3"/>
        <v>42737.25</v>
      </c>
      <c r="AS11" s="77">
        <f t="shared" si="3"/>
        <v>42918.25</v>
      </c>
      <c r="AT11" s="74">
        <f t="shared" si="3"/>
        <v>43102.5</v>
      </c>
      <c r="AU11" s="77">
        <f t="shared" si="3"/>
        <v>43283.5</v>
      </c>
      <c r="AV11" s="74">
        <f t="shared" si="3"/>
        <v>43467.75</v>
      </c>
      <c r="AW11" s="77">
        <f t="shared" si="3"/>
        <v>43648.75</v>
      </c>
      <c r="AX11" s="74">
        <f t="shared" si="3"/>
        <v>43833</v>
      </c>
      <c r="AY11" s="77">
        <f t="shared" si="3"/>
        <v>44014</v>
      </c>
      <c r="AZ11" s="74">
        <f t="shared" si="3"/>
        <v>44198.25</v>
      </c>
      <c r="BA11" s="77">
        <f t="shared" si="3"/>
        <v>44379.25</v>
      </c>
    </row>
    <row r="12" spans="1:56" s="40" customFormat="1" ht="25.5" x14ac:dyDescent="0.6">
      <c r="B12" s="38" t="s">
        <v>12</v>
      </c>
      <c r="C12" s="41">
        <v>35431</v>
      </c>
      <c r="D12" s="74">
        <v>35582</v>
      </c>
      <c r="E12" s="77">
        <f>C12+365.25</f>
        <v>35796.25</v>
      </c>
      <c r="F12" s="74">
        <f t="shared" si="1"/>
        <v>35947.25</v>
      </c>
      <c r="G12" s="77">
        <f t="shared" si="1"/>
        <v>36161.5</v>
      </c>
      <c r="H12" s="74">
        <f t="shared" si="1"/>
        <v>36312.5</v>
      </c>
      <c r="I12" s="77">
        <f t="shared" si="1"/>
        <v>36526.75</v>
      </c>
      <c r="J12" s="74">
        <v>36678</v>
      </c>
      <c r="K12" s="77">
        <f t="shared" si="1"/>
        <v>36892</v>
      </c>
      <c r="L12" s="74">
        <v>37043</v>
      </c>
      <c r="M12" s="77">
        <v>37257</v>
      </c>
      <c r="N12" s="74">
        <v>37408</v>
      </c>
      <c r="O12" s="77">
        <v>37591</v>
      </c>
      <c r="P12" s="74">
        <f>N12+365.5</f>
        <v>37773.5</v>
      </c>
      <c r="Q12" s="77">
        <f>O12+365.5</f>
        <v>37956.5</v>
      </c>
      <c r="R12" s="74">
        <f>P12+365.75</f>
        <v>38139.25</v>
      </c>
      <c r="S12" s="77">
        <f>Q12+365.75</f>
        <v>38322.25</v>
      </c>
      <c r="T12" s="74">
        <f>R12+366</f>
        <v>38505.25</v>
      </c>
      <c r="U12" s="77">
        <f>S12+366</f>
        <v>38688.25</v>
      </c>
      <c r="V12" s="74">
        <f t="shared" si="2"/>
        <v>38870.5</v>
      </c>
      <c r="W12" s="77">
        <f t="shared" si="2"/>
        <v>39053.5</v>
      </c>
      <c r="X12" s="74">
        <f t="shared" si="2"/>
        <v>39235.75</v>
      </c>
      <c r="Y12" s="77">
        <f t="shared" si="2"/>
        <v>39418.75</v>
      </c>
      <c r="Z12" s="74">
        <f t="shared" si="2"/>
        <v>39601</v>
      </c>
      <c r="AA12" s="77">
        <f t="shared" si="2"/>
        <v>39784</v>
      </c>
      <c r="AB12" s="74">
        <f t="shared" si="2"/>
        <v>39966.25</v>
      </c>
      <c r="AC12" s="77">
        <f t="shared" si="2"/>
        <v>40149.25</v>
      </c>
      <c r="AD12" s="74">
        <f t="shared" si="2"/>
        <v>40331.5</v>
      </c>
      <c r="AE12" s="77">
        <f t="shared" si="2"/>
        <v>40514.5</v>
      </c>
      <c r="AF12" s="74">
        <f t="shared" si="2"/>
        <v>40696.75</v>
      </c>
      <c r="AG12" s="77">
        <f t="shared" si="2"/>
        <v>40879.75</v>
      </c>
      <c r="AH12" s="74">
        <f t="shared" si="2"/>
        <v>41062</v>
      </c>
      <c r="AI12" s="77">
        <f t="shared" si="2"/>
        <v>41245</v>
      </c>
      <c r="AJ12" s="74">
        <f t="shared" si="2"/>
        <v>41427.25</v>
      </c>
      <c r="AK12" s="77">
        <f t="shared" si="2"/>
        <v>41610.25</v>
      </c>
      <c r="AL12" s="74">
        <f t="shared" si="3"/>
        <v>41792.5</v>
      </c>
      <c r="AM12" s="77">
        <f t="shared" si="3"/>
        <v>41975.5</v>
      </c>
      <c r="AN12" s="74">
        <f t="shared" si="3"/>
        <v>42157.75</v>
      </c>
      <c r="AO12" s="77">
        <f t="shared" si="3"/>
        <v>42340.75</v>
      </c>
      <c r="AP12" s="74">
        <f t="shared" si="3"/>
        <v>42523</v>
      </c>
      <c r="AQ12" s="77">
        <f t="shared" si="3"/>
        <v>42706</v>
      </c>
      <c r="AR12" s="74">
        <f t="shared" si="3"/>
        <v>42888.25</v>
      </c>
      <c r="AS12" s="77">
        <f t="shared" si="3"/>
        <v>43071.25</v>
      </c>
      <c r="AT12" s="74">
        <f t="shared" si="3"/>
        <v>43253.5</v>
      </c>
      <c r="AU12" s="77">
        <f t="shared" si="3"/>
        <v>43436.5</v>
      </c>
      <c r="AV12" s="74">
        <f t="shared" si="3"/>
        <v>43618.75</v>
      </c>
      <c r="AW12" s="77">
        <f t="shared" si="3"/>
        <v>43801.75</v>
      </c>
      <c r="AX12" s="74">
        <f t="shared" si="3"/>
        <v>43984</v>
      </c>
      <c r="AY12" s="77">
        <f t="shared" si="3"/>
        <v>44167</v>
      </c>
      <c r="AZ12" s="74">
        <f t="shared" si="3"/>
        <v>44349.25</v>
      </c>
      <c r="BA12" s="77">
        <f t="shared" si="3"/>
        <v>44532.25</v>
      </c>
    </row>
    <row r="13" spans="1:56" s="40" customFormat="1" ht="25.5" x14ac:dyDescent="0.6">
      <c r="B13" s="38" t="s">
        <v>13</v>
      </c>
      <c r="C13" s="38"/>
      <c r="D13" s="54">
        <f>'SDR Patient and Stations'!C12</f>
        <v>0.93269230769230771</v>
      </c>
      <c r="E13" s="55">
        <f>'SDR Patient and Stations'!D12</f>
        <v>0.80882352941176472</v>
      </c>
      <c r="F13" s="54">
        <f>'SDR Patient and Stations'!E12</f>
        <v>0.91176470588235292</v>
      </c>
      <c r="G13" s="55">
        <f>'SDR Patient and Stations'!F12</f>
        <v>0.78409090909090906</v>
      </c>
      <c r="H13" s="54">
        <f>'SDR Patient and Stations'!G12</f>
        <v>0.82954545454545459</v>
      </c>
      <c r="I13" s="55">
        <f>'SDR Patient and Stations'!H12</f>
        <v>0.86029411764705888</v>
      </c>
      <c r="J13" s="54">
        <f>'SDR Patient and Stations'!I12</f>
        <v>0.86764705882352944</v>
      </c>
      <c r="K13" s="55">
        <f>'SDR Patient and Stations'!J12</f>
        <v>0.90441176470588236</v>
      </c>
      <c r="L13" s="54">
        <f>'SDR Patient and Stations'!K12</f>
        <v>0.8716216216216216</v>
      </c>
      <c r="M13" s="55">
        <f>'SDR Patient and Stations'!L12</f>
        <v>0.8716216216216216</v>
      </c>
      <c r="N13" s="54">
        <f>'SDR Patient and Stations'!M12</f>
        <v>0.77976190476190477</v>
      </c>
      <c r="O13" s="55">
        <f>'SDR Patient and Stations'!N12</f>
        <v>0.83333333333333337</v>
      </c>
      <c r="P13" s="54">
        <f>'SDR Patient and Stations'!O12</f>
        <v>0.81547619047619047</v>
      </c>
      <c r="Q13" s="55">
        <f>'SDR Patient and Stations'!P12</f>
        <v>0.84523809523809523</v>
      </c>
      <c r="R13" s="54">
        <f>'SDR Patient and Stations'!Q12</f>
        <v>0.79761904761904767</v>
      </c>
      <c r="S13" s="55">
        <f>'SDR Patient and Stations'!R12</f>
        <v>0.75</v>
      </c>
      <c r="T13" s="54">
        <f>'SDR Patient and Stations'!S12</f>
        <v>0.77976190476190477</v>
      </c>
      <c r="U13" s="55">
        <f>'SDR Patient and Stations'!T12</f>
        <v>0.83333333333333337</v>
      </c>
      <c r="V13" s="54">
        <f>'SDR Patient and Stations'!U12</f>
        <v>0.79166666666666663</v>
      </c>
      <c r="W13" s="55">
        <f>'SDR Patient and Stations'!V12</f>
        <v>0.81547619047619047</v>
      </c>
      <c r="X13" s="54">
        <f>'SDR Patient and Stations'!W12</f>
        <v>0.79761904761904767</v>
      </c>
      <c r="Y13" s="55">
        <f>'SDR Patient and Stations'!X12</f>
        <v>0.88124999999999998</v>
      </c>
      <c r="Z13" s="54">
        <f>'SDR Patient and Stations'!Y12</f>
        <v>0.9375</v>
      </c>
      <c r="AA13" s="55">
        <f>'SDR Patient and Stations'!Z12</f>
        <v>0.86250000000000004</v>
      </c>
      <c r="AB13" s="54">
        <f>'SDR Patient and Stations'!AA12</f>
        <v>0.86875000000000002</v>
      </c>
      <c r="AC13" s="55">
        <f>'SDR Patient and Stations'!AB12</f>
        <v>0.86309523809523814</v>
      </c>
      <c r="AD13" s="54">
        <f>'SDR Patient and Stations'!AC12</f>
        <v>0.88095238095238093</v>
      </c>
      <c r="AE13" s="55">
        <f>'SDR Patient and Stations'!AD12</f>
        <v>0.85119047619047616</v>
      </c>
      <c r="AF13" s="54">
        <f>'SDR Patient and Stations'!AE12</f>
        <v>0.8928571428571429</v>
      </c>
      <c r="AG13" s="55">
        <f>'SDR Patient and Stations'!AF12</f>
        <v>0.84523809523809523</v>
      </c>
      <c r="AH13" s="54">
        <f>'SDR Patient and Stations'!AG12</f>
        <v>0.85119047619047616</v>
      </c>
      <c r="AI13" s="55">
        <f>'SDR Patient and Stations'!AH12</f>
        <v>0.7678571428571429</v>
      </c>
      <c r="AJ13" s="54">
        <f>'SDR Patient and Stations'!AI12</f>
        <v>0</v>
      </c>
      <c r="AK13" s="55">
        <f>'SDR Patient and Stations'!AJ12</f>
        <v>0</v>
      </c>
      <c r="AL13" s="54">
        <f>'SDR Patient and Stations'!AK12</f>
        <v>0.79761904761904767</v>
      </c>
      <c r="AM13" s="55">
        <f>'SDR Patient and Stations'!AL12</f>
        <v>0.84523809523809523</v>
      </c>
      <c r="AN13" s="54">
        <f>'SDR Patient and Stations'!AM12</f>
        <v>0.9107142857142857</v>
      </c>
      <c r="AO13" s="55">
        <f>'SDR Patient and Stations'!AN12</f>
        <v>0.94047619047619047</v>
      </c>
      <c r="AP13" s="54">
        <f>'SDR Patient and Stations'!AO12</f>
        <v>0.9107142857142857</v>
      </c>
      <c r="AQ13" s="55">
        <f>'SDR Patient and Stations'!AP12</f>
        <v>0.9375</v>
      </c>
      <c r="AR13" s="54">
        <f>'SDR Patient and Stations'!AQ12</f>
        <v>0.84146341463414631</v>
      </c>
      <c r="AS13" s="55">
        <f>'SDR Patient and Stations'!AR12</f>
        <v>0.87195121951219512</v>
      </c>
      <c r="AT13" s="54">
        <f>'SDR Patient and Stations'!AS12</f>
        <v>0.92073170731707321</v>
      </c>
      <c r="AU13" s="55" t="e">
        <f>'SDR Patient and Stations'!AT12</f>
        <v>#DIV/0!</v>
      </c>
      <c r="AV13" s="54">
        <f>'SDR Patient and Stations'!AU12</f>
        <v>0</v>
      </c>
      <c r="AW13" s="55">
        <f>'SDR Patient and Stations'!AV12</f>
        <v>0</v>
      </c>
      <c r="AX13" s="54">
        <f>'SDR Patient and Stations'!AW12</f>
        <v>0</v>
      </c>
      <c r="AY13" s="55">
        <f>'SDR Patient and Stations'!AX12</f>
        <v>0</v>
      </c>
      <c r="AZ13" s="54">
        <f>'SDR Patient and Stations'!AY12</f>
        <v>0</v>
      </c>
      <c r="BA13" s="55">
        <f>'SDR Patient and Stations'!AZ12</f>
        <v>0</v>
      </c>
    </row>
    <row r="14" spans="1:56" s="44" customFormat="1" ht="56.25" customHeight="1" x14ac:dyDescent="0.6">
      <c r="B14" s="163" t="s">
        <v>74</v>
      </c>
      <c r="C14" s="45">
        <f>'SDR Patient and Stations'!B14</f>
        <v>0</v>
      </c>
      <c r="D14" s="166">
        <f>'SDR Patient and Stations'!C14</f>
        <v>8</v>
      </c>
      <c r="E14" s="167">
        <f>'SDR Patient and Stations'!D14</f>
        <v>0</v>
      </c>
      <c r="F14" s="166">
        <f>'SDR Patient and Stations'!E14</f>
        <v>10</v>
      </c>
      <c r="G14" s="167">
        <f>'SDR Patient and Stations'!F14</f>
        <v>0</v>
      </c>
      <c r="H14" s="166">
        <f>'SDR Patient and Stations'!G14</f>
        <v>-10</v>
      </c>
      <c r="I14" s="167">
        <f>'SDR Patient and Stations'!H14</f>
        <v>0</v>
      </c>
      <c r="J14" s="166">
        <f>'SDR Patient and Stations'!I14</f>
        <v>0</v>
      </c>
      <c r="K14" s="167">
        <f>'SDR Patient and Stations'!J14</f>
        <v>3</v>
      </c>
      <c r="L14" s="166">
        <f>'SDR Patient and Stations'!K14</f>
        <v>0</v>
      </c>
      <c r="M14" s="167">
        <f>'SDR Patient and Stations'!L14</f>
        <v>5</v>
      </c>
      <c r="N14" s="166">
        <f>'SDR Patient and Stations'!M14</f>
        <v>0</v>
      </c>
      <c r="O14" s="167">
        <f>'SDR Patient and Stations'!N14</f>
        <v>0</v>
      </c>
      <c r="P14" s="166">
        <f>'SDR Patient and Stations'!O14</f>
        <v>0</v>
      </c>
      <c r="Q14" s="167">
        <f>'SDR Patient and Stations'!P14</f>
        <v>0</v>
      </c>
      <c r="R14" s="166">
        <f>'SDR Patient and Stations'!Q14</f>
        <v>0</v>
      </c>
      <c r="S14" s="167">
        <f>'SDR Patient and Stations'!R14</f>
        <v>0</v>
      </c>
      <c r="T14" s="166">
        <f>'SDR Patient and Stations'!S14</f>
        <v>0</v>
      </c>
      <c r="U14" s="167">
        <f>'SDR Patient and Stations'!T14</f>
        <v>0</v>
      </c>
      <c r="V14" s="166">
        <f>'SDR Patient and Stations'!U14</f>
        <v>0</v>
      </c>
      <c r="W14" s="167">
        <f>'SDR Patient and Stations'!V14</f>
        <v>0</v>
      </c>
      <c r="X14" s="166">
        <f>'SDR Patient and Stations'!W14</f>
        <v>-2</v>
      </c>
      <c r="Y14" s="167">
        <f>'SDR Patient and Stations'!X14</f>
        <v>0</v>
      </c>
      <c r="Z14" s="166">
        <f>'SDR Patient and Stations'!Y14</f>
        <v>0</v>
      </c>
      <c r="AA14" s="167">
        <f>'SDR Patient and Stations'!Z14</f>
        <v>0</v>
      </c>
      <c r="AB14" s="166">
        <f>'SDR Patient and Stations'!AA14</f>
        <v>2</v>
      </c>
      <c r="AC14" s="167">
        <f>'SDR Patient and Stations'!AB14</f>
        <v>0</v>
      </c>
      <c r="AD14" s="166">
        <f>'SDR Patient and Stations'!AC14</f>
        <v>0</v>
      </c>
      <c r="AE14" s="167">
        <f>'SDR Patient and Stations'!AD14</f>
        <v>0</v>
      </c>
      <c r="AF14" s="166">
        <f>'SDR Patient and Stations'!AE14</f>
        <v>0</v>
      </c>
      <c r="AG14" s="167">
        <f>'SDR Patient and Stations'!AF14</f>
        <v>0</v>
      </c>
      <c r="AH14" s="166">
        <f>'SDR Patient and Stations'!AG14</f>
        <v>0</v>
      </c>
      <c r="AI14" s="167">
        <f>'SDR Patient and Stations'!AH14</f>
        <v>-18</v>
      </c>
      <c r="AJ14" s="166">
        <f>'SDR Patient and Stations'!AI14</f>
        <v>0</v>
      </c>
      <c r="AK14" s="167">
        <f>'SDR Patient and Stations'!AJ14</f>
        <v>18</v>
      </c>
      <c r="AL14" s="166">
        <f>'SDR Patient and Stations'!AK14</f>
        <v>0</v>
      </c>
      <c r="AM14" s="167">
        <f>'SDR Patient and Stations'!AL14</f>
        <v>0</v>
      </c>
      <c r="AN14" s="166">
        <f>'SDR Patient and Stations'!AM14</f>
        <v>0</v>
      </c>
      <c r="AO14" s="167">
        <f>'SDR Patient and Stations'!AN14</f>
        <v>0</v>
      </c>
      <c r="AP14" s="166">
        <f>'SDR Patient and Stations'!AO14</f>
        <v>-2</v>
      </c>
      <c r="AQ14" s="167">
        <f>'SDR Patient and Stations'!AP14</f>
        <v>1</v>
      </c>
      <c r="AR14" s="166">
        <f>'SDR Patient and Stations'!AQ14</f>
        <v>0</v>
      </c>
      <c r="AS14" s="167">
        <f>'SDR Patient and Stations'!AR14</f>
        <v>0</v>
      </c>
      <c r="AT14" s="166">
        <f>'SDR Patient and Stations'!AS14</f>
        <v>0</v>
      </c>
      <c r="AU14" s="167">
        <f>'SDR Patient and Stations'!AT14</f>
        <v>0</v>
      </c>
      <c r="AV14" s="166">
        <f>'SDR Patient and Stations'!AU14</f>
        <v>0</v>
      </c>
      <c r="AW14" s="167">
        <f>'SDR Patient and Stations'!AV14</f>
        <v>0</v>
      </c>
      <c r="AX14" s="166">
        <f>'SDR Patient and Stations'!AW14</f>
        <v>0</v>
      </c>
      <c r="AY14" s="167">
        <f>'SDR Patient and Stations'!AX14</f>
        <v>0</v>
      </c>
      <c r="AZ14" s="166">
        <f>'SDR Patient and Stations'!AY14</f>
        <v>0</v>
      </c>
      <c r="BA14" s="167">
        <f>'SDR Patient and Stations'!AZ14</f>
        <v>0</v>
      </c>
      <c r="BB14" s="51"/>
      <c r="BC14" s="48"/>
      <c r="BD14" s="51"/>
    </row>
    <row r="15" spans="1:56" s="44" customFormat="1" ht="25.5" x14ac:dyDescent="0.6">
      <c r="B15" s="43" t="s">
        <v>72</v>
      </c>
      <c r="C15" s="43"/>
      <c r="D15" s="168">
        <f>'SDR Patient and Stations'!C15</f>
        <v>0</v>
      </c>
      <c r="E15" s="166">
        <f>'SDR Patient and Stations'!D15</f>
        <v>0</v>
      </c>
      <c r="F15" s="167">
        <f>'SDR Patient and Stations'!E15</f>
        <v>0</v>
      </c>
      <c r="G15" s="166">
        <f>'SDR Patient and Stations'!F15</f>
        <v>8</v>
      </c>
      <c r="H15" s="167">
        <f>'SDR Patient and Stations'!G15</f>
        <v>0</v>
      </c>
      <c r="I15" s="166">
        <f>'SDR Patient and Stations'!H15</f>
        <v>10</v>
      </c>
      <c r="J15" s="167">
        <f>'SDR Patient and Stations'!I15</f>
        <v>0</v>
      </c>
      <c r="K15" s="166">
        <f>'SDR Patient and Stations'!J15</f>
        <v>-10</v>
      </c>
      <c r="L15" s="167">
        <f>'SDR Patient and Stations'!K15</f>
        <v>0</v>
      </c>
      <c r="M15" s="166">
        <f>'SDR Patient and Stations'!L15</f>
        <v>0</v>
      </c>
      <c r="N15" s="167">
        <f>'SDR Patient and Stations'!M15</f>
        <v>3</v>
      </c>
      <c r="O15" s="166">
        <f>'SDR Patient and Stations'!N15</f>
        <v>0</v>
      </c>
      <c r="P15" s="167">
        <f>'SDR Patient and Stations'!O15</f>
        <v>5</v>
      </c>
      <c r="Q15" s="166">
        <f>'SDR Patient and Stations'!P15</f>
        <v>0</v>
      </c>
      <c r="R15" s="167">
        <f>'SDR Patient and Stations'!Q15</f>
        <v>0</v>
      </c>
      <c r="S15" s="166">
        <f>'SDR Patient and Stations'!R15</f>
        <v>0</v>
      </c>
      <c r="T15" s="167">
        <f>'SDR Patient and Stations'!S15</f>
        <v>0</v>
      </c>
      <c r="U15" s="166">
        <f>'SDR Patient and Stations'!T15</f>
        <v>0</v>
      </c>
      <c r="V15" s="167">
        <f>'SDR Patient and Stations'!U15</f>
        <v>0</v>
      </c>
      <c r="W15" s="166">
        <f>'SDR Patient and Stations'!V15</f>
        <v>0</v>
      </c>
      <c r="X15" s="167">
        <f>'SDR Patient and Stations'!W15</f>
        <v>0</v>
      </c>
      <c r="Y15" s="166">
        <f>'SDR Patient and Stations'!X15</f>
        <v>0</v>
      </c>
      <c r="Z15" s="167">
        <f>'SDR Patient and Stations'!Y15</f>
        <v>0</v>
      </c>
      <c r="AA15" s="166">
        <f>'SDR Patient and Stations'!Z15</f>
        <v>-2</v>
      </c>
      <c r="AB15" s="167">
        <f>'SDR Patient and Stations'!AA15</f>
        <v>0</v>
      </c>
      <c r="AC15" s="166">
        <f>'SDR Patient and Stations'!AB15</f>
        <v>0</v>
      </c>
      <c r="AD15" s="167">
        <f>'SDR Patient and Stations'!AC15</f>
        <v>0</v>
      </c>
      <c r="AE15" s="166">
        <f>'SDR Patient and Stations'!AD15</f>
        <v>2</v>
      </c>
      <c r="AF15" s="167">
        <f>'SDR Patient and Stations'!AE15</f>
        <v>0</v>
      </c>
      <c r="AG15" s="166">
        <f>'SDR Patient and Stations'!AF15</f>
        <v>0</v>
      </c>
      <c r="AH15" s="167">
        <f>'SDR Patient and Stations'!AG15</f>
        <v>0</v>
      </c>
      <c r="AI15" s="166">
        <f>'SDR Patient and Stations'!AH15</f>
        <v>0</v>
      </c>
      <c r="AJ15" s="167">
        <f>'SDR Patient and Stations'!AI15</f>
        <v>0</v>
      </c>
      <c r="AK15" s="166">
        <f>'SDR Patient and Stations'!AJ15</f>
        <v>0</v>
      </c>
      <c r="AL15" s="167">
        <f>'SDR Patient and Stations'!AK15</f>
        <v>-18</v>
      </c>
      <c r="AM15" s="166">
        <f>'SDR Patient and Stations'!AL15</f>
        <v>0</v>
      </c>
      <c r="AN15" s="167">
        <f>'SDR Patient and Stations'!AM15</f>
        <v>18</v>
      </c>
      <c r="AO15" s="166">
        <f>'SDR Patient and Stations'!AN15</f>
        <v>0</v>
      </c>
      <c r="AP15" s="167">
        <f>'SDR Patient and Stations'!AO15</f>
        <v>0</v>
      </c>
      <c r="AQ15" s="166">
        <f>'SDR Patient and Stations'!AP15</f>
        <v>0</v>
      </c>
      <c r="AR15" s="167">
        <f>'SDR Patient and Stations'!AQ15</f>
        <v>0</v>
      </c>
      <c r="AS15" s="166">
        <f>'SDR Patient and Stations'!AR15</f>
        <v>-2</v>
      </c>
      <c r="AT15" s="167">
        <f>'SDR Patient and Stations'!AS15</f>
        <v>1</v>
      </c>
      <c r="AU15" s="166">
        <f>'SDR Patient and Stations'!AT15</f>
        <v>0</v>
      </c>
      <c r="AV15" s="167">
        <f>'SDR Patient and Stations'!AU15</f>
        <v>0</v>
      </c>
      <c r="AW15" s="166">
        <f>'SDR Patient and Stations'!AV15</f>
        <v>0</v>
      </c>
      <c r="AX15" s="167">
        <f>'SDR Patient and Stations'!AW15</f>
        <v>0</v>
      </c>
      <c r="AY15" s="166">
        <f>'SDR Patient and Stations'!AX15</f>
        <v>0</v>
      </c>
      <c r="AZ15" s="167">
        <f>'SDR Patient and Stations'!AY15</f>
        <v>0</v>
      </c>
      <c r="BA15" s="166">
        <f>'SDR Patient and Stations'!AZ15</f>
        <v>0</v>
      </c>
      <c r="BB15" s="48"/>
      <c r="BC15" s="51"/>
      <c r="BD15" s="48"/>
    </row>
    <row r="16" spans="1:56" ht="25.5" x14ac:dyDescent="0.6">
      <c r="B16" s="42" t="s">
        <v>73</v>
      </c>
      <c r="C16" s="3"/>
      <c r="D16" s="3">
        <f>'SDR Patient and Stations'!C16</f>
        <v>0</v>
      </c>
      <c r="E16" s="46">
        <f>'SDR Patient and Stations'!D16</f>
        <v>0</v>
      </c>
      <c r="F16" s="49">
        <f>'SDR Patient and Stations'!E16</f>
        <v>0</v>
      </c>
      <c r="G16" s="52">
        <f>'SDR Patient and Stations'!F16</f>
        <v>0</v>
      </c>
      <c r="H16" s="49">
        <f>'SDR Patient and Stations'!G16</f>
        <v>8</v>
      </c>
      <c r="I16" s="52">
        <f>'SDR Patient and Stations'!H16</f>
        <v>0</v>
      </c>
      <c r="J16" s="49">
        <f>'SDR Patient and Stations'!I16</f>
        <v>10</v>
      </c>
      <c r="K16" s="52">
        <f>'SDR Patient and Stations'!J16</f>
        <v>0</v>
      </c>
      <c r="L16" s="49">
        <f>'SDR Patient and Stations'!K16</f>
        <v>-10</v>
      </c>
      <c r="M16" s="52">
        <f>'SDR Patient and Stations'!L16</f>
        <v>0</v>
      </c>
      <c r="N16" s="49">
        <f>'SDR Patient and Stations'!M16</f>
        <v>0</v>
      </c>
      <c r="O16" s="52">
        <f>'SDR Patient and Stations'!N16</f>
        <v>3</v>
      </c>
      <c r="P16" s="49">
        <f>'SDR Patient and Stations'!O16</f>
        <v>0</v>
      </c>
      <c r="Q16" s="52">
        <f>'SDR Patient and Stations'!P16</f>
        <v>5</v>
      </c>
      <c r="R16" s="49">
        <f>'SDR Patient and Stations'!Q16</f>
        <v>0</v>
      </c>
      <c r="S16" s="52">
        <f>'SDR Patient and Stations'!R16</f>
        <v>0</v>
      </c>
      <c r="T16" s="49">
        <f>'SDR Patient and Stations'!S16</f>
        <v>0</v>
      </c>
      <c r="U16" s="52">
        <f>'SDR Patient and Stations'!T16</f>
        <v>0</v>
      </c>
      <c r="V16" s="49">
        <f>'SDR Patient and Stations'!U16</f>
        <v>0</v>
      </c>
      <c r="W16" s="52">
        <f>'SDR Patient and Stations'!V16</f>
        <v>0</v>
      </c>
      <c r="X16" s="49">
        <f>'SDR Patient and Stations'!W16</f>
        <v>0</v>
      </c>
      <c r="Y16" s="52">
        <f>'SDR Patient and Stations'!X16</f>
        <v>0</v>
      </c>
      <c r="Z16" s="49">
        <f>'SDR Patient and Stations'!Y16</f>
        <v>0</v>
      </c>
      <c r="AA16" s="52">
        <f>'SDR Patient and Stations'!Z16</f>
        <v>0</v>
      </c>
      <c r="AB16" s="49">
        <f>'SDR Patient and Stations'!AA16</f>
        <v>-2</v>
      </c>
      <c r="AC16" s="52">
        <f>'SDR Patient and Stations'!AB16</f>
        <v>0</v>
      </c>
      <c r="AD16" s="49">
        <f>'SDR Patient and Stations'!AC16</f>
        <v>0</v>
      </c>
      <c r="AE16" s="52">
        <f>'SDR Patient and Stations'!AD16</f>
        <v>0</v>
      </c>
      <c r="AF16" s="49">
        <f>'SDR Patient and Stations'!AE16</f>
        <v>2</v>
      </c>
      <c r="AG16" s="52">
        <f>'SDR Patient and Stations'!AF16</f>
        <v>0</v>
      </c>
      <c r="AH16" s="49">
        <f>'SDR Patient and Stations'!AG16</f>
        <v>0</v>
      </c>
      <c r="AI16" s="52">
        <f>'SDR Patient and Stations'!AH16</f>
        <v>0</v>
      </c>
      <c r="AJ16" s="49">
        <f>'SDR Patient and Stations'!AI16</f>
        <v>0</v>
      </c>
      <c r="AK16" s="52">
        <f>'SDR Patient and Stations'!AJ16</f>
        <v>0</v>
      </c>
      <c r="AL16" s="49">
        <f>'SDR Patient and Stations'!AK16</f>
        <v>0</v>
      </c>
      <c r="AM16" s="52">
        <f>'SDR Patient and Stations'!AL16</f>
        <v>-18</v>
      </c>
      <c r="AN16" s="49">
        <f>'SDR Patient and Stations'!AM16</f>
        <v>0</v>
      </c>
      <c r="AO16" s="52">
        <f>'SDR Patient and Stations'!AN16</f>
        <v>18</v>
      </c>
      <c r="AP16" s="49">
        <f>'SDR Patient and Stations'!AO16</f>
        <v>0</v>
      </c>
      <c r="AQ16" s="52">
        <f>'SDR Patient and Stations'!AP16</f>
        <v>0</v>
      </c>
      <c r="AR16" s="49">
        <f>'SDR Patient and Stations'!AQ16</f>
        <v>0</v>
      </c>
      <c r="AS16" s="52">
        <f>'SDR Patient and Stations'!AR16</f>
        <v>0</v>
      </c>
      <c r="AT16" s="49">
        <f>'SDR Patient and Stations'!AS16</f>
        <v>-2</v>
      </c>
      <c r="AU16" s="52">
        <f>'SDR Patient and Stations'!AT16</f>
        <v>1</v>
      </c>
      <c r="AV16" s="49">
        <f>'SDR Patient and Stations'!AU16</f>
        <v>0</v>
      </c>
      <c r="AW16" s="52">
        <f>'SDR Patient and Stations'!AV16</f>
        <v>0</v>
      </c>
      <c r="AX16" s="49">
        <f>'SDR Patient and Stations'!AW16</f>
        <v>0</v>
      </c>
      <c r="AY16" s="52">
        <f>'SDR Patient and Stations'!AX16</f>
        <v>0</v>
      </c>
      <c r="AZ16" s="49">
        <f>'SDR Patient and Stations'!AY16</f>
        <v>0</v>
      </c>
      <c r="BA16" s="52">
        <f>'SDR Patient and Stations'!AZ16</f>
        <v>0</v>
      </c>
      <c r="BB16" s="52"/>
      <c r="BC16" s="49"/>
      <c r="BD16" s="52"/>
    </row>
    <row r="17" spans="1:58" s="34" customFormat="1" x14ac:dyDescent="0.55000000000000004">
      <c r="B17" s="33" t="s">
        <v>34</v>
      </c>
      <c r="F17" s="47">
        <v>1998</v>
      </c>
      <c r="G17" s="50">
        <v>1999</v>
      </c>
      <c r="H17" s="53">
        <v>1999</v>
      </c>
      <c r="I17" s="50">
        <v>2000</v>
      </c>
      <c r="J17" s="53">
        <v>2000</v>
      </c>
      <c r="K17" s="50">
        <v>2001</v>
      </c>
      <c r="L17" s="53">
        <v>2001</v>
      </c>
      <c r="M17" s="50">
        <v>2002</v>
      </c>
      <c r="N17" s="53">
        <v>2002</v>
      </c>
      <c r="O17" s="50">
        <v>2003</v>
      </c>
      <c r="P17" s="53">
        <v>2003</v>
      </c>
      <c r="Q17" s="50">
        <v>2004</v>
      </c>
      <c r="R17" s="53">
        <v>2004</v>
      </c>
      <c r="S17" s="50">
        <v>2005</v>
      </c>
      <c r="T17" s="53">
        <v>2005</v>
      </c>
      <c r="U17" s="50">
        <v>2006</v>
      </c>
      <c r="V17" s="53">
        <v>2006</v>
      </c>
      <c r="W17" s="50">
        <v>2007</v>
      </c>
      <c r="X17" s="53">
        <v>2007</v>
      </c>
      <c r="Y17" s="50">
        <v>2008</v>
      </c>
      <c r="Z17" s="53">
        <v>2008</v>
      </c>
      <c r="AA17" s="50">
        <v>2009</v>
      </c>
      <c r="AB17" s="53">
        <v>2009</v>
      </c>
      <c r="AC17" s="50">
        <v>2010</v>
      </c>
      <c r="AD17" s="53">
        <v>2010</v>
      </c>
      <c r="AE17" s="50">
        <v>2011</v>
      </c>
      <c r="AF17" s="53">
        <v>2011</v>
      </c>
      <c r="AG17" s="50">
        <v>2012</v>
      </c>
      <c r="AH17" s="53">
        <v>2012</v>
      </c>
      <c r="AI17" s="50">
        <v>2013</v>
      </c>
      <c r="AJ17" s="53">
        <v>2013</v>
      </c>
      <c r="AK17" s="50">
        <v>2014</v>
      </c>
      <c r="AL17" s="53">
        <v>2014</v>
      </c>
      <c r="AM17" s="50">
        <v>2015</v>
      </c>
      <c r="AN17" s="53">
        <v>2015</v>
      </c>
      <c r="AO17" s="50">
        <v>2016</v>
      </c>
      <c r="AP17" s="53">
        <v>2016</v>
      </c>
      <c r="AQ17" s="50">
        <v>2017</v>
      </c>
      <c r="AR17" s="53">
        <v>2017</v>
      </c>
      <c r="AS17" s="50">
        <v>2018</v>
      </c>
      <c r="AT17" s="53">
        <v>2018</v>
      </c>
      <c r="AU17" s="50">
        <v>2019</v>
      </c>
      <c r="AV17" s="53">
        <v>2019</v>
      </c>
      <c r="AW17" s="50">
        <v>2020</v>
      </c>
      <c r="AX17" s="53"/>
      <c r="AY17" s="50"/>
      <c r="AZ17" s="53"/>
      <c r="BB17" s="50"/>
      <c r="BC17" s="53"/>
      <c r="BD17" s="50"/>
    </row>
    <row r="18" spans="1:58" s="37" customFormat="1" x14ac:dyDescent="0.55000000000000004">
      <c r="B18" s="35" t="s">
        <v>36</v>
      </c>
      <c r="F18" s="36">
        <v>36053</v>
      </c>
      <c r="G18" s="64">
        <v>36234</v>
      </c>
      <c r="H18" s="56">
        <v>36418</v>
      </c>
      <c r="I18" s="64">
        <f t="shared" ref="I18:BD18" si="4">G18+365.25</f>
        <v>36599.25</v>
      </c>
      <c r="J18" s="56">
        <f t="shared" si="4"/>
        <v>36783.25</v>
      </c>
      <c r="K18" s="64">
        <f t="shared" si="4"/>
        <v>36964.5</v>
      </c>
      <c r="L18" s="56">
        <f t="shared" si="4"/>
        <v>37148.5</v>
      </c>
      <c r="M18" s="64">
        <f t="shared" si="4"/>
        <v>37329.75</v>
      </c>
      <c r="N18" s="56">
        <f t="shared" si="4"/>
        <v>37513.75</v>
      </c>
      <c r="O18" s="64">
        <f t="shared" si="4"/>
        <v>37695</v>
      </c>
      <c r="P18" s="56">
        <f t="shared" si="4"/>
        <v>37879</v>
      </c>
      <c r="Q18" s="64">
        <f t="shared" si="4"/>
        <v>38060.25</v>
      </c>
      <c r="R18" s="56">
        <f t="shared" si="4"/>
        <v>38244.25</v>
      </c>
      <c r="S18" s="64">
        <f t="shared" si="4"/>
        <v>38425.5</v>
      </c>
      <c r="T18" s="56">
        <f t="shared" si="4"/>
        <v>38609.5</v>
      </c>
      <c r="U18" s="64">
        <f t="shared" si="4"/>
        <v>38790.75</v>
      </c>
      <c r="V18" s="56">
        <f t="shared" si="4"/>
        <v>38974.75</v>
      </c>
      <c r="W18" s="64">
        <f t="shared" si="4"/>
        <v>39156</v>
      </c>
      <c r="X18" s="56">
        <f t="shared" si="4"/>
        <v>39340</v>
      </c>
      <c r="Y18" s="64">
        <f t="shared" si="4"/>
        <v>39521.25</v>
      </c>
      <c r="Z18" s="56">
        <f t="shared" si="4"/>
        <v>39705.25</v>
      </c>
      <c r="AA18" s="64">
        <f t="shared" si="4"/>
        <v>39886.5</v>
      </c>
      <c r="AB18" s="56">
        <f t="shared" si="4"/>
        <v>40070.5</v>
      </c>
      <c r="AC18" s="64">
        <f t="shared" si="4"/>
        <v>40251.75</v>
      </c>
      <c r="AD18" s="56">
        <f t="shared" si="4"/>
        <v>40435.75</v>
      </c>
      <c r="AE18" s="64">
        <f t="shared" si="4"/>
        <v>40617</v>
      </c>
      <c r="AF18" s="56">
        <f t="shared" si="4"/>
        <v>40801</v>
      </c>
      <c r="AG18" s="64">
        <f t="shared" si="4"/>
        <v>40982.25</v>
      </c>
      <c r="AH18" s="56">
        <f t="shared" si="4"/>
        <v>41166.25</v>
      </c>
      <c r="AI18" s="64">
        <f t="shared" si="4"/>
        <v>41347.5</v>
      </c>
      <c r="AJ18" s="56">
        <f t="shared" si="4"/>
        <v>41531.5</v>
      </c>
      <c r="AK18" s="64">
        <f t="shared" si="4"/>
        <v>41712.75</v>
      </c>
      <c r="AL18" s="56">
        <f t="shared" si="4"/>
        <v>41896.75</v>
      </c>
      <c r="AM18" s="64">
        <f t="shared" si="4"/>
        <v>42078</v>
      </c>
      <c r="AN18" s="56">
        <f t="shared" si="4"/>
        <v>42262</v>
      </c>
      <c r="AO18" s="64">
        <f t="shared" si="4"/>
        <v>42443.25</v>
      </c>
      <c r="AP18" s="56">
        <f t="shared" si="4"/>
        <v>42627.25</v>
      </c>
      <c r="AQ18" s="64">
        <f t="shared" si="4"/>
        <v>42808.5</v>
      </c>
      <c r="AR18" s="56">
        <f t="shared" si="4"/>
        <v>42992.5</v>
      </c>
      <c r="AS18" s="64">
        <f t="shared" si="4"/>
        <v>43173.75</v>
      </c>
      <c r="AT18" s="56">
        <f t="shared" si="4"/>
        <v>43357.75</v>
      </c>
      <c r="AU18" s="64">
        <f t="shared" si="4"/>
        <v>43539</v>
      </c>
      <c r="AV18" s="56">
        <f t="shared" si="4"/>
        <v>43723</v>
      </c>
      <c r="AW18" s="64">
        <f t="shared" si="4"/>
        <v>43904.25</v>
      </c>
      <c r="AX18" s="56">
        <f t="shared" si="4"/>
        <v>44088.25</v>
      </c>
      <c r="AY18" s="64">
        <f t="shared" si="4"/>
        <v>44269.5</v>
      </c>
      <c r="AZ18" s="56">
        <f t="shared" si="4"/>
        <v>44453.5</v>
      </c>
      <c r="BB18" s="64">
        <f>AY18+365.25</f>
        <v>44634.75</v>
      </c>
      <c r="BC18" s="56">
        <f>AZ18+365.25</f>
        <v>44818.75</v>
      </c>
      <c r="BD18" s="64">
        <f t="shared" si="4"/>
        <v>45000</v>
      </c>
    </row>
    <row r="19" spans="1:58" s="37" customFormat="1" x14ac:dyDescent="0.55000000000000004">
      <c r="B19" s="35" t="s">
        <v>40</v>
      </c>
      <c r="F19" s="36">
        <f t="shared" ref="F19:BE19" si="5">I20</f>
        <v>35976.25</v>
      </c>
      <c r="G19" s="64">
        <f t="shared" si="5"/>
        <v>36160.5</v>
      </c>
      <c r="H19" s="56">
        <f t="shared" si="5"/>
        <v>36341.75</v>
      </c>
      <c r="I19" s="64">
        <f t="shared" si="5"/>
        <v>36525.75</v>
      </c>
      <c r="J19" s="56">
        <f t="shared" si="5"/>
        <v>36707</v>
      </c>
      <c r="K19" s="64">
        <f t="shared" si="5"/>
        <v>36891</v>
      </c>
      <c r="L19" s="56">
        <f t="shared" si="5"/>
        <v>37072.25</v>
      </c>
      <c r="M19" s="64">
        <f t="shared" si="5"/>
        <v>37256.25</v>
      </c>
      <c r="N19" s="56">
        <f t="shared" si="5"/>
        <v>37437.5</v>
      </c>
      <c r="O19" s="64">
        <f t="shared" si="5"/>
        <v>37621.5</v>
      </c>
      <c r="P19" s="56">
        <f t="shared" si="5"/>
        <v>37802.75</v>
      </c>
      <c r="Q19" s="64">
        <f t="shared" si="5"/>
        <v>37986.75</v>
      </c>
      <c r="R19" s="56">
        <f t="shared" si="5"/>
        <v>38168</v>
      </c>
      <c r="S19" s="64">
        <f t="shared" si="5"/>
        <v>38352</v>
      </c>
      <c r="T19" s="56">
        <f t="shared" si="5"/>
        <v>38533.25</v>
      </c>
      <c r="U19" s="64">
        <f t="shared" si="5"/>
        <v>38717.25</v>
      </c>
      <c r="V19" s="56">
        <f t="shared" si="5"/>
        <v>38898.5</v>
      </c>
      <c r="W19" s="64">
        <f t="shared" si="5"/>
        <v>39082.5</v>
      </c>
      <c r="X19" s="56">
        <f t="shared" si="5"/>
        <v>39263.75</v>
      </c>
      <c r="Y19" s="64">
        <f t="shared" si="5"/>
        <v>39447.75</v>
      </c>
      <c r="Z19" s="56">
        <f t="shared" si="5"/>
        <v>39629</v>
      </c>
      <c r="AA19" s="64">
        <f t="shared" si="5"/>
        <v>39813</v>
      </c>
      <c r="AB19" s="56">
        <f t="shared" si="5"/>
        <v>39994.25</v>
      </c>
      <c r="AC19" s="64">
        <f t="shared" si="5"/>
        <v>40178.25</v>
      </c>
      <c r="AD19" s="56">
        <f t="shared" si="5"/>
        <v>40359.5</v>
      </c>
      <c r="AE19" s="64">
        <f t="shared" si="5"/>
        <v>40543.5</v>
      </c>
      <c r="AF19" s="56">
        <f t="shared" si="5"/>
        <v>40724.75</v>
      </c>
      <c r="AG19" s="64">
        <f t="shared" si="5"/>
        <v>40908.75</v>
      </c>
      <c r="AH19" s="56">
        <f t="shared" si="5"/>
        <v>41090</v>
      </c>
      <c r="AI19" s="64">
        <f t="shared" si="5"/>
        <v>41274</v>
      </c>
      <c r="AJ19" s="56">
        <f t="shared" si="5"/>
        <v>41455.25</v>
      </c>
      <c r="AK19" s="64">
        <f t="shared" si="5"/>
        <v>41639.25</v>
      </c>
      <c r="AL19" s="56">
        <f t="shared" si="5"/>
        <v>41820.5</v>
      </c>
      <c r="AM19" s="64">
        <f t="shared" si="5"/>
        <v>42004.5</v>
      </c>
      <c r="AN19" s="56">
        <f t="shared" si="5"/>
        <v>42185.75</v>
      </c>
      <c r="AO19" s="64">
        <f t="shared" si="5"/>
        <v>42369.75</v>
      </c>
      <c r="AP19" s="56">
        <f t="shared" si="5"/>
        <v>42551</v>
      </c>
      <c r="AQ19" s="64">
        <f t="shared" si="5"/>
        <v>42735</v>
      </c>
      <c r="AR19" s="56">
        <f t="shared" si="5"/>
        <v>42916.25</v>
      </c>
      <c r="AS19" s="64">
        <f t="shared" si="5"/>
        <v>43100.25</v>
      </c>
      <c r="AT19" s="56">
        <f t="shared" si="5"/>
        <v>43281.5</v>
      </c>
      <c r="AU19" s="64">
        <f t="shared" si="5"/>
        <v>43465.5</v>
      </c>
      <c r="AV19" s="56">
        <f t="shared" si="5"/>
        <v>43646.75</v>
      </c>
      <c r="AW19" s="64">
        <f t="shared" si="5"/>
        <v>43830.75</v>
      </c>
      <c r="AX19" s="56">
        <f>BB20</f>
        <v>44012</v>
      </c>
      <c r="AY19" s="64">
        <f>BC20</f>
        <v>44196</v>
      </c>
      <c r="AZ19" s="56">
        <f>BD20</f>
        <v>44377.25</v>
      </c>
      <c r="BB19" s="64">
        <f t="shared" si="5"/>
        <v>0</v>
      </c>
      <c r="BC19" s="56">
        <f t="shared" si="5"/>
        <v>0</v>
      </c>
      <c r="BD19" s="64">
        <f t="shared" si="5"/>
        <v>0</v>
      </c>
      <c r="BE19" s="56">
        <f t="shared" si="5"/>
        <v>0</v>
      </c>
      <c r="BF19" s="64">
        <f t="shared" ref="BF19" si="6">BD19+365.25</f>
        <v>365.25</v>
      </c>
    </row>
    <row r="20" spans="1:58" s="139" customFormat="1" x14ac:dyDescent="0.55000000000000004">
      <c r="B20" s="181" t="s">
        <v>37</v>
      </c>
      <c r="F20" s="182">
        <v>35430</v>
      </c>
      <c r="G20" s="183">
        <v>35611</v>
      </c>
      <c r="H20" s="184">
        <f>F20+365.25</f>
        <v>35795.25</v>
      </c>
      <c r="I20" s="183">
        <f>G20+365.25</f>
        <v>35976.25</v>
      </c>
      <c r="J20" s="184">
        <f>H20+365.25</f>
        <v>36160.5</v>
      </c>
      <c r="K20" s="183">
        <f>I20+365.5</f>
        <v>36341.75</v>
      </c>
      <c r="L20" s="184">
        <f t="shared" ref="L20:AZ20" si="7">J20+365.25</f>
        <v>36525.75</v>
      </c>
      <c r="M20" s="183">
        <f t="shared" si="7"/>
        <v>36707</v>
      </c>
      <c r="N20" s="184">
        <f t="shared" si="7"/>
        <v>36891</v>
      </c>
      <c r="O20" s="183">
        <f t="shared" si="7"/>
        <v>37072.25</v>
      </c>
      <c r="P20" s="184">
        <f t="shared" si="7"/>
        <v>37256.25</v>
      </c>
      <c r="Q20" s="183">
        <f t="shared" si="7"/>
        <v>37437.5</v>
      </c>
      <c r="R20" s="184">
        <f t="shared" si="7"/>
        <v>37621.5</v>
      </c>
      <c r="S20" s="183">
        <f t="shared" si="7"/>
        <v>37802.75</v>
      </c>
      <c r="T20" s="184">
        <f t="shared" si="7"/>
        <v>37986.75</v>
      </c>
      <c r="U20" s="183">
        <f t="shared" si="7"/>
        <v>38168</v>
      </c>
      <c r="V20" s="184">
        <f t="shared" si="7"/>
        <v>38352</v>
      </c>
      <c r="W20" s="183">
        <f t="shared" si="7"/>
        <v>38533.25</v>
      </c>
      <c r="X20" s="184">
        <f t="shared" si="7"/>
        <v>38717.25</v>
      </c>
      <c r="Y20" s="183">
        <f t="shared" si="7"/>
        <v>38898.5</v>
      </c>
      <c r="Z20" s="184">
        <f t="shared" si="7"/>
        <v>39082.5</v>
      </c>
      <c r="AA20" s="183">
        <f t="shared" si="7"/>
        <v>39263.75</v>
      </c>
      <c r="AB20" s="184">
        <f t="shared" si="7"/>
        <v>39447.75</v>
      </c>
      <c r="AC20" s="183">
        <f t="shared" si="7"/>
        <v>39629</v>
      </c>
      <c r="AD20" s="184">
        <f t="shared" si="7"/>
        <v>39813</v>
      </c>
      <c r="AE20" s="183">
        <f t="shared" si="7"/>
        <v>39994.25</v>
      </c>
      <c r="AF20" s="184">
        <f t="shared" si="7"/>
        <v>40178.25</v>
      </c>
      <c r="AG20" s="183">
        <f t="shared" si="7"/>
        <v>40359.5</v>
      </c>
      <c r="AH20" s="184">
        <f t="shared" si="7"/>
        <v>40543.5</v>
      </c>
      <c r="AI20" s="183">
        <f t="shared" si="7"/>
        <v>40724.75</v>
      </c>
      <c r="AJ20" s="184">
        <f t="shared" si="7"/>
        <v>40908.75</v>
      </c>
      <c r="AK20" s="183">
        <f t="shared" si="7"/>
        <v>41090</v>
      </c>
      <c r="AL20" s="184">
        <f t="shared" si="7"/>
        <v>41274</v>
      </c>
      <c r="AM20" s="183">
        <f t="shared" si="7"/>
        <v>41455.25</v>
      </c>
      <c r="AN20" s="184">
        <f t="shared" si="7"/>
        <v>41639.25</v>
      </c>
      <c r="AO20" s="183">
        <f t="shared" si="7"/>
        <v>41820.5</v>
      </c>
      <c r="AP20" s="184">
        <f t="shared" si="7"/>
        <v>42004.5</v>
      </c>
      <c r="AQ20" s="183">
        <f t="shared" si="7"/>
        <v>42185.75</v>
      </c>
      <c r="AR20" s="184">
        <f t="shared" si="7"/>
        <v>42369.75</v>
      </c>
      <c r="AS20" s="183">
        <f t="shared" si="7"/>
        <v>42551</v>
      </c>
      <c r="AT20" s="184">
        <f t="shared" si="7"/>
        <v>42735</v>
      </c>
      <c r="AU20" s="183">
        <f t="shared" si="7"/>
        <v>42916.25</v>
      </c>
      <c r="AV20" s="184">
        <f t="shared" si="7"/>
        <v>43100.25</v>
      </c>
      <c r="AW20" s="183">
        <f t="shared" si="7"/>
        <v>43281.5</v>
      </c>
      <c r="AX20" s="184">
        <f t="shared" si="7"/>
        <v>43465.5</v>
      </c>
      <c r="AY20" s="183">
        <f t="shared" si="7"/>
        <v>43646.75</v>
      </c>
      <c r="AZ20" s="184">
        <f t="shared" si="7"/>
        <v>43830.75</v>
      </c>
      <c r="BB20" s="183">
        <f>AY20+365.25</f>
        <v>44012</v>
      </c>
      <c r="BC20" s="184">
        <f>AZ20+365.25</f>
        <v>44196</v>
      </c>
      <c r="BD20" s="183">
        <f t="shared" ref="BD20" si="8">BB20+365.25</f>
        <v>44377.25</v>
      </c>
    </row>
    <row r="21" spans="1:58" x14ac:dyDescent="0.55000000000000004">
      <c r="B21" s="3" t="s">
        <v>2</v>
      </c>
      <c r="F21" s="5">
        <f>$C$1</f>
        <v>0.71</v>
      </c>
      <c r="G21" s="66">
        <f t="shared" ref="G21:BD21" si="9">$C$1</f>
        <v>0.71</v>
      </c>
      <c r="H21" s="58">
        <f t="shared" si="9"/>
        <v>0.71</v>
      </c>
      <c r="I21" s="66">
        <f t="shared" si="9"/>
        <v>0.71</v>
      </c>
      <c r="J21" s="58">
        <f t="shared" si="9"/>
        <v>0.71</v>
      </c>
      <c r="K21" s="66">
        <f t="shared" si="9"/>
        <v>0.71</v>
      </c>
      <c r="L21" s="58">
        <f t="shared" si="9"/>
        <v>0.71</v>
      </c>
      <c r="M21" s="66">
        <f t="shared" si="9"/>
        <v>0.71</v>
      </c>
      <c r="N21" s="58">
        <f t="shared" si="9"/>
        <v>0.71</v>
      </c>
      <c r="O21" s="66">
        <f t="shared" si="9"/>
        <v>0.71</v>
      </c>
      <c r="P21" s="58">
        <f t="shared" si="9"/>
        <v>0.71</v>
      </c>
      <c r="Q21" s="66">
        <f t="shared" si="9"/>
        <v>0.71</v>
      </c>
      <c r="R21" s="58">
        <f t="shared" si="9"/>
        <v>0.71</v>
      </c>
      <c r="S21" s="66">
        <f t="shared" si="9"/>
        <v>0.71</v>
      </c>
      <c r="T21" s="58">
        <f t="shared" si="9"/>
        <v>0.71</v>
      </c>
      <c r="U21" s="66">
        <f t="shared" si="9"/>
        <v>0.71</v>
      </c>
      <c r="V21" s="58">
        <f t="shared" si="9"/>
        <v>0.71</v>
      </c>
      <c r="W21" s="66">
        <f t="shared" si="9"/>
        <v>0.71</v>
      </c>
      <c r="X21" s="58">
        <f t="shared" si="9"/>
        <v>0.71</v>
      </c>
      <c r="Y21" s="66">
        <f t="shared" si="9"/>
        <v>0.71</v>
      </c>
      <c r="Z21" s="58">
        <f t="shared" si="9"/>
        <v>0.71</v>
      </c>
      <c r="AA21" s="66">
        <f t="shared" si="9"/>
        <v>0.71</v>
      </c>
      <c r="AB21" s="58">
        <f t="shared" si="9"/>
        <v>0.71</v>
      </c>
      <c r="AC21" s="66">
        <f t="shared" si="9"/>
        <v>0.71</v>
      </c>
      <c r="AD21" s="58">
        <f t="shared" si="9"/>
        <v>0.71</v>
      </c>
      <c r="AE21" s="66">
        <f t="shared" si="9"/>
        <v>0.71</v>
      </c>
      <c r="AF21" s="58">
        <f t="shared" si="9"/>
        <v>0.71</v>
      </c>
      <c r="AG21" s="66">
        <f t="shared" si="9"/>
        <v>0.71</v>
      </c>
      <c r="AH21" s="58">
        <f t="shared" si="9"/>
        <v>0.71</v>
      </c>
      <c r="AI21" s="66">
        <f t="shared" si="9"/>
        <v>0.71</v>
      </c>
      <c r="AJ21" s="58">
        <f t="shared" si="9"/>
        <v>0.71</v>
      </c>
      <c r="AK21" s="66">
        <f t="shared" si="9"/>
        <v>0.71</v>
      </c>
      <c r="AL21" s="58">
        <f t="shared" si="9"/>
        <v>0.71</v>
      </c>
      <c r="AM21" s="66">
        <f t="shared" si="9"/>
        <v>0.71</v>
      </c>
      <c r="AN21" s="58">
        <f t="shared" si="9"/>
        <v>0.71</v>
      </c>
      <c r="AO21" s="66">
        <f t="shared" si="9"/>
        <v>0.71</v>
      </c>
      <c r="AP21" s="58">
        <f t="shared" si="9"/>
        <v>0.71</v>
      </c>
      <c r="AQ21" s="66">
        <f t="shared" si="9"/>
        <v>0.71</v>
      </c>
      <c r="AR21" s="58">
        <f t="shared" si="9"/>
        <v>0.71</v>
      </c>
      <c r="AS21" s="66">
        <f t="shared" si="9"/>
        <v>0.71</v>
      </c>
      <c r="AT21" s="58">
        <f t="shared" si="9"/>
        <v>0.71</v>
      </c>
      <c r="AU21" s="66">
        <f t="shared" si="9"/>
        <v>0.71</v>
      </c>
      <c r="AV21" s="58">
        <f t="shared" si="9"/>
        <v>0.71</v>
      </c>
      <c r="AW21" s="66">
        <f t="shared" si="9"/>
        <v>0.71</v>
      </c>
      <c r="AX21" s="58">
        <f t="shared" si="9"/>
        <v>0.71</v>
      </c>
      <c r="AY21" s="66">
        <f t="shared" si="9"/>
        <v>0.71</v>
      </c>
      <c r="AZ21" s="58">
        <f t="shared" si="9"/>
        <v>0.71</v>
      </c>
      <c r="BB21" s="66">
        <f t="shared" si="9"/>
        <v>0.71</v>
      </c>
      <c r="BC21" s="58">
        <f t="shared" si="9"/>
        <v>0.71</v>
      </c>
      <c r="BD21" s="66">
        <f t="shared" si="9"/>
        <v>0.71</v>
      </c>
    </row>
    <row r="22" spans="1:58" x14ac:dyDescent="0.55000000000000004">
      <c r="B22" s="3" t="s">
        <v>56</v>
      </c>
      <c r="C22">
        <f>'SDR Patient and Stations'!B12</f>
        <v>0.875</v>
      </c>
      <c r="D22">
        <f>'SDR Patient and Stations'!C12</f>
        <v>0.93269230769230771</v>
      </c>
      <c r="E22">
        <f>'SDR Patient and Stations'!D12</f>
        <v>0.80882352941176472</v>
      </c>
      <c r="F22" s="5">
        <f>'SDR Patient and Stations'!E12</f>
        <v>0.91176470588235292</v>
      </c>
      <c r="G22" s="66">
        <f>'SDR Patient and Stations'!F12</f>
        <v>0.78409090909090906</v>
      </c>
      <c r="H22" s="58">
        <f>'SDR Patient and Stations'!G12</f>
        <v>0.82954545454545459</v>
      </c>
      <c r="I22" s="66">
        <f>'SDR Patient and Stations'!H12</f>
        <v>0.86029411764705888</v>
      </c>
      <c r="J22" s="58">
        <f>'SDR Patient and Stations'!I12</f>
        <v>0.86764705882352944</v>
      </c>
      <c r="K22" s="66">
        <f>'SDR Patient and Stations'!J12</f>
        <v>0.90441176470588236</v>
      </c>
      <c r="L22" s="58">
        <f>'SDR Patient and Stations'!K12</f>
        <v>0.8716216216216216</v>
      </c>
      <c r="M22" s="66">
        <f>'SDR Patient and Stations'!M12</f>
        <v>0.77976190476190477</v>
      </c>
      <c r="N22" s="58">
        <f>'SDR Patient and Stations'!N12</f>
        <v>0.83333333333333337</v>
      </c>
      <c r="O22" s="66">
        <f>'SDR Patient and Stations'!O12</f>
        <v>0.81547619047619047</v>
      </c>
      <c r="P22" s="58">
        <f>'SDR Patient and Stations'!P12</f>
        <v>0.84523809523809523</v>
      </c>
      <c r="Q22" s="66">
        <f>'SDR Patient and Stations'!Q12</f>
        <v>0.79761904761904767</v>
      </c>
      <c r="R22" s="58">
        <f>'SDR Patient and Stations'!R12</f>
        <v>0.75</v>
      </c>
      <c r="S22" s="66">
        <f>'SDR Patient and Stations'!S12</f>
        <v>0.77976190476190477</v>
      </c>
      <c r="T22" s="58">
        <f>'SDR Patient and Stations'!T12</f>
        <v>0.83333333333333337</v>
      </c>
      <c r="U22" s="66">
        <f>'SDR Patient and Stations'!U12</f>
        <v>0.79166666666666663</v>
      </c>
      <c r="V22" s="58">
        <f>'SDR Patient and Stations'!V12</f>
        <v>0.81547619047619047</v>
      </c>
      <c r="W22" s="66">
        <f>'SDR Patient and Stations'!W12</f>
        <v>0.79761904761904767</v>
      </c>
      <c r="X22" s="58">
        <f>'SDR Patient and Stations'!X12</f>
        <v>0.88124999999999998</v>
      </c>
      <c r="Y22" s="66">
        <f>'SDR Patient and Stations'!Y12</f>
        <v>0.9375</v>
      </c>
      <c r="Z22" s="58">
        <f>'SDR Patient and Stations'!Z12</f>
        <v>0.86250000000000004</v>
      </c>
      <c r="AA22" s="66">
        <f>'SDR Patient and Stations'!AA12</f>
        <v>0.86875000000000002</v>
      </c>
      <c r="AB22" s="58">
        <f>'SDR Patient and Stations'!AB12</f>
        <v>0.86309523809523814</v>
      </c>
      <c r="AC22" s="66">
        <f>'SDR Patient and Stations'!AC12</f>
        <v>0.88095238095238093</v>
      </c>
      <c r="AD22" s="58">
        <f>'SDR Patient and Stations'!AD12</f>
        <v>0.85119047619047616</v>
      </c>
      <c r="AE22" s="66">
        <f>'SDR Patient and Stations'!AE12</f>
        <v>0.8928571428571429</v>
      </c>
      <c r="AF22" s="58">
        <f>'SDR Patient and Stations'!AF12</f>
        <v>0.84523809523809523</v>
      </c>
      <c r="AG22" s="66">
        <f>'SDR Patient and Stations'!AG12</f>
        <v>0.85119047619047616</v>
      </c>
      <c r="AH22" s="58">
        <f>'SDR Patient and Stations'!AH12</f>
        <v>0.7678571428571429</v>
      </c>
      <c r="AI22" s="66">
        <f>'SDR Patient and Stations'!AI12</f>
        <v>0</v>
      </c>
      <c r="AJ22" s="58">
        <f>'SDR Patient and Stations'!AJ12</f>
        <v>0</v>
      </c>
      <c r="AK22" s="66">
        <f>'SDR Patient and Stations'!AK12</f>
        <v>0.79761904761904767</v>
      </c>
      <c r="AL22" s="58">
        <f>'SDR Patient and Stations'!AL12</f>
        <v>0.84523809523809523</v>
      </c>
      <c r="AM22" s="66">
        <f>'SDR Patient and Stations'!AM12</f>
        <v>0.9107142857142857</v>
      </c>
      <c r="AN22" s="58">
        <f>'SDR Patient and Stations'!AN12</f>
        <v>0.94047619047619047</v>
      </c>
      <c r="AO22" s="66">
        <f>'SDR Patient and Stations'!AO12</f>
        <v>0.9107142857142857</v>
      </c>
      <c r="AP22" s="58">
        <f>'SDR Patient and Stations'!AP12</f>
        <v>0.9375</v>
      </c>
      <c r="AQ22" s="66">
        <f>'SDR Patient and Stations'!AQ12</f>
        <v>0.84146341463414631</v>
      </c>
      <c r="AR22" s="58">
        <f>'SDR Patient and Stations'!AR12</f>
        <v>0.87195121951219512</v>
      </c>
      <c r="AS22" s="66">
        <f>'SDR Patient and Stations'!AS12</f>
        <v>0.92073170731707321</v>
      </c>
      <c r="AT22" s="58" t="e">
        <f>'SDR Patient and Stations'!AT12</f>
        <v>#DIV/0!</v>
      </c>
      <c r="AU22" s="66">
        <f>'SDR Patient and Stations'!AU12</f>
        <v>0</v>
      </c>
      <c r="AV22" s="58">
        <f>'SDR Patient and Stations'!AV12</f>
        <v>0</v>
      </c>
      <c r="AW22" s="66">
        <f>'SDR Patient and Stations'!AW12</f>
        <v>0</v>
      </c>
      <c r="AX22" s="58">
        <f>'SDR Patient and Stations'!AX12</f>
        <v>0</v>
      </c>
      <c r="AY22" s="66">
        <f>'SDR Patient and Stations'!AY12</f>
        <v>0</v>
      </c>
      <c r="AZ22" s="58">
        <f>'SDR Patient and Stations'!AZ12</f>
        <v>0</v>
      </c>
      <c r="BB22" s="66"/>
      <c r="BC22" s="58"/>
      <c r="BD22" s="66"/>
    </row>
    <row r="23" spans="1:58" x14ac:dyDescent="0.55000000000000004">
      <c r="B23" s="3" t="s">
        <v>33</v>
      </c>
      <c r="C23" s="31">
        <f t="shared" ref="C23:E23" si="10">$F$1</f>
        <v>2.84</v>
      </c>
      <c r="D23" s="31">
        <f t="shared" si="10"/>
        <v>2.84</v>
      </c>
      <c r="E23" s="31">
        <f t="shared" si="10"/>
        <v>2.84</v>
      </c>
      <c r="F23" s="31">
        <f>$F$1</f>
        <v>2.84</v>
      </c>
      <c r="G23" s="67">
        <f t="shared" ref="G23:BD23" si="11">$F$1</f>
        <v>2.84</v>
      </c>
      <c r="H23" s="59">
        <f t="shared" si="11"/>
        <v>2.84</v>
      </c>
      <c r="I23" s="67">
        <f t="shared" si="11"/>
        <v>2.84</v>
      </c>
      <c r="J23" s="59">
        <f t="shared" si="11"/>
        <v>2.84</v>
      </c>
      <c r="K23" s="67">
        <f t="shared" si="11"/>
        <v>2.84</v>
      </c>
      <c r="L23" s="59">
        <f t="shared" si="11"/>
        <v>2.84</v>
      </c>
      <c r="M23" s="67">
        <f t="shared" si="11"/>
        <v>2.84</v>
      </c>
      <c r="N23" s="59">
        <f t="shared" si="11"/>
        <v>2.84</v>
      </c>
      <c r="O23" s="67">
        <f t="shared" si="11"/>
        <v>2.84</v>
      </c>
      <c r="P23" s="59">
        <f t="shared" si="11"/>
        <v>2.84</v>
      </c>
      <c r="Q23" s="67">
        <f t="shared" si="11"/>
        <v>2.84</v>
      </c>
      <c r="R23" s="59">
        <f t="shared" si="11"/>
        <v>2.84</v>
      </c>
      <c r="S23" s="67">
        <f t="shared" si="11"/>
        <v>2.84</v>
      </c>
      <c r="T23" s="59">
        <f t="shared" si="11"/>
        <v>2.84</v>
      </c>
      <c r="U23" s="67">
        <f t="shared" si="11"/>
        <v>2.84</v>
      </c>
      <c r="V23" s="59">
        <f t="shared" si="11"/>
        <v>2.84</v>
      </c>
      <c r="W23" s="67">
        <f t="shared" si="11"/>
        <v>2.84</v>
      </c>
      <c r="X23" s="59">
        <f t="shared" si="11"/>
        <v>2.84</v>
      </c>
      <c r="Y23" s="67">
        <f t="shared" si="11"/>
        <v>2.84</v>
      </c>
      <c r="Z23" s="59">
        <f t="shared" si="11"/>
        <v>2.84</v>
      </c>
      <c r="AA23" s="67">
        <f t="shared" si="11"/>
        <v>2.84</v>
      </c>
      <c r="AB23" s="59">
        <f t="shared" si="11"/>
        <v>2.84</v>
      </c>
      <c r="AC23" s="67">
        <f t="shared" si="11"/>
        <v>2.84</v>
      </c>
      <c r="AD23" s="59">
        <f t="shared" si="11"/>
        <v>2.84</v>
      </c>
      <c r="AE23" s="67">
        <f t="shared" si="11"/>
        <v>2.84</v>
      </c>
      <c r="AF23" s="59">
        <f t="shared" si="11"/>
        <v>2.84</v>
      </c>
      <c r="AG23" s="67">
        <f t="shared" si="11"/>
        <v>2.84</v>
      </c>
      <c r="AH23" s="59">
        <f t="shared" si="11"/>
        <v>2.84</v>
      </c>
      <c r="AI23" s="67">
        <f t="shared" si="11"/>
        <v>2.84</v>
      </c>
      <c r="AJ23" s="59">
        <f t="shared" si="11"/>
        <v>2.84</v>
      </c>
      <c r="AK23" s="67">
        <f t="shared" si="11"/>
        <v>2.84</v>
      </c>
      <c r="AL23" s="59">
        <f t="shared" si="11"/>
        <v>2.84</v>
      </c>
      <c r="AM23" s="67">
        <f t="shared" si="11"/>
        <v>2.84</v>
      </c>
      <c r="AN23" s="59">
        <f t="shared" si="11"/>
        <v>2.84</v>
      </c>
      <c r="AO23" s="67">
        <f t="shared" si="11"/>
        <v>2.84</v>
      </c>
      <c r="AP23" s="59">
        <f t="shared" si="11"/>
        <v>2.84</v>
      </c>
      <c r="AQ23" s="67">
        <f t="shared" si="11"/>
        <v>2.84</v>
      </c>
      <c r="AR23" s="59">
        <f t="shared" si="11"/>
        <v>2.84</v>
      </c>
      <c r="AS23" s="67">
        <f t="shared" si="11"/>
        <v>2.84</v>
      </c>
      <c r="AT23" s="59">
        <f t="shared" si="11"/>
        <v>2.84</v>
      </c>
      <c r="AU23" s="67">
        <f t="shared" si="11"/>
        <v>2.84</v>
      </c>
      <c r="AV23" s="59">
        <f t="shared" si="11"/>
        <v>2.84</v>
      </c>
      <c r="AW23" s="67">
        <f t="shared" si="11"/>
        <v>2.84</v>
      </c>
      <c r="AX23" s="59">
        <f t="shared" si="11"/>
        <v>2.84</v>
      </c>
      <c r="AY23" s="67">
        <f t="shared" si="11"/>
        <v>2.84</v>
      </c>
      <c r="AZ23" s="59">
        <f t="shared" si="11"/>
        <v>2.84</v>
      </c>
      <c r="BB23" s="67">
        <f t="shared" si="11"/>
        <v>2.84</v>
      </c>
      <c r="BC23" s="59">
        <f t="shared" si="11"/>
        <v>2.84</v>
      </c>
      <c r="BD23" s="67">
        <f t="shared" si="11"/>
        <v>2.84</v>
      </c>
    </row>
    <row r="24" spans="1:58" x14ac:dyDescent="0.55000000000000004">
      <c r="B24" s="3" t="s">
        <v>57</v>
      </c>
      <c r="C24" s="105">
        <f>'SDR Patient and Stations'!B11</f>
        <v>3.5</v>
      </c>
      <c r="D24" s="105">
        <f>'SDR Patient and Stations'!C11</f>
        <v>3.7307692307692308</v>
      </c>
      <c r="E24" s="105">
        <f>'SDR Patient and Stations'!D11</f>
        <v>3.2352941176470589</v>
      </c>
      <c r="F24" s="115">
        <f>'SDR Patient and Stations'!E11</f>
        <v>3.6470588235294117</v>
      </c>
      <c r="G24" s="114">
        <f t="shared" ref="G24:AZ24" si="12">J32/G26</f>
        <v>4.0588235294117645</v>
      </c>
      <c r="H24" s="113">
        <f t="shared" si="12"/>
        <v>4.2941176470588234</v>
      </c>
      <c r="I24" s="114">
        <f t="shared" si="12"/>
        <v>3.4411764705882355</v>
      </c>
      <c r="J24" s="113">
        <f t="shared" si="12"/>
        <v>2.6818181818181817</v>
      </c>
      <c r="K24" s="114">
        <f t="shared" si="12"/>
        <v>2.7954545454545454</v>
      </c>
      <c r="L24" s="113">
        <f t="shared" si="12"/>
        <v>2.9318181818181817</v>
      </c>
      <c r="M24" s="114">
        <f t="shared" si="12"/>
        <v>3.7941176470588234</v>
      </c>
      <c r="N24" s="113">
        <f t="shared" si="12"/>
        <v>3.8529411764705883</v>
      </c>
      <c r="O24" s="114">
        <f t="shared" si="12"/>
        <v>3.4929044465468304</v>
      </c>
      <c r="P24" s="113">
        <f t="shared" si="12"/>
        <v>3.1136363636363638</v>
      </c>
      <c r="Q24" s="114">
        <f t="shared" si="12"/>
        <v>3.2272727272727271</v>
      </c>
      <c r="R24" s="113">
        <f t="shared" si="12"/>
        <v>3.0454545454545454</v>
      </c>
      <c r="S24" s="114">
        <f t="shared" si="12"/>
        <v>2.8636363636363638</v>
      </c>
      <c r="T24" s="113">
        <f t="shared" si="12"/>
        <v>2.9772727272727271</v>
      </c>
      <c r="U24" s="114">
        <f t="shared" si="12"/>
        <v>3.1818181818181817</v>
      </c>
      <c r="V24" s="113">
        <f t="shared" si="12"/>
        <v>3.0227272727272729</v>
      </c>
      <c r="W24" s="114">
        <f t="shared" si="12"/>
        <v>3.1136363636363638</v>
      </c>
      <c r="X24" s="113">
        <f t="shared" si="12"/>
        <v>3.0454545454545454</v>
      </c>
      <c r="Y24" s="114">
        <f t="shared" si="12"/>
        <v>3.2045454545454546</v>
      </c>
      <c r="Z24" s="113">
        <f t="shared" si="12"/>
        <v>3.4090909090909092</v>
      </c>
      <c r="AA24" s="114">
        <f t="shared" si="12"/>
        <v>3.1363636363636362</v>
      </c>
      <c r="AB24" s="113">
        <f t="shared" si="12"/>
        <v>3.1590909090909092</v>
      </c>
      <c r="AC24" s="114">
        <f t="shared" si="12"/>
        <v>3.2954545454545454</v>
      </c>
      <c r="AD24" s="113">
        <f t="shared" si="12"/>
        <v>3.3636363636363638</v>
      </c>
      <c r="AE24" s="114">
        <f t="shared" si="12"/>
        <v>3.25</v>
      </c>
      <c r="AF24" s="113">
        <f t="shared" si="12"/>
        <v>3.4090909090909092</v>
      </c>
      <c r="AG24" s="114">
        <f t="shared" si="12"/>
        <v>3.2272727272727271</v>
      </c>
      <c r="AH24" s="113">
        <f t="shared" si="12"/>
        <v>3.25</v>
      </c>
      <c r="AI24" s="114">
        <f t="shared" si="12"/>
        <v>2.9318181818181817</v>
      </c>
      <c r="AJ24" s="113">
        <f t="shared" si="12"/>
        <v>0</v>
      </c>
      <c r="AK24" s="114">
        <f t="shared" si="12"/>
        <v>0</v>
      </c>
      <c r="AL24" s="113">
        <f t="shared" si="12"/>
        <v>3.0454545454545454</v>
      </c>
      <c r="AM24" s="114">
        <f t="shared" si="12"/>
        <v>3.2272727272727271</v>
      </c>
      <c r="AN24" s="113">
        <f t="shared" si="12"/>
        <v>5.884615384615385</v>
      </c>
      <c r="AO24" s="114">
        <f t="shared" si="12"/>
        <v>5.0948182989599973</v>
      </c>
      <c r="AP24" s="113">
        <f t="shared" si="12"/>
        <v>4.1338055175343369</v>
      </c>
      <c r="AQ24" s="114">
        <f t="shared" si="12"/>
        <v>3.4090909090909092</v>
      </c>
      <c r="AR24" s="113">
        <f t="shared" si="12"/>
        <v>3.1363636363636362</v>
      </c>
      <c r="AS24" s="114">
        <f t="shared" si="12"/>
        <v>3.25</v>
      </c>
      <c r="AT24" s="113">
        <f t="shared" si="12"/>
        <v>3.4318181818181817</v>
      </c>
      <c r="AU24" s="114" t="e">
        <f t="shared" si="12"/>
        <v>#N/A</v>
      </c>
      <c r="AV24" s="113" t="e">
        <f t="shared" si="12"/>
        <v>#N/A</v>
      </c>
      <c r="AW24" s="114" t="e">
        <f t="shared" si="12"/>
        <v>#N/A</v>
      </c>
      <c r="AX24" s="113" t="e">
        <f t="shared" si="12"/>
        <v>#N/A</v>
      </c>
      <c r="AY24" s="114" t="e">
        <f t="shared" si="12"/>
        <v>#N/A</v>
      </c>
      <c r="AZ24" s="113" t="e">
        <f t="shared" si="12"/>
        <v>#N/A</v>
      </c>
      <c r="BB24" s="49" t="e">
        <f>BB30/(BB26+AY28)</f>
        <v>#N/A</v>
      </c>
      <c r="BC24" s="52" t="e">
        <f>BC30/(BC26+AZ28)</f>
        <v>#N/A</v>
      </c>
      <c r="BD24" s="49" t="e">
        <f>BD30/(BD26+BB28)</f>
        <v>#N/A</v>
      </c>
    </row>
    <row r="25" spans="1:58" ht="25.5" x14ac:dyDescent="0.6">
      <c r="A25" s="42" t="s">
        <v>76</v>
      </c>
      <c r="B25" s="175" t="s">
        <v>62</v>
      </c>
      <c r="C25" s="175"/>
      <c r="D25" s="176">
        <f>AVERAGE(C24:D24)</f>
        <v>3.6153846153846154</v>
      </c>
      <c r="E25" s="176">
        <f t="shared" ref="E25:G25" si="13">AVERAGE(D24:E24)</f>
        <v>3.4830316742081449</v>
      </c>
      <c r="F25" s="176">
        <f t="shared" si="13"/>
        <v>3.4411764705882355</v>
      </c>
      <c r="G25" s="176">
        <f t="shared" si="13"/>
        <v>3.8529411764705879</v>
      </c>
      <c r="H25" s="122">
        <f>AVERAGE(G24:H24)</f>
        <v>4.1764705882352935</v>
      </c>
      <c r="I25" s="123">
        <f t="shared" ref="I25:AZ25" si="14">AVERAGE(H24:I24)</f>
        <v>3.8676470588235294</v>
      </c>
      <c r="J25" s="122">
        <f t="shared" si="14"/>
        <v>3.0614973262032086</v>
      </c>
      <c r="K25" s="123">
        <f t="shared" si="14"/>
        <v>2.7386363636363633</v>
      </c>
      <c r="L25" s="122">
        <f t="shared" si="14"/>
        <v>2.8636363636363633</v>
      </c>
      <c r="M25" s="123">
        <f t="shared" si="14"/>
        <v>3.3629679144385025</v>
      </c>
      <c r="N25" s="122">
        <f t="shared" si="14"/>
        <v>3.8235294117647056</v>
      </c>
      <c r="O25" s="123">
        <f t="shared" si="14"/>
        <v>3.6729228115087094</v>
      </c>
      <c r="P25" s="122">
        <f t="shared" si="14"/>
        <v>3.3032704050915971</v>
      </c>
      <c r="Q25" s="123">
        <f t="shared" si="14"/>
        <v>3.1704545454545454</v>
      </c>
      <c r="R25" s="122">
        <f t="shared" si="14"/>
        <v>3.1363636363636362</v>
      </c>
      <c r="S25" s="123">
        <f t="shared" si="14"/>
        <v>2.9545454545454546</v>
      </c>
      <c r="T25" s="122">
        <f t="shared" si="14"/>
        <v>2.9204545454545454</v>
      </c>
      <c r="U25" s="123">
        <f t="shared" si="14"/>
        <v>3.0795454545454541</v>
      </c>
      <c r="V25" s="122">
        <f t="shared" si="14"/>
        <v>3.1022727272727275</v>
      </c>
      <c r="W25" s="123">
        <f t="shared" si="14"/>
        <v>3.0681818181818183</v>
      </c>
      <c r="X25" s="122">
        <f t="shared" si="14"/>
        <v>3.0795454545454546</v>
      </c>
      <c r="Y25" s="123">
        <f t="shared" si="14"/>
        <v>3.125</v>
      </c>
      <c r="Z25" s="122">
        <f t="shared" si="14"/>
        <v>3.3068181818181817</v>
      </c>
      <c r="AA25" s="123">
        <f t="shared" si="14"/>
        <v>3.2727272727272725</v>
      </c>
      <c r="AB25" s="122">
        <f t="shared" si="14"/>
        <v>3.1477272727272725</v>
      </c>
      <c r="AC25" s="123">
        <f t="shared" si="14"/>
        <v>3.2272727272727275</v>
      </c>
      <c r="AD25" s="122">
        <f t="shared" si="14"/>
        <v>3.3295454545454546</v>
      </c>
      <c r="AE25" s="123">
        <f t="shared" si="14"/>
        <v>3.3068181818181817</v>
      </c>
      <c r="AF25" s="122">
        <f t="shared" si="14"/>
        <v>3.3295454545454546</v>
      </c>
      <c r="AG25" s="123">
        <f t="shared" si="14"/>
        <v>3.3181818181818183</v>
      </c>
      <c r="AH25" s="122">
        <f t="shared" si="14"/>
        <v>3.2386363636363633</v>
      </c>
      <c r="AI25" s="123">
        <f t="shared" si="14"/>
        <v>3.0909090909090908</v>
      </c>
      <c r="AJ25" s="122">
        <f t="shared" si="14"/>
        <v>1.4659090909090908</v>
      </c>
      <c r="AK25" s="123">
        <f t="shared" si="14"/>
        <v>0</v>
      </c>
      <c r="AL25" s="122">
        <f t="shared" si="14"/>
        <v>1.5227272727272727</v>
      </c>
      <c r="AM25" s="123">
        <f t="shared" si="14"/>
        <v>3.1363636363636362</v>
      </c>
      <c r="AN25" s="122">
        <f t="shared" si="14"/>
        <v>4.5559440559440558</v>
      </c>
      <c r="AO25" s="123">
        <f t="shared" si="14"/>
        <v>5.4897168417876916</v>
      </c>
      <c r="AP25" s="122">
        <f t="shared" si="14"/>
        <v>4.6143119082471671</v>
      </c>
      <c r="AQ25" s="123">
        <f t="shared" si="14"/>
        <v>3.771448213312623</v>
      </c>
      <c r="AR25" s="122">
        <f t="shared" si="14"/>
        <v>3.2727272727272725</v>
      </c>
      <c r="AS25" s="123">
        <f t="shared" si="14"/>
        <v>3.1931818181818183</v>
      </c>
      <c r="AT25" s="122">
        <f t="shared" si="14"/>
        <v>3.3409090909090908</v>
      </c>
      <c r="AU25" s="123" t="e">
        <f t="shared" si="14"/>
        <v>#N/A</v>
      </c>
      <c r="AV25" s="122" t="e">
        <f t="shared" si="14"/>
        <v>#N/A</v>
      </c>
      <c r="AW25" s="123" t="e">
        <f t="shared" si="14"/>
        <v>#N/A</v>
      </c>
      <c r="AX25" s="122" t="e">
        <f t="shared" si="14"/>
        <v>#N/A</v>
      </c>
      <c r="AY25" s="123" t="e">
        <f t="shared" si="14"/>
        <v>#N/A</v>
      </c>
      <c r="AZ25" s="122" t="e">
        <f t="shared" si="14"/>
        <v>#N/A</v>
      </c>
      <c r="BB25" s="49">
        <f>'SDR Patient and Stations'!AX13</f>
        <v>0</v>
      </c>
      <c r="BC25" s="52">
        <f>'SDR Patient and Stations'!AY13</f>
        <v>0</v>
      </c>
      <c r="BD25" s="49">
        <f>'SDR Patient and Stations'!AZ13</f>
        <v>0</v>
      </c>
    </row>
    <row r="26" spans="1:58" x14ac:dyDescent="0.55000000000000004">
      <c r="A26" s="193" t="s">
        <v>39</v>
      </c>
      <c r="B26" s="193"/>
      <c r="C26" s="193"/>
      <c r="D26" s="193"/>
      <c r="E26" s="193"/>
      <c r="F26" s="25">
        <f>HLOOKUP(F19,'SDR Patient and Stations'!$B$6:$AT$14,5,FALSE)</f>
        <v>34</v>
      </c>
      <c r="G26" s="49">
        <f>IF((F26+E28+(IF(F16&gt;0,0,F16))&gt;'SDR Patient and Stations'!G8),'SDR Patient and Stations'!G8,(F26+E28+(IF(F16&gt;0,0,F16))))</f>
        <v>34</v>
      </c>
      <c r="H26" s="52">
        <f>IF((G26+F28+(IF(G16&gt;0,0,G16))&gt;'SDR Patient and Stations'!H8),'SDR Patient and Stations'!H8,(G26+F28+(IF(G16&gt;0,0,G16))))</f>
        <v>34</v>
      </c>
      <c r="I26" s="116">
        <f>IF((H26+G28+(IF(H16&gt;0,0,H16))&gt;'SDR Patient and Stations'!I8),'SDR Patient and Stations'!I8,(H26+G28+(IF(H16&gt;0,0,H16))))</f>
        <v>34</v>
      </c>
      <c r="J26" s="117">
        <f>IF((I26+H28+(IF(I16&gt;0,0,I16))&gt;'SDR Patient and Stations'!J8),'SDR Patient and Stations'!J8,(I26+H28+(IF(I16&gt;0,0,I16))))</f>
        <v>44</v>
      </c>
      <c r="K26" s="116">
        <f>IF((J26+I28+(IF(J16&gt;0,0,J16))&gt;'SDR Patient and Stations'!K8),'SDR Patient and Stations'!K8,(J26+I28+(IF(J16&gt;0,0,J16))))</f>
        <v>44</v>
      </c>
      <c r="L26" s="117">
        <f>IF((K26+J28+(IF(K16&gt;0,0,K16))&gt;'SDR Patient and Stations'!L8),'SDR Patient and Stations'!L8,(K26+J28+(IF(K16&gt;0,0,K16))))</f>
        <v>44</v>
      </c>
      <c r="M26" s="116">
        <f>IF((L26+K28+(IF(L16&gt;0,0,L16))&gt;'SDR Patient and Stations'!M8),'SDR Patient and Stations'!M8,(L26+K28+(IF(L16&gt;0,0,L16))))</f>
        <v>34</v>
      </c>
      <c r="N26" s="117">
        <f>IF((M26+L28+(IF(M16&gt;0,0,M16))&gt;'SDR Patient and Stations'!N8),'SDR Patient and Stations'!N8,(M26+L28+(IF(M16&gt;0,0,M16))))</f>
        <v>34</v>
      </c>
      <c r="O26" s="116">
        <f>IF((N26+M28+(IF(N16&gt;0,0,N16))&gt;'SDR Patient and Stations'!O8),'SDR Patient and Stations'!O8,(N26+M28+(IF(N16&gt;0,0,N16))))</f>
        <v>40.081256771397619</v>
      </c>
      <c r="P26" s="117">
        <f>IF((O26+N28+(IF(O16&gt;0,0,O16))&gt;'SDR Patient and Stations'!P8),'SDR Patient and Stations'!P8,(O26+N28+(IF(O16&gt;0,0,O16))))</f>
        <v>44</v>
      </c>
      <c r="Q26" s="116">
        <f>IF((P26+O28+(IF(P16&gt;0,0,P16))&gt;'SDR Patient and Stations'!Q8),'SDR Patient and Stations'!Q8,(P26+O28+(IF(P16&gt;0,0,P16))))</f>
        <v>44</v>
      </c>
      <c r="R26" s="117">
        <f>IF((Q26+P28+(IF(Q16&gt;0,0,Q16))&gt;'SDR Patient and Stations'!R8),'SDR Patient and Stations'!R8,(Q26+P28+(IF(Q16&gt;0,0,Q16))))</f>
        <v>44</v>
      </c>
      <c r="S26" s="116">
        <f>IF((R26+Q28+(IF(R16&gt;0,0,R16))&gt;'SDR Patient and Stations'!S8),'SDR Patient and Stations'!S8,(R26+Q28+(IF(R16&gt;0,0,R16))))</f>
        <v>44</v>
      </c>
      <c r="T26" s="117">
        <f>IF((S26+R28+(IF(S16&gt;0,0,S16))&gt;'SDR Patient and Stations'!T8),'SDR Patient and Stations'!T8,(S26+R28+(IF(S16&gt;0,0,S16))))</f>
        <v>44</v>
      </c>
      <c r="U26" s="116">
        <f>IF((T26+S28+(IF(T16&gt;0,0,T16))&gt;'SDR Patient and Stations'!U8),'SDR Patient and Stations'!U8,(T26+S28+(IF(T16&gt;0,0,T16))))</f>
        <v>44</v>
      </c>
      <c r="V26" s="117">
        <f>IF((U26+T28+(IF(U16&gt;0,0,U16))&gt;'SDR Patient and Stations'!V8),'SDR Patient and Stations'!V8,(U26+T28+(IF(U16&gt;0,0,U16))))</f>
        <v>44</v>
      </c>
      <c r="W26" s="116">
        <f>IF((V26+U28+(IF(V16&gt;0,0,V16))&gt;'SDR Patient and Stations'!W8),'SDR Patient and Stations'!W8,(V26+U28+(IF(V16&gt;0,0,V16))))</f>
        <v>44</v>
      </c>
      <c r="X26" s="117">
        <f>IF((W26+V28+(IF(W16&gt;0,0,W16))&gt;'SDR Patient and Stations'!X8),'SDR Patient and Stations'!X8,(W26+V28+(IF(W16&gt;0,0,W16))))</f>
        <v>44</v>
      </c>
      <c r="Y26" s="116">
        <f>IF((X26+W28+(IF(X16&gt;0,0,X16))&gt;'SDR Patient and Stations'!Y8),'SDR Patient and Stations'!Y8,(X26+W28+(IF(X16&gt;0,0,X16))))</f>
        <v>44</v>
      </c>
      <c r="Z26" s="117">
        <f>IF((Y26+X28+(IF(Y16&gt;0,0,Y16))&gt;'SDR Patient and Stations'!Z8),'SDR Patient and Stations'!Z8,(Y26+X28+(IF(Y16&gt;0,0,Y16))))</f>
        <v>44</v>
      </c>
      <c r="AA26" s="116">
        <f>IF((Z26+Y28+(IF(Z16&gt;0,0,Z16))&gt;'SDR Patient and Stations'!AA8),'SDR Patient and Stations'!AA8,(Z26+Y28+(IF(Z16&gt;0,0,Z16))))</f>
        <v>44</v>
      </c>
      <c r="AB26" s="117">
        <f>IF((AA26+Z28+(IF(AA16&gt;0,0,AA16))&gt;'SDR Patient and Stations'!AB8),'SDR Patient and Stations'!AB8,(AA26+Z28+(IF(AA16&gt;0,0,AA16))))</f>
        <v>44</v>
      </c>
      <c r="AC26" s="116">
        <f>IF((AB26+AA28+(IF(AB16&gt;0,0,AB16))&gt;'SDR Patient and Stations'!AC8),'SDR Patient and Stations'!AC8,(AB26+AA28+(IF(AB16&gt;0,0,AB16))))</f>
        <v>44</v>
      </c>
      <c r="AD26" s="117">
        <f>IF((AC26+AB28+(IF(AC16&gt;0,0,AC16))&gt;'SDR Patient and Stations'!AD8),'SDR Patient and Stations'!AD8,(AC26+AB28+(IF(AC16&gt;0,0,AC16))))</f>
        <v>44</v>
      </c>
      <c r="AE26" s="116">
        <f>IF((AD26+AC28+(IF(AD16&gt;0,0,AD16))&gt;'SDR Patient and Stations'!AE8),'SDR Patient and Stations'!AE8,(AD26+AC28+(IF(AD16&gt;0,0,AD16))))</f>
        <v>44</v>
      </c>
      <c r="AF26" s="117">
        <f>IF((AE26+AD28+(IF(AE16&gt;0,0,AE16))&gt;'SDR Patient and Stations'!AF8),'SDR Patient and Stations'!AF8,(AE26+AD28+(IF(AE16&gt;0,0,AE16))))</f>
        <v>44</v>
      </c>
      <c r="AG26" s="116">
        <f>IF((AF26+AE28+(IF(AF16&gt;0,0,AF16))&gt;'SDR Patient and Stations'!AG8),'SDR Patient and Stations'!AG8,(AF26+AE28+(IF(AF16&gt;0,0,AF16))))</f>
        <v>44</v>
      </c>
      <c r="AH26" s="117">
        <f>IF((AG26+AF28+(IF(AG16&gt;0,0,AG16))&gt;'SDR Patient and Stations'!AH8),'SDR Patient and Stations'!AH8,(AG26+AF28+(IF(AG16&gt;0,0,AG16))))</f>
        <v>44</v>
      </c>
      <c r="AI26" s="116">
        <f>IF((AH26+AG28+(IF(AH16&gt;0,0,AH16))&gt;'SDR Patient and Stations'!AI8),'SDR Patient and Stations'!AI8,(AH26+AG28+(IF(AH16&gt;0,0,AH16))))</f>
        <v>44</v>
      </c>
      <c r="AJ26" s="117">
        <f>IF((AI26+AH28+(IF(AI16&gt;0,0,AI16))&gt;'SDR Patient and Stations'!AJ8),'SDR Patient and Stations'!AJ8,(AI26+AH28+(IF(AI16&gt;0,0,AI16))))</f>
        <v>44</v>
      </c>
      <c r="AK26" s="116">
        <f>IF((AJ26+AI28+(IF(AJ16&gt;0,0,AJ16))&gt;'SDR Patient and Stations'!AK8),'SDR Patient and Stations'!AK8,(AJ26+AI28+(IF(AJ16&gt;0,0,AJ16))))</f>
        <v>44</v>
      </c>
      <c r="AL26" s="117">
        <f>IF((AK26+AJ28+(IF(AK16&gt;0,0,AK16))&gt;'SDR Patient and Stations'!AL8),'SDR Patient and Stations'!AL8,(AK26+AJ28+(IF(AK16&gt;0,0,AK16))))</f>
        <v>44</v>
      </c>
      <c r="AM26" s="116">
        <f>IF((AL26+AK28+(IF(AL16&gt;0,0,AL16))&gt;'SDR Patient and Stations'!AM8),'SDR Patient and Stations'!AM8,(AL26+AK28+(IF(AL16&gt;0,0,AL16))))</f>
        <v>44</v>
      </c>
      <c r="AN26" s="117">
        <f>IF((AM26+AL28+(IF(AM16&gt;0,0,AM16))&gt;'SDR Patient and Stations'!AN8),'SDR Patient and Stations'!AN8,(AM26+AL28+(IF(AM16&gt;0,0,AM16))))</f>
        <v>26</v>
      </c>
      <c r="AO26" s="116">
        <f>IF((AN26+AM28+(IF(AN16&gt;0,0,AN16))&gt;'SDR Patient and Stations'!AO8),'SDR Patient and Stations'!AO8,(AN26+AM28+(IF(AN16&gt;0,0,AN16))))</f>
        <v>31.011900862539584</v>
      </c>
      <c r="AP26" s="117">
        <f>IF((AO26+AN28+(IF(AO16&gt;0,0,AO16))&gt;'SDR Patient and Stations'!AP8),'SDR Patient and Stations'!AP8,(AO26+AN28+(IF(AO16&gt;0,0,AO16))))</f>
        <v>37.011900862539584</v>
      </c>
      <c r="AQ26" s="116">
        <f>IF((AP26+AO28+(IF(AP16&gt;0,0,AP16))&gt;'SDR Patient and Stations'!AQ8),'SDR Patient and Stations'!AQ8,(AP26+AO28+(IF(AP16&gt;0,0,AP16))))</f>
        <v>44</v>
      </c>
      <c r="AR26" s="117">
        <f>IF((AQ26+AP28+(IF(AQ16&gt;0,0,AQ16))&gt;'SDR Patient and Stations'!AR8),'SDR Patient and Stations'!AR8,(AQ26+AP28+(IF(AQ16&gt;0,0,AQ16))))</f>
        <v>44</v>
      </c>
      <c r="AS26" s="116">
        <f>IF((AR26+AQ28+(IF(AR16&gt;0,0,AR16))&gt;'SDR Patient and Stations'!AS8),'SDR Patient and Stations'!AS8,(AR26+AQ28+(IF(AR16&gt;0,0,AR16))))</f>
        <v>44</v>
      </c>
      <c r="AT26" s="117">
        <f>IF((AS26+AR28+(IF(AS16&gt;0,0,AS16))&gt;'SDR Patient and Stations'!AT8),'SDR Patient and Stations'!AT8,(AS26+AR28+(IF(AS16&gt;0,0,AS16))))</f>
        <v>44</v>
      </c>
      <c r="AU26" s="116">
        <f>IF((AT26+AS28+(IF(AT16&gt;0,0,AT16))&gt;'SDR Patient and Stations'!AU8),'SDR Patient and Stations'!AU8,(AT26+AS28+(IF(AT16&gt;0,0,AT16))))</f>
        <v>0</v>
      </c>
      <c r="AV26" s="117">
        <f>IF((AU26+AT28+(IF(AU16&gt;0,0,AU16))&gt;'SDR Patient and Stations'!AV8),'SDR Patient and Stations'!AV8,(AU26+AT28+(IF(AU16&gt;0,0,AU16))))</f>
        <v>0</v>
      </c>
      <c r="AW26" s="116">
        <f>IF((AV26+AU28+(IF(AV16&gt;0,0,AV16))&gt;'SDR Patient and Stations'!AW8),'SDR Patient and Stations'!AW8,(AV26+AU28+(IF(AV16&gt;0,0,AV16))))</f>
        <v>0</v>
      </c>
      <c r="AX26" s="117" t="e">
        <f>IF((AW26+AV28+(IF(AW16&gt;0,0,AW16))&gt;'SDR Patient and Stations'!AX8),'SDR Patient and Stations'!AX8,(AW26+AV28+(IF(AW16&gt;0,0,AW16))))</f>
        <v>#N/A</v>
      </c>
      <c r="AY26" s="116" t="e">
        <f>IF((AX26+AW28+(IF(AX16&gt;0,0,AX16))&gt;'SDR Patient and Stations'!AY8),'SDR Patient and Stations'!AY8,(AX26+AW28+(IF(AX16&gt;0,0,AX16))))</f>
        <v>#N/A</v>
      </c>
      <c r="AZ26" s="117" t="e">
        <f>IF((AY26+AX28+(IF(AY16&gt;0,0,AY16))&gt;'SDR Patient and Stations'!AZ8),'SDR Patient and Stations'!AZ8,(AY26+AX28+(IF(AY16&gt;0,0,AY16))))</f>
        <v>#N/A</v>
      </c>
      <c r="BB26" s="49" t="e">
        <f>HLOOKUP(BB19,'SDR Patient and Stations'!$B$6:$AT$13,4,FALSE)</f>
        <v>#N/A</v>
      </c>
      <c r="BC26" s="52" t="e">
        <f>HLOOKUP(BC19,'SDR Patient and Stations'!$B$6:$AT$13,4,FALSE)</f>
        <v>#N/A</v>
      </c>
      <c r="BD26" s="49" t="e">
        <f>HLOOKUP(BD19,'SDR Patient and Stations'!$B$6:$AT$13,4,FALSE)</f>
        <v>#N/A</v>
      </c>
      <c r="BE26" s="52" t="e">
        <f>HLOOKUP(BE19,'SDR Patient and Stations'!$B$6:$AT$13,4,FALSE)</f>
        <v>#N/A</v>
      </c>
    </row>
    <row r="27" spans="1:58" ht="42.75" customHeight="1" x14ac:dyDescent="0.55000000000000004">
      <c r="A27" s="194" t="s">
        <v>59</v>
      </c>
      <c r="B27" s="194"/>
      <c r="F27" s="25"/>
      <c r="G27" s="49"/>
      <c r="H27" s="52"/>
      <c r="I27" s="49"/>
      <c r="J27" s="52"/>
      <c r="K27" s="49"/>
      <c r="L27" s="52"/>
      <c r="M27" s="49"/>
      <c r="N27" s="52"/>
      <c r="O27" s="49"/>
      <c r="P27" s="52"/>
      <c r="Q27" s="49"/>
      <c r="R27" s="52"/>
      <c r="S27" s="49"/>
      <c r="T27" s="52"/>
      <c r="U27" s="49"/>
      <c r="V27" s="52"/>
      <c r="W27" s="49"/>
      <c r="X27" s="52"/>
      <c r="Y27" s="49"/>
      <c r="Z27" s="52"/>
      <c r="AA27" s="49"/>
      <c r="AB27" s="52"/>
      <c r="AC27" s="49"/>
      <c r="AD27" s="52"/>
      <c r="AE27" s="49"/>
      <c r="AF27" s="52"/>
      <c r="AG27" s="49"/>
      <c r="AH27" s="52"/>
      <c r="AI27" s="49"/>
      <c r="AJ27" s="52"/>
      <c r="AK27" s="49"/>
      <c r="AL27" s="52"/>
      <c r="AM27" s="49"/>
      <c r="AN27" s="52"/>
      <c r="AO27" s="49"/>
      <c r="AP27" s="52"/>
      <c r="AQ27" s="49"/>
      <c r="AR27" s="52"/>
      <c r="AS27" s="49"/>
      <c r="AT27" s="52"/>
      <c r="AU27" s="49"/>
      <c r="AV27" s="52"/>
      <c r="AW27" s="49"/>
      <c r="AX27" s="52"/>
      <c r="AY27" s="49"/>
      <c r="AZ27" s="52"/>
      <c r="BB27" s="49"/>
      <c r="BC27" s="52"/>
      <c r="BD27" s="49"/>
      <c r="BE27" s="52"/>
    </row>
    <row r="28" spans="1:58" x14ac:dyDescent="0.55000000000000004">
      <c r="A28" s="193" t="s">
        <v>58</v>
      </c>
      <c r="B28" s="193"/>
      <c r="F28" s="25"/>
      <c r="G28" s="116">
        <f>IF(F49&lt;0,0,F49)</f>
        <v>0</v>
      </c>
      <c r="H28" s="117">
        <f t="shared" ref="H28:AZ28" si="15">IF(G49&lt;0,0,G49)</f>
        <v>10</v>
      </c>
      <c r="I28" s="116">
        <f t="shared" si="15"/>
        <v>10</v>
      </c>
      <c r="J28" s="117">
        <f t="shared" si="15"/>
        <v>4.8715356656065438</v>
      </c>
      <c r="K28" s="116">
        <f t="shared" si="15"/>
        <v>0</v>
      </c>
      <c r="L28" s="117">
        <f t="shared" si="15"/>
        <v>0</v>
      </c>
      <c r="M28" s="116">
        <f t="shared" si="15"/>
        <v>6.0812567713976193</v>
      </c>
      <c r="N28" s="117">
        <f t="shared" si="15"/>
        <v>10</v>
      </c>
      <c r="O28" s="116">
        <f t="shared" si="15"/>
        <v>10</v>
      </c>
      <c r="P28" s="117">
        <f t="shared" si="15"/>
        <v>10</v>
      </c>
      <c r="Q28" s="116">
        <f t="shared" si="15"/>
        <v>7.2310295883830165</v>
      </c>
      <c r="R28" s="117">
        <f t="shared" si="15"/>
        <v>10</v>
      </c>
      <c r="S28" s="116">
        <f t="shared" si="15"/>
        <v>1.1609657947686145</v>
      </c>
      <c r="T28" s="117">
        <f t="shared" si="15"/>
        <v>0</v>
      </c>
      <c r="U28" s="116">
        <f t="shared" si="15"/>
        <v>0</v>
      </c>
      <c r="V28" s="117">
        <f t="shared" si="15"/>
        <v>7.5030481395837754</v>
      </c>
      <c r="W28" s="116">
        <f t="shared" si="15"/>
        <v>5.4327073552425702</v>
      </c>
      <c r="X28" s="117">
        <f t="shared" si="15"/>
        <v>6.4488764648962515</v>
      </c>
      <c r="Y28" s="116">
        <f t="shared" si="15"/>
        <v>1.1609657947686145</v>
      </c>
      <c r="Z28" s="117">
        <f t="shared" si="15"/>
        <v>8.6342264110981688</v>
      </c>
      <c r="AA28" s="116">
        <f t="shared" si="15"/>
        <v>10</v>
      </c>
      <c r="AB28" s="117">
        <f t="shared" si="15"/>
        <v>6.0420433046037445</v>
      </c>
      <c r="AC28" s="116">
        <f t="shared" si="15"/>
        <v>4.2494256318050176</v>
      </c>
      <c r="AD28" s="117">
        <f t="shared" si="15"/>
        <v>5.3544600938967122</v>
      </c>
      <c r="AE28" s="116">
        <f t="shared" si="15"/>
        <v>10</v>
      </c>
      <c r="AF28" s="117">
        <f t="shared" si="15"/>
        <v>7.8010943357989717</v>
      </c>
      <c r="AG28" s="116">
        <f t="shared" si="15"/>
        <v>10</v>
      </c>
      <c r="AH28" s="117">
        <f t="shared" si="15"/>
        <v>3.9729729729729826</v>
      </c>
      <c r="AI28" s="116">
        <f t="shared" si="15"/>
        <v>6.3521126760563433</v>
      </c>
      <c r="AJ28" s="117">
        <f t="shared" si="15"/>
        <v>0</v>
      </c>
      <c r="AK28" s="116">
        <f t="shared" si="15"/>
        <v>0</v>
      </c>
      <c r="AL28" s="117">
        <f t="shared" si="15"/>
        <v>0</v>
      </c>
      <c r="AM28" s="116">
        <f t="shared" si="15"/>
        <v>5.0119008625395836</v>
      </c>
      <c r="AN28" s="117">
        <f t="shared" si="15"/>
        <v>6</v>
      </c>
      <c r="AO28" s="116">
        <f t="shared" si="15"/>
        <v>10</v>
      </c>
      <c r="AP28" s="117">
        <f t="shared" si="15"/>
        <v>10</v>
      </c>
      <c r="AQ28" s="116">
        <f t="shared" si="15"/>
        <v>10</v>
      </c>
      <c r="AR28" s="117">
        <f t="shared" si="15"/>
        <v>7.78127589063795</v>
      </c>
      <c r="AS28" s="116">
        <f t="shared" si="15"/>
        <v>0</v>
      </c>
      <c r="AT28" s="117">
        <f t="shared" si="15"/>
        <v>3.0611249194513519</v>
      </c>
      <c r="AU28" s="116">
        <f t="shared" si="15"/>
        <v>9.5234741784037595</v>
      </c>
      <c r="AV28" s="117" t="e">
        <f t="shared" si="15"/>
        <v>#N/A</v>
      </c>
      <c r="AW28" s="116" t="e">
        <f t="shared" si="15"/>
        <v>#N/A</v>
      </c>
      <c r="AX28" s="117" t="e">
        <f t="shared" si="15"/>
        <v>#N/A</v>
      </c>
      <c r="AY28" s="116" t="e">
        <f t="shared" si="15"/>
        <v>#N/A</v>
      </c>
      <c r="AZ28" s="117" t="e">
        <f t="shared" si="15"/>
        <v>#N/A</v>
      </c>
      <c r="BB28" s="49"/>
      <c r="BC28" s="52"/>
      <c r="BD28" s="49"/>
      <c r="BE28" s="52"/>
    </row>
    <row r="29" spans="1:58" ht="35.25" customHeight="1" x14ac:dyDescent="0.55000000000000004">
      <c r="A29" s="195" t="s">
        <v>60</v>
      </c>
      <c r="B29" s="196"/>
      <c r="F29" s="25"/>
      <c r="G29" s="49"/>
      <c r="H29" s="52"/>
      <c r="I29" s="49"/>
      <c r="J29" s="52"/>
      <c r="K29" s="49"/>
      <c r="L29" s="52"/>
      <c r="M29" s="49"/>
      <c r="N29" s="52"/>
      <c r="O29" s="49"/>
      <c r="P29" s="52"/>
      <c r="Q29" s="49"/>
      <c r="R29" s="52"/>
      <c r="S29" s="49"/>
      <c r="T29" s="52"/>
      <c r="U29" s="49"/>
      <c r="V29" s="52"/>
      <c r="W29" s="49"/>
      <c r="X29" s="52"/>
      <c r="Y29" s="49"/>
      <c r="Z29" s="52"/>
      <c r="AA29" s="49"/>
      <c r="AB29" s="52"/>
      <c r="AC29" s="49"/>
      <c r="AD29" s="52"/>
      <c r="AE29" s="49"/>
      <c r="AF29" s="52"/>
      <c r="AG29" s="49"/>
      <c r="AH29" s="52"/>
      <c r="AI29" s="49"/>
      <c r="AJ29" s="52"/>
      <c r="AK29" s="49"/>
      <c r="AL29" s="52"/>
      <c r="AM29" s="49"/>
      <c r="AN29" s="52"/>
      <c r="AO29" s="49"/>
      <c r="AP29" s="52"/>
      <c r="AQ29" s="49"/>
      <c r="AR29" s="52"/>
      <c r="AS29" s="49"/>
      <c r="AT29" s="52"/>
      <c r="AU29" s="49"/>
      <c r="AV29" s="52"/>
      <c r="AW29" s="49"/>
      <c r="AX29" s="52"/>
      <c r="AY29" s="49"/>
      <c r="AZ29" s="52"/>
      <c r="BB29" s="49"/>
      <c r="BC29" s="52"/>
      <c r="BD29" s="49"/>
      <c r="BE29" s="52"/>
    </row>
    <row r="30" spans="1:58" x14ac:dyDescent="0.55000000000000004">
      <c r="B30" s="3" t="s">
        <v>41</v>
      </c>
      <c r="F30" s="25">
        <f>HLOOKUP(F19,'SDR Patient and Stations'!$B$6:$AT$14,4,FALSE)</f>
        <v>124</v>
      </c>
      <c r="G30" s="68">
        <f>HLOOKUP(G19,'SDR Patient and Stations'!$B$6:$AT$14,4,FALSE)</f>
        <v>138</v>
      </c>
      <c r="H30" s="60">
        <f>HLOOKUP(H19,'SDR Patient and Stations'!$B$6:$AT$14,4,FALSE)</f>
        <v>146</v>
      </c>
      <c r="I30" s="68">
        <f>HLOOKUP(I19,'SDR Patient and Stations'!$B$6:$AT$14,4,FALSE)</f>
        <v>117</v>
      </c>
      <c r="J30" s="60">
        <f>HLOOKUP(J19,'SDR Patient and Stations'!$B$6:$AT$14,4,FALSE)</f>
        <v>118</v>
      </c>
      <c r="K30" s="68">
        <f>HLOOKUP(K19,'SDR Patient and Stations'!$B$6:$AT$14,4,FALSE)</f>
        <v>123</v>
      </c>
      <c r="L30" s="60">
        <f>HLOOKUP(L19,'SDR Patient and Stations'!$B$6:$AT$14,4,FALSE)</f>
        <v>129</v>
      </c>
      <c r="M30" s="68">
        <f>HLOOKUP(M19,'SDR Patient and Stations'!$B$6:$AT$14,4,FALSE)</f>
        <v>129</v>
      </c>
      <c r="N30" s="60">
        <f>HLOOKUP(N19,'SDR Patient and Stations'!$B$6:$AT$14,4,FALSE)</f>
        <v>131</v>
      </c>
      <c r="O30" s="68">
        <f>HLOOKUP(O19,'SDR Patient and Stations'!$B$6:$AT$14,4,FALSE)</f>
        <v>140</v>
      </c>
      <c r="P30" s="60">
        <f>HLOOKUP(P19,'SDR Patient and Stations'!$B$6:$AT$14,4,FALSE)</f>
        <v>137</v>
      </c>
      <c r="Q30" s="68">
        <f>HLOOKUP(Q19,'SDR Patient and Stations'!$B$6:$AT$14,4,FALSE)</f>
        <v>142</v>
      </c>
      <c r="R30" s="60">
        <f>HLOOKUP(R19,'SDR Patient and Stations'!$B$6:$AT$14,4,FALSE)</f>
        <v>134</v>
      </c>
      <c r="S30" s="68">
        <f>HLOOKUP(S19,'SDR Patient and Stations'!$B$6:$AT$14,4,FALSE)</f>
        <v>126</v>
      </c>
      <c r="T30" s="60">
        <f>HLOOKUP(T19,'SDR Patient and Stations'!$B$6:$AT$14,4,FALSE)</f>
        <v>131</v>
      </c>
      <c r="U30" s="68">
        <f>HLOOKUP(U19,'SDR Patient and Stations'!$B$6:$AT$14,4,FALSE)</f>
        <v>140</v>
      </c>
      <c r="V30" s="60">
        <f>HLOOKUP(V19,'SDR Patient and Stations'!$B$6:$AT$14,4,FALSE)</f>
        <v>133</v>
      </c>
      <c r="W30" s="68">
        <f>HLOOKUP(W19,'SDR Patient and Stations'!$B$6:$AT$14,4,FALSE)</f>
        <v>137</v>
      </c>
      <c r="X30" s="60">
        <f>HLOOKUP(X19,'SDR Patient and Stations'!$B$6:$AT$14,4,FALSE)</f>
        <v>134</v>
      </c>
      <c r="Y30" s="68">
        <f>HLOOKUP(Y19,'SDR Patient and Stations'!$B$6:$AT$14,4,FALSE)</f>
        <v>141</v>
      </c>
      <c r="Z30" s="60">
        <f>HLOOKUP(Z19,'SDR Patient and Stations'!$B$6:$AT$14,4,FALSE)</f>
        <v>150</v>
      </c>
      <c r="AA30" s="68">
        <f>HLOOKUP(AA19,'SDR Patient and Stations'!$B$6:$AT$14,4,FALSE)</f>
        <v>138</v>
      </c>
      <c r="AB30" s="60">
        <f>HLOOKUP(AB19,'SDR Patient and Stations'!$B$6:$AT$14,4,FALSE)</f>
        <v>139</v>
      </c>
      <c r="AC30" s="68">
        <f>HLOOKUP(AC19,'SDR Patient and Stations'!$B$6:$AT$14,4,FALSE)</f>
        <v>145</v>
      </c>
      <c r="AD30" s="60">
        <f>HLOOKUP(AD19,'SDR Patient and Stations'!$B$6:$AT$14,4,FALSE)</f>
        <v>148</v>
      </c>
      <c r="AE30" s="68">
        <f>HLOOKUP(AE19,'SDR Patient and Stations'!$B$6:$AT$14,4,FALSE)</f>
        <v>143</v>
      </c>
      <c r="AF30" s="60">
        <f>HLOOKUP(AF19,'SDR Patient and Stations'!$B$6:$AT$14,4,FALSE)</f>
        <v>150</v>
      </c>
      <c r="AG30" s="68">
        <f>HLOOKUP(AG19,'SDR Patient and Stations'!$B$6:$AT$14,4,FALSE)</f>
        <v>142</v>
      </c>
      <c r="AH30" s="60">
        <f>HLOOKUP(AH19,'SDR Patient and Stations'!$B$6:$AT$14,4,FALSE)</f>
        <v>143</v>
      </c>
      <c r="AI30" s="68">
        <f>HLOOKUP(AI19,'SDR Patient and Stations'!$B$6:$AT$14,4,FALSE)</f>
        <v>129</v>
      </c>
      <c r="AJ30" s="60">
        <f>HLOOKUP(AJ19,'SDR Patient and Stations'!$B$6:$AT$14,4,FALSE)</f>
        <v>0</v>
      </c>
      <c r="AK30" s="68">
        <f>HLOOKUP(AK19,'SDR Patient and Stations'!$B$6:$AT$14,4,FALSE)</f>
        <v>0</v>
      </c>
      <c r="AL30" s="60">
        <f>HLOOKUP(AL19,'SDR Patient and Stations'!$B$6:$AT$14,4,FALSE)</f>
        <v>134</v>
      </c>
      <c r="AM30" s="68">
        <f>HLOOKUP(AM19,'SDR Patient and Stations'!$B$6:$AT$14,4,FALSE)</f>
        <v>142</v>
      </c>
      <c r="AN30" s="60">
        <f>HLOOKUP(AN19,'SDR Patient and Stations'!$B$6:$AT$14,4,FALSE)</f>
        <v>153</v>
      </c>
      <c r="AO30" s="68">
        <f>HLOOKUP(AO19,'SDR Patient and Stations'!$B$6:$AT$14,4,FALSE)</f>
        <v>158</v>
      </c>
      <c r="AP30" s="60">
        <f>HLOOKUP(AP19,'SDR Patient and Stations'!$B$6:$AT$14,4,FALSE)</f>
        <v>153</v>
      </c>
      <c r="AQ30" s="68">
        <f>HLOOKUP(AQ19,'SDR Patient and Stations'!$B$6:$AT$14,4,FALSE)</f>
        <v>150</v>
      </c>
      <c r="AR30" s="60">
        <f>HLOOKUP(AR19,'SDR Patient and Stations'!$B$6:$AT$14,4,FALSE)</f>
        <v>138</v>
      </c>
      <c r="AS30" s="68">
        <f>HLOOKUP(AS19,'SDR Patient and Stations'!$B$6:$AT$14,4,FALSE)</f>
        <v>143</v>
      </c>
      <c r="AT30" s="60">
        <f>HLOOKUP(AT19,'SDR Patient and Stations'!$B$6:$AT$14,4,FALSE)</f>
        <v>151</v>
      </c>
      <c r="AU30" s="68" t="e">
        <f>HLOOKUP(AU19,'SDR Patient and Stations'!$B$6:$AT$14,4,FALSE)</f>
        <v>#N/A</v>
      </c>
      <c r="AV30" s="60" t="e">
        <f>HLOOKUP(AV19,'SDR Patient and Stations'!$B$6:$AT$14,4,FALSE)</f>
        <v>#N/A</v>
      </c>
      <c r="AW30" s="68" t="e">
        <f>HLOOKUP(AW19,'SDR Patient and Stations'!$B$6:$AT$14,4,FALSE)</f>
        <v>#N/A</v>
      </c>
      <c r="AX30" s="60" t="e">
        <f>HLOOKUP(AX19,'SDR Patient and Stations'!$B$6:$AT$14,4,FALSE)</f>
        <v>#N/A</v>
      </c>
      <c r="AY30" s="68" t="e">
        <f>HLOOKUP(AY19,'SDR Patient and Stations'!$B$6:$AT$14,4,FALSE)</f>
        <v>#N/A</v>
      </c>
      <c r="AZ30" s="60" t="e">
        <f>HLOOKUP(AZ19,'SDR Patient and Stations'!$B$6:$AT$14,4,FALSE)</f>
        <v>#N/A</v>
      </c>
      <c r="BB30" s="68" t="e">
        <f>HLOOKUP(BB19,'SDR Patient and Stations'!$B$6:$AT$13,3,FALSE)</f>
        <v>#N/A</v>
      </c>
      <c r="BC30" s="60" t="e">
        <f>HLOOKUP(BC19,'SDR Patient and Stations'!$B$6:$AT$13,3,FALSE)</f>
        <v>#N/A</v>
      </c>
      <c r="BD30" s="68" t="e">
        <f>HLOOKUP(BD19,'SDR Patient and Stations'!$B$6:$AT$13,3,FALSE)</f>
        <v>#N/A</v>
      </c>
    </row>
    <row r="31" spans="1:58" x14ac:dyDescent="0.55000000000000004">
      <c r="B31" s="3"/>
      <c r="F31" s="3"/>
      <c r="G31" s="49"/>
      <c r="H31" s="52"/>
      <c r="I31" s="49"/>
      <c r="J31" s="52"/>
      <c r="K31" s="49"/>
      <c r="L31" s="52"/>
      <c r="M31" s="49"/>
      <c r="N31" s="52"/>
      <c r="O31" s="49"/>
      <c r="P31" s="52"/>
      <c r="Q31" s="49"/>
      <c r="R31" s="52"/>
      <c r="S31" s="49"/>
      <c r="T31" s="52"/>
      <c r="U31" s="49"/>
      <c r="V31" s="52"/>
      <c r="W31" s="49"/>
      <c r="X31" s="52"/>
      <c r="Y31" s="49"/>
      <c r="Z31" s="52"/>
      <c r="AA31" s="49"/>
      <c r="AB31" s="52"/>
      <c r="AC31" s="49"/>
      <c r="AD31" s="52"/>
      <c r="AE31" s="49"/>
      <c r="AF31" s="52"/>
      <c r="AG31" s="49"/>
      <c r="AH31" s="52"/>
      <c r="AI31" s="49"/>
      <c r="AJ31" s="52"/>
      <c r="AK31" s="49"/>
      <c r="AL31" s="52"/>
      <c r="AM31" s="49"/>
      <c r="AN31" s="52"/>
      <c r="AO31" s="49"/>
      <c r="AP31" s="52"/>
      <c r="AQ31" s="49"/>
      <c r="AR31" s="52"/>
      <c r="AS31" s="49"/>
      <c r="AT31" s="52"/>
      <c r="AU31" s="49"/>
      <c r="AV31" s="52"/>
      <c r="AW31" s="49"/>
      <c r="AX31" s="52"/>
      <c r="AY31" s="49"/>
      <c r="AZ31" s="52"/>
      <c r="BB31" s="49"/>
      <c r="BC31" s="52"/>
      <c r="BD31" s="49"/>
    </row>
    <row r="32" spans="1:58" x14ac:dyDescent="0.55000000000000004">
      <c r="B32" s="3" t="s">
        <v>42</v>
      </c>
      <c r="F32" s="25">
        <f>HLOOKUP(F20,'SDR Patient and Stations'!$B$6:$AT$14,4,FALSE)</f>
        <v>91</v>
      </c>
      <c r="G32" s="68">
        <f>HLOOKUP(G20,'SDR Patient and Stations'!$B$6:$AT$14,4,FALSE)</f>
        <v>97</v>
      </c>
      <c r="H32" s="60">
        <f>HLOOKUP(H20,'SDR Patient and Stations'!$B$6:$AT$14,4,FALSE)</f>
        <v>110</v>
      </c>
      <c r="I32" s="68">
        <f>HLOOKUP(I20,'SDR Patient and Stations'!$B$6:$AT$14,4,FALSE)</f>
        <v>124</v>
      </c>
      <c r="J32" s="60">
        <f>HLOOKUP(J20,'SDR Patient and Stations'!$B$6:$AT$14,4,FALSE)</f>
        <v>138</v>
      </c>
      <c r="K32" s="68">
        <f>HLOOKUP(K20,'SDR Patient and Stations'!$B$6:$AT$14,4,FALSE)</f>
        <v>146</v>
      </c>
      <c r="L32" s="60">
        <f>HLOOKUP(L20,'SDR Patient and Stations'!$B$6:$AT$14,4,FALSE)</f>
        <v>117</v>
      </c>
      <c r="M32" s="68">
        <f>HLOOKUP(M20,'SDR Patient and Stations'!$B$6:$AT$14,4,FALSE)</f>
        <v>118</v>
      </c>
      <c r="N32" s="60">
        <f>HLOOKUP(N20,'SDR Patient and Stations'!$B$6:$AT$14,4,FALSE)</f>
        <v>123</v>
      </c>
      <c r="O32" s="68">
        <f>HLOOKUP(O20,'SDR Patient and Stations'!$B$6:$AT$14,4,FALSE)</f>
        <v>129</v>
      </c>
      <c r="P32" s="60">
        <f>HLOOKUP(P20,'SDR Patient and Stations'!$B$6:$AT$14,4,FALSE)</f>
        <v>129</v>
      </c>
      <c r="Q32" s="68">
        <f>HLOOKUP(Q20,'SDR Patient and Stations'!$B$6:$AT$14,4,FALSE)</f>
        <v>131</v>
      </c>
      <c r="R32" s="60">
        <f>HLOOKUP(R20,'SDR Patient and Stations'!$B$6:$AT$14,4,FALSE)</f>
        <v>140</v>
      </c>
      <c r="S32" s="68">
        <f>HLOOKUP(S20,'SDR Patient and Stations'!$B$6:$AT$14,4,FALSE)</f>
        <v>137</v>
      </c>
      <c r="T32" s="60">
        <f>HLOOKUP(T20,'SDR Patient and Stations'!$B$6:$AT$14,4,FALSE)</f>
        <v>142</v>
      </c>
      <c r="U32" s="68">
        <f>HLOOKUP(U20,'SDR Patient and Stations'!$B$6:$AT$14,4,FALSE)</f>
        <v>134</v>
      </c>
      <c r="V32" s="60">
        <f>HLOOKUP(V20,'SDR Patient and Stations'!$B$6:$AT$14,4,FALSE)</f>
        <v>126</v>
      </c>
      <c r="W32" s="68">
        <f>HLOOKUP(W20,'SDR Patient and Stations'!$B$6:$AT$14,4,FALSE)</f>
        <v>131</v>
      </c>
      <c r="X32" s="60">
        <f>HLOOKUP(X20,'SDR Patient and Stations'!$B$6:$AT$14,4,FALSE)</f>
        <v>140</v>
      </c>
      <c r="Y32" s="68">
        <f>HLOOKUP(Y20,'SDR Patient and Stations'!$B$6:$AT$14,4,FALSE)</f>
        <v>133</v>
      </c>
      <c r="Z32" s="60">
        <f>HLOOKUP(Z20,'SDR Patient and Stations'!$B$6:$AT$14,4,FALSE)</f>
        <v>137</v>
      </c>
      <c r="AA32" s="68">
        <f>HLOOKUP(AA20,'SDR Patient and Stations'!$B$6:$AT$14,4,FALSE)</f>
        <v>134</v>
      </c>
      <c r="AB32" s="60">
        <f>HLOOKUP(AB20,'SDR Patient and Stations'!$B$6:$AT$14,4,FALSE)</f>
        <v>141</v>
      </c>
      <c r="AC32" s="68">
        <f>HLOOKUP(AC20,'SDR Patient and Stations'!$B$6:$AT$14,4,FALSE)</f>
        <v>150</v>
      </c>
      <c r="AD32" s="60">
        <f>HLOOKUP(AD20,'SDR Patient and Stations'!$B$6:$AT$14,4,FALSE)</f>
        <v>138</v>
      </c>
      <c r="AE32" s="68">
        <f>HLOOKUP(AE20,'SDR Patient and Stations'!$B$6:$AT$14,4,FALSE)</f>
        <v>139</v>
      </c>
      <c r="AF32" s="60">
        <f>HLOOKUP(AF20,'SDR Patient and Stations'!$B$6:$AT$14,4,FALSE)</f>
        <v>145</v>
      </c>
      <c r="AG32" s="68">
        <f>HLOOKUP(AG20,'SDR Patient and Stations'!$B$6:$AT$14,4,FALSE)</f>
        <v>148</v>
      </c>
      <c r="AH32" s="60">
        <f>HLOOKUP(AH20,'SDR Patient and Stations'!$B$6:$AT$14,4,FALSE)</f>
        <v>143</v>
      </c>
      <c r="AI32" s="68">
        <f>HLOOKUP(AI20,'SDR Patient and Stations'!$B$6:$AT$14,4,FALSE)</f>
        <v>150</v>
      </c>
      <c r="AJ32" s="60">
        <f>HLOOKUP(AJ20,'SDR Patient and Stations'!$B$6:$AT$14,4,FALSE)</f>
        <v>142</v>
      </c>
      <c r="AK32" s="68">
        <f>HLOOKUP(AK20,'SDR Patient and Stations'!$B$6:$AT$14,4,FALSE)</f>
        <v>143</v>
      </c>
      <c r="AL32" s="60">
        <f>HLOOKUP(AL20,'SDR Patient and Stations'!$B$6:$AT$14,4,FALSE)</f>
        <v>129</v>
      </c>
      <c r="AM32" s="68">
        <f>HLOOKUP(AM20,'SDR Patient and Stations'!$B$6:$AT$14,4,FALSE)</f>
        <v>0</v>
      </c>
      <c r="AN32" s="60">
        <f>HLOOKUP(AN20,'SDR Patient and Stations'!$B$6:$AT$14,4,FALSE)</f>
        <v>0</v>
      </c>
      <c r="AO32" s="68">
        <f>HLOOKUP(AO20,'SDR Patient and Stations'!$B$6:$AT$14,4,FALSE)</f>
        <v>134</v>
      </c>
      <c r="AP32" s="60">
        <f>HLOOKUP(AP20,'SDR Patient and Stations'!$B$6:$AT$14,4,FALSE)</f>
        <v>142</v>
      </c>
      <c r="AQ32" s="68">
        <f>HLOOKUP(AQ20,'SDR Patient and Stations'!$B$6:$AT$14,4,FALSE)</f>
        <v>153</v>
      </c>
      <c r="AR32" s="60">
        <f>HLOOKUP(AR20,'SDR Patient and Stations'!$B$6:$AT$14,4,FALSE)</f>
        <v>158</v>
      </c>
      <c r="AS32" s="68">
        <f>HLOOKUP(AS20,'SDR Patient and Stations'!$B$6:$AT$14,4,FALSE)</f>
        <v>153</v>
      </c>
      <c r="AT32" s="60">
        <f>HLOOKUP(AT20,'SDR Patient and Stations'!$B$6:$AT$14,4,FALSE)</f>
        <v>150</v>
      </c>
      <c r="AU32" s="68">
        <f>HLOOKUP(AU20,'SDR Patient and Stations'!$B$6:$AT$14,4,FALSE)</f>
        <v>138</v>
      </c>
      <c r="AV32" s="60">
        <f>HLOOKUP(AV20,'SDR Patient and Stations'!$B$6:$AT$14,4,FALSE)</f>
        <v>143</v>
      </c>
      <c r="AW32" s="68">
        <f>HLOOKUP(AW20,'SDR Patient and Stations'!$B$6:$AT$14,4,FALSE)</f>
        <v>151</v>
      </c>
      <c r="AX32" s="60" t="e">
        <f>HLOOKUP(AX20,'SDR Patient and Stations'!$B$6:$AT$14,4,FALSE)</f>
        <v>#N/A</v>
      </c>
      <c r="AY32" s="68" t="e">
        <f>HLOOKUP(AY20,'SDR Patient and Stations'!$B$6:$AT$14,4,FALSE)</f>
        <v>#N/A</v>
      </c>
      <c r="AZ32" s="60" t="e">
        <f>HLOOKUP(AZ20,'SDR Patient and Stations'!$B$6:$AT$14,4,FALSE)</f>
        <v>#N/A</v>
      </c>
      <c r="BB32" s="68" t="e">
        <f>HLOOKUP(BB20,'SDR Patient and Stations'!$B$6:$AT$13,3,FALSE)</f>
        <v>#N/A</v>
      </c>
      <c r="BC32" s="60" t="e">
        <f>HLOOKUP(BC20,'SDR Patient and Stations'!$B$6:$AT$13,3,FALSE)</f>
        <v>#N/A</v>
      </c>
      <c r="BD32" s="68" t="e">
        <f>HLOOKUP(BD20,'SDR Patient and Stations'!$B$6:$AT$13,3,FALSE)</f>
        <v>#N/A</v>
      </c>
    </row>
    <row r="33" spans="2:56" x14ac:dyDescent="0.55000000000000004">
      <c r="B33" s="3"/>
      <c r="F33" s="3"/>
      <c r="G33" s="49"/>
      <c r="H33" s="52"/>
      <c r="I33" s="49"/>
      <c r="J33" s="52"/>
      <c r="K33" s="49"/>
      <c r="L33" s="52"/>
      <c r="M33" s="49"/>
      <c r="N33" s="52"/>
      <c r="O33" s="49"/>
      <c r="P33" s="52"/>
      <c r="Q33" s="49"/>
      <c r="R33" s="52"/>
      <c r="S33" s="49"/>
      <c r="T33" s="52"/>
      <c r="U33" s="49"/>
      <c r="V33" s="52"/>
      <c r="W33" s="49"/>
      <c r="X33" s="52"/>
      <c r="Y33" s="49"/>
      <c r="Z33" s="52"/>
      <c r="AA33" s="49"/>
      <c r="AB33" s="52"/>
      <c r="AC33" s="49"/>
      <c r="AD33" s="52"/>
      <c r="AE33" s="49"/>
      <c r="AF33" s="52"/>
      <c r="AG33" s="49"/>
      <c r="AH33" s="52"/>
      <c r="AI33" s="49"/>
      <c r="AJ33" s="52"/>
      <c r="AK33" s="49"/>
      <c r="AL33" s="52"/>
      <c r="AM33" s="49"/>
      <c r="AN33" s="52"/>
      <c r="AO33" s="49"/>
      <c r="AP33" s="52"/>
      <c r="AQ33" s="49"/>
      <c r="AR33" s="52"/>
      <c r="AS33" s="49"/>
      <c r="AT33" s="52"/>
      <c r="AU33" s="49"/>
      <c r="AV33" s="52"/>
      <c r="AW33" s="49"/>
      <c r="AX33" s="52"/>
      <c r="AY33" s="49"/>
      <c r="AZ33" s="52"/>
      <c r="BB33" s="49"/>
      <c r="BC33" s="52"/>
      <c r="BD33" s="49"/>
    </row>
    <row r="34" spans="2:56" x14ac:dyDescent="0.55000000000000004">
      <c r="B34" s="3" t="s">
        <v>17</v>
      </c>
      <c r="F34" s="18">
        <f t="shared" ref="F34:AZ34" si="16">F30-F32</f>
        <v>33</v>
      </c>
      <c r="G34" s="69">
        <f t="shared" si="16"/>
        <v>41</v>
      </c>
      <c r="H34" s="61">
        <f t="shared" si="16"/>
        <v>36</v>
      </c>
      <c r="I34" s="69">
        <f t="shared" si="16"/>
        <v>-7</v>
      </c>
      <c r="J34" s="61">
        <f t="shared" si="16"/>
        <v>-20</v>
      </c>
      <c r="K34" s="69">
        <f t="shared" si="16"/>
        <v>-23</v>
      </c>
      <c r="L34" s="61">
        <f t="shared" si="16"/>
        <v>12</v>
      </c>
      <c r="M34" s="69">
        <f t="shared" si="16"/>
        <v>11</v>
      </c>
      <c r="N34" s="61">
        <f t="shared" si="16"/>
        <v>8</v>
      </c>
      <c r="O34" s="69">
        <f t="shared" si="16"/>
        <v>11</v>
      </c>
      <c r="P34" s="61">
        <f t="shared" si="16"/>
        <v>8</v>
      </c>
      <c r="Q34" s="69">
        <f t="shared" si="16"/>
        <v>11</v>
      </c>
      <c r="R34" s="61">
        <f t="shared" si="16"/>
        <v>-6</v>
      </c>
      <c r="S34" s="69">
        <f t="shared" si="16"/>
        <v>-11</v>
      </c>
      <c r="T34" s="61">
        <f t="shared" si="16"/>
        <v>-11</v>
      </c>
      <c r="U34" s="69">
        <f t="shared" si="16"/>
        <v>6</v>
      </c>
      <c r="V34" s="61">
        <f t="shared" si="16"/>
        <v>7</v>
      </c>
      <c r="W34" s="69">
        <f t="shared" si="16"/>
        <v>6</v>
      </c>
      <c r="X34" s="61">
        <f t="shared" si="16"/>
        <v>-6</v>
      </c>
      <c r="Y34" s="69">
        <f t="shared" si="16"/>
        <v>8</v>
      </c>
      <c r="Z34" s="61">
        <f t="shared" si="16"/>
        <v>13</v>
      </c>
      <c r="AA34" s="69">
        <f t="shared" si="16"/>
        <v>4</v>
      </c>
      <c r="AB34" s="61">
        <f t="shared" si="16"/>
        <v>-2</v>
      </c>
      <c r="AC34" s="69">
        <f t="shared" si="16"/>
        <v>-5</v>
      </c>
      <c r="AD34" s="61">
        <f t="shared" si="16"/>
        <v>10</v>
      </c>
      <c r="AE34" s="69">
        <f t="shared" si="16"/>
        <v>4</v>
      </c>
      <c r="AF34" s="61">
        <f t="shared" si="16"/>
        <v>5</v>
      </c>
      <c r="AG34" s="69">
        <f t="shared" si="16"/>
        <v>-6</v>
      </c>
      <c r="AH34" s="61">
        <f t="shared" si="16"/>
        <v>0</v>
      </c>
      <c r="AI34" s="69">
        <f t="shared" si="16"/>
        <v>-21</v>
      </c>
      <c r="AJ34" s="61">
        <f t="shared" si="16"/>
        <v>-142</v>
      </c>
      <c r="AK34" s="69">
        <f t="shared" si="16"/>
        <v>-143</v>
      </c>
      <c r="AL34" s="61">
        <f t="shared" si="16"/>
        <v>5</v>
      </c>
      <c r="AM34" s="69">
        <f t="shared" si="16"/>
        <v>142</v>
      </c>
      <c r="AN34" s="61">
        <f t="shared" si="16"/>
        <v>153</v>
      </c>
      <c r="AO34" s="69">
        <f t="shared" si="16"/>
        <v>24</v>
      </c>
      <c r="AP34" s="61">
        <f t="shared" si="16"/>
        <v>11</v>
      </c>
      <c r="AQ34" s="69">
        <f t="shared" si="16"/>
        <v>-3</v>
      </c>
      <c r="AR34" s="61">
        <f t="shared" si="16"/>
        <v>-20</v>
      </c>
      <c r="AS34" s="69">
        <f t="shared" si="16"/>
        <v>-10</v>
      </c>
      <c r="AT34" s="61">
        <f t="shared" si="16"/>
        <v>1</v>
      </c>
      <c r="AU34" s="69" t="e">
        <f t="shared" si="16"/>
        <v>#N/A</v>
      </c>
      <c r="AV34" s="61" t="e">
        <f t="shared" si="16"/>
        <v>#N/A</v>
      </c>
      <c r="AW34" s="69" t="e">
        <f t="shared" si="16"/>
        <v>#N/A</v>
      </c>
      <c r="AX34" s="61" t="e">
        <f t="shared" si="16"/>
        <v>#N/A</v>
      </c>
      <c r="AY34" s="69" t="e">
        <f t="shared" si="16"/>
        <v>#N/A</v>
      </c>
      <c r="AZ34" s="61" t="e">
        <f t="shared" si="16"/>
        <v>#N/A</v>
      </c>
      <c r="BB34" s="69" t="e">
        <f t="shared" ref="BB34:BD34" si="17">BB30-BB32</f>
        <v>#N/A</v>
      </c>
      <c r="BC34" s="61" t="e">
        <f t="shared" si="17"/>
        <v>#N/A</v>
      </c>
      <c r="BD34" s="69" t="e">
        <f t="shared" si="17"/>
        <v>#N/A</v>
      </c>
    </row>
    <row r="35" spans="2:56" x14ac:dyDescent="0.55000000000000004">
      <c r="B35" s="3"/>
      <c r="F35" s="3"/>
      <c r="G35" s="49"/>
      <c r="H35" s="52"/>
      <c r="I35" s="49"/>
      <c r="J35" s="52"/>
      <c r="K35" s="49"/>
      <c r="L35" s="52"/>
      <c r="M35" s="49"/>
      <c r="N35" s="52"/>
      <c r="O35" s="49"/>
      <c r="P35" s="52"/>
      <c r="Q35" s="49"/>
      <c r="R35" s="52"/>
      <c r="S35" s="49"/>
      <c r="T35" s="52"/>
      <c r="U35" s="49"/>
      <c r="V35" s="52"/>
      <c r="W35" s="49"/>
      <c r="X35" s="52"/>
      <c r="Y35" s="49"/>
      <c r="Z35" s="52"/>
      <c r="AA35" s="49"/>
      <c r="AB35" s="52"/>
      <c r="AC35" s="49"/>
      <c r="AD35" s="52"/>
      <c r="AE35" s="49"/>
      <c r="AF35" s="52"/>
      <c r="AG35" s="49"/>
      <c r="AH35" s="52"/>
      <c r="AI35" s="49"/>
      <c r="AJ35" s="52"/>
      <c r="AK35" s="49"/>
      <c r="AL35" s="52"/>
      <c r="AM35" s="49"/>
      <c r="AN35" s="52"/>
      <c r="AO35" s="49"/>
      <c r="AP35" s="52"/>
      <c r="AQ35" s="49"/>
      <c r="AR35" s="52"/>
      <c r="AS35" s="49"/>
      <c r="AT35" s="52"/>
      <c r="AU35" s="49"/>
      <c r="AV35" s="52"/>
      <c r="AW35" s="49"/>
      <c r="AX35" s="52"/>
      <c r="AY35" s="49"/>
      <c r="AZ35" s="52"/>
      <c r="BB35" s="49"/>
      <c r="BC35" s="52"/>
      <c r="BD35" s="49"/>
    </row>
    <row r="36" spans="2:56" ht="45" x14ac:dyDescent="0.55000000000000004">
      <c r="B36" s="22" t="s">
        <v>43</v>
      </c>
      <c r="F36" s="93">
        <f>IFERROR(F34/F32,0)</f>
        <v>0.36263736263736263</v>
      </c>
      <c r="G36" s="107">
        <f t="shared" ref="G36:AZ36" si="18">IFERROR(G34/G32,0)</f>
        <v>0.42268041237113402</v>
      </c>
      <c r="H36" s="108">
        <f t="shared" si="18"/>
        <v>0.32727272727272727</v>
      </c>
      <c r="I36" s="107">
        <f t="shared" si="18"/>
        <v>-5.6451612903225805E-2</v>
      </c>
      <c r="J36" s="108">
        <f t="shared" si="18"/>
        <v>-0.14492753623188406</v>
      </c>
      <c r="K36" s="107">
        <f t="shared" si="18"/>
        <v>-0.15753424657534246</v>
      </c>
      <c r="L36" s="108">
        <f t="shared" si="18"/>
        <v>0.10256410256410256</v>
      </c>
      <c r="M36" s="107">
        <f t="shared" si="18"/>
        <v>9.3220338983050849E-2</v>
      </c>
      <c r="N36" s="108">
        <f t="shared" si="18"/>
        <v>6.5040650406504072E-2</v>
      </c>
      <c r="O36" s="107">
        <f t="shared" si="18"/>
        <v>8.5271317829457363E-2</v>
      </c>
      <c r="P36" s="108">
        <f t="shared" si="18"/>
        <v>6.2015503875968991E-2</v>
      </c>
      <c r="Q36" s="107">
        <f t="shared" si="18"/>
        <v>8.3969465648854963E-2</v>
      </c>
      <c r="R36" s="108">
        <f t="shared" si="18"/>
        <v>-4.2857142857142858E-2</v>
      </c>
      <c r="S36" s="107">
        <f t="shared" si="18"/>
        <v>-8.0291970802919707E-2</v>
      </c>
      <c r="T36" s="108">
        <f t="shared" si="18"/>
        <v>-7.746478873239436E-2</v>
      </c>
      <c r="U36" s="107">
        <f t="shared" si="18"/>
        <v>4.4776119402985072E-2</v>
      </c>
      <c r="V36" s="108">
        <f t="shared" si="18"/>
        <v>5.5555555555555552E-2</v>
      </c>
      <c r="W36" s="107">
        <f t="shared" si="18"/>
        <v>4.5801526717557252E-2</v>
      </c>
      <c r="X36" s="108">
        <f t="shared" si="18"/>
        <v>-4.2857142857142858E-2</v>
      </c>
      <c r="Y36" s="107">
        <f t="shared" si="18"/>
        <v>6.0150375939849621E-2</v>
      </c>
      <c r="Z36" s="108">
        <f t="shared" si="18"/>
        <v>9.4890510948905105E-2</v>
      </c>
      <c r="AA36" s="107">
        <f t="shared" si="18"/>
        <v>2.9850746268656716E-2</v>
      </c>
      <c r="AB36" s="108">
        <f t="shared" si="18"/>
        <v>-1.4184397163120567E-2</v>
      </c>
      <c r="AC36" s="107">
        <f t="shared" si="18"/>
        <v>-3.3333333333333333E-2</v>
      </c>
      <c r="AD36" s="108">
        <f t="shared" si="18"/>
        <v>7.2463768115942032E-2</v>
      </c>
      <c r="AE36" s="107">
        <f t="shared" si="18"/>
        <v>2.8776978417266189E-2</v>
      </c>
      <c r="AF36" s="108">
        <f t="shared" si="18"/>
        <v>3.4482758620689655E-2</v>
      </c>
      <c r="AG36" s="107">
        <f t="shared" si="18"/>
        <v>-4.0540540540540543E-2</v>
      </c>
      <c r="AH36" s="108">
        <f t="shared" si="18"/>
        <v>0</v>
      </c>
      <c r="AI36" s="107">
        <f t="shared" si="18"/>
        <v>-0.14000000000000001</v>
      </c>
      <c r="AJ36" s="108">
        <f t="shared" si="18"/>
        <v>-1</v>
      </c>
      <c r="AK36" s="107">
        <f t="shared" si="18"/>
        <v>-1</v>
      </c>
      <c r="AL36" s="108">
        <f t="shared" si="18"/>
        <v>3.875968992248062E-2</v>
      </c>
      <c r="AM36" s="107">
        <f t="shared" si="18"/>
        <v>0</v>
      </c>
      <c r="AN36" s="108">
        <f t="shared" si="18"/>
        <v>0</v>
      </c>
      <c r="AO36" s="107">
        <f t="shared" si="18"/>
        <v>0.17910447761194029</v>
      </c>
      <c r="AP36" s="108">
        <f t="shared" si="18"/>
        <v>7.746478873239436E-2</v>
      </c>
      <c r="AQ36" s="107">
        <f t="shared" si="18"/>
        <v>-1.9607843137254902E-2</v>
      </c>
      <c r="AR36" s="108">
        <f t="shared" si="18"/>
        <v>-0.12658227848101267</v>
      </c>
      <c r="AS36" s="107">
        <f t="shared" si="18"/>
        <v>-6.535947712418301E-2</v>
      </c>
      <c r="AT36" s="108">
        <f t="shared" si="18"/>
        <v>6.6666666666666671E-3</v>
      </c>
      <c r="AU36" s="107">
        <f t="shared" si="18"/>
        <v>0</v>
      </c>
      <c r="AV36" s="108">
        <f t="shared" si="18"/>
        <v>0</v>
      </c>
      <c r="AW36" s="107">
        <f t="shared" si="18"/>
        <v>0</v>
      </c>
      <c r="AX36" s="108">
        <f t="shared" si="18"/>
        <v>0</v>
      </c>
      <c r="AY36" s="107">
        <f t="shared" si="18"/>
        <v>0</v>
      </c>
      <c r="AZ36" s="108">
        <f t="shared" si="18"/>
        <v>0</v>
      </c>
      <c r="BB36" s="70" t="e">
        <f t="shared" ref="BB36:BD36" si="19">BB34/BB32</f>
        <v>#N/A</v>
      </c>
      <c r="BC36" s="62" t="e">
        <f t="shared" si="19"/>
        <v>#N/A</v>
      </c>
      <c r="BD36" s="70" t="e">
        <f t="shared" si="19"/>
        <v>#N/A</v>
      </c>
    </row>
    <row r="37" spans="2:56" x14ac:dyDescent="0.55000000000000004">
      <c r="B37" s="3"/>
      <c r="F37" s="94"/>
      <c r="G37" s="111"/>
      <c r="H37" s="112"/>
      <c r="I37" s="111"/>
      <c r="J37" s="112"/>
      <c r="K37" s="111"/>
      <c r="L37" s="112"/>
      <c r="M37" s="111"/>
      <c r="N37" s="112"/>
      <c r="O37" s="111"/>
      <c r="P37" s="112"/>
      <c r="Q37" s="111"/>
      <c r="R37" s="112"/>
      <c r="S37" s="111"/>
      <c r="T37" s="112"/>
      <c r="U37" s="111"/>
      <c r="V37" s="112"/>
      <c r="W37" s="111"/>
      <c r="X37" s="112"/>
      <c r="Y37" s="111"/>
      <c r="Z37" s="112"/>
      <c r="AA37" s="111"/>
      <c r="AB37" s="112"/>
      <c r="AC37" s="111"/>
      <c r="AD37" s="112"/>
      <c r="AE37" s="111"/>
      <c r="AF37" s="112"/>
      <c r="AG37" s="111"/>
      <c r="AH37" s="112"/>
      <c r="AI37" s="111"/>
      <c r="AJ37" s="112"/>
      <c r="AK37" s="111"/>
      <c r="AL37" s="112"/>
      <c r="AM37" s="111"/>
      <c r="AN37" s="112"/>
      <c r="AO37" s="111"/>
      <c r="AP37" s="112"/>
      <c r="AQ37" s="111"/>
      <c r="AR37" s="112"/>
      <c r="AS37" s="111"/>
      <c r="AT37" s="112"/>
      <c r="AU37" s="111"/>
      <c r="AV37" s="112"/>
      <c r="AW37" s="111"/>
      <c r="AX37" s="112"/>
      <c r="AY37" s="111"/>
      <c r="AZ37" s="112"/>
      <c r="BB37" s="49"/>
      <c r="BC37" s="52"/>
      <c r="BD37" s="49"/>
    </row>
    <row r="38" spans="2:56" x14ac:dyDescent="0.55000000000000004">
      <c r="B38" s="23" t="s">
        <v>44</v>
      </c>
      <c r="F38" s="95">
        <f>F36/18</f>
        <v>2.0146520146520144E-2</v>
      </c>
      <c r="G38" s="107">
        <f t="shared" ref="G38:BD38" si="20">G36/18</f>
        <v>2.3482245131729668E-2</v>
      </c>
      <c r="H38" s="108">
        <f t="shared" si="20"/>
        <v>1.8181818181818181E-2</v>
      </c>
      <c r="I38" s="107">
        <f t="shared" si="20"/>
        <v>-3.1362007168458782E-3</v>
      </c>
      <c r="J38" s="108">
        <f t="shared" si="20"/>
        <v>-8.0515297906602265E-3</v>
      </c>
      <c r="K38" s="107">
        <f t="shared" si="20"/>
        <v>-8.7519025875190254E-3</v>
      </c>
      <c r="L38" s="108">
        <f t="shared" si="20"/>
        <v>5.6980056980056974E-3</v>
      </c>
      <c r="M38" s="107">
        <f t="shared" si="20"/>
        <v>5.1789077212806029E-3</v>
      </c>
      <c r="N38" s="108">
        <f t="shared" si="20"/>
        <v>3.6133694670280039E-3</v>
      </c>
      <c r="O38" s="107">
        <f t="shared" si="20"/>
        <v>4.7372954349698534E-3</v>
      </c>
      <c r="P38" s="108">
        <f t="shared" si="20"/>
        <v>3.4453057708871662E-3</v>
      </c>
      <c r="Q38" s="107">
        <f t="shared" si="20"/>
        <v>4.6649703138252757E-3</v>
      </c>
      <c r="R38" s="108">
        <f t="shared" si="20"/>
        <v>-2.3809523809523812E-3</v>
      </c>
      <c r="S38" s="107">
        <f t="shared" si="20"/>
        <v>-4.4606650446066508E-3</v>
      </c>
      <c r="T38" s="108">
        <f t="shared" si="20"/>
        <v>-4.3035993740219089E-3</v>
      </c>
      <c r="U38" s="107">
        <f t="shared" si="20"/>
        <v>2.4875621890547263E-3</v>
      </c>
      <c r="V38" s="108">
        <f t="shared" si="20"/>
        <v>3.0864197530864196E-3</v>
      </c>
      <c r="W38" s="107">
        <f t="shared" si="20"/>
        <v>2.5445292620865142E-3</v>
      </c>
      <c r="X38" s="108">
        <f t="shared" si="20"/>
        <v>-2.3809523809523812E-3</v>
      </c>
      <c r="Y38" s="107">
        <f t="shared" si="20"/>
        <v>3.3416875522138678E-3</v>
      </c>
      <c r="Z38" s="108">
        <f t="shared" si="20"/>
        <v>5.2716950527169504E-3</v>
      </c>
      <c r="AA38" s="107">
        <f t="shared" si="20"/>
        <v>1.658374792703151E-3</v>
      </c>
      <c r="AB38" s="108">
        <f t="shared" si="20"/>
        <v>-7.8802206461780924E-4</v>
      </c>
      <c r="AC38" s="107">
        <f t="shared" si="20"/>
        <v>-1.8518518518518519E-3</v>
      </c>
      <c r="AD38" s="108">
        <f t="shared" si="20"/>
        <v>4.0257648953301133E-3</v>
      </c>
      <c r="AE38" s="107">
        <f t="shared" si="20"/>
        <v>1.598721023181455E-3</v>
      </c>
      <c r="AF38" s="108">
        <f t="shared" si="20"/>
        <v>1.9157088122605363E-3</v>
      </c>
      <c r="AG38" s="107">
        <f t="shared" si="20"/>
        <v>-2.2522522522522522E-3</v>
      </c>
      <c r="AH38" s="108">
        <f t="shared" si="20"/>
        <v>0</v>
      </c>
      <c r="AI38" s="107">
        <f t="shared" si="20"/>
        <v>-7.7777777777777784E-3</v>
      </c>
      <c r="AJ38" s="108">
        <f t="shared" si="20"/>
        <v>-5.5555555555555552E-2</v>
      </c>
      <c r="AK38" s="107">
        <f t="shared" si="20"/>
        <v>-5.5555555555555552E-2</v>
      </c>
      <c r="AL38" s="108">
        <f t="shared" si="20"/>
        <v>2.1533161068044791E-3</v>
      </c>
      <c r="AM38" s="107">
        <f t="shared" si="20"/>
        <v>0</v>
      </c>
      <c r="AN38" s="108">
        <f t="shared" si="20"/>
        <v>0</v>
      </c>
      <c r="AO38" s="107">
        <f t="shared" si="20"/>
        <v>9.9502487562189053E-3</v>
      </c>
      <c r="AP38" s="108">
        <f t="shared" si="20"/>
        <v>4.3035993740219089E-3</v>
      </c>
      <c r="AQ38" s="107">
        <f t="shared" si="20"/>
        <v>-1.0893246187363833E-3</v>
      </c>
      <c r="AR38" s="108">
        <f t="shared" si="20"/>
        <v>-7.0323488045007038E-3</v>
      </c>
      <c r="AS38" s="107">
        <f t="shared" si="20"/>
        <v>-3.6310820624546117E-3</v>
      </c>
      <c r="AT38" s="108">
        <f t="shared" si="20"/>
        <v>3.7037037037037041E-4</v>
      </c>
      <c r="AU38" s="107">
        <f t="shared" si="20"/>
        <v>0</v>
      </c>
      <c r="AV38" s="108">
        <f t="shared" si="20"/>
        <v>0</v>
      </c>
      <c r="AW38" s="107">
        <f t="shared" si="20"/>
        <v>0</v>
      </c>
      <c r="AX38" s="108">
        <f t="shared" si="20"/>
        <v>0</v>
      </c>
      <c r="AY38" s="107">
        <f t="shared" si="20"/>
        <v>0</v>
      </c>
      <c r="AZ38" s="108">
        <f t="shared" si="20"/>
        <v>0</v>
      </c>
      <c r="BB38" s="70" t="e">
        <f t="shared" si="20"/>
        <v>#N/A</v>
      </c>
      <c r="BC38" s="62" t="e">
        <f t="shared" si="20"/>
        <v>#N/A</v>
      </c>
      <c r="BD38" s="70" t="e">
        <f t="shared" si="20"/>
        <v>#N/A</v>
      </c>
    </row>
    <row r="39" spans="2:56" x14ac:dyDescent="0.55000000000000004">
      <c r="B39" s="3"/>
      <c r="F39" s="3"/>
      <c r="G39" s="49"/>
      <c r="H39" s="52"/>
      <c r="I39" s="49"/>
      <c r="J39" s="52"/>
      <c r="K39" s="49"/>
      <c r="L39" s="52"/>
      <c r="M39" s="49"/>
      <c r="N39" s="52"/>
      <c r="O39" s="49"/>
      <c r="P39" s="52"/>
      <c r="Q39" s="49"/>
      <c r="R39" s="52"/>
      <c r="S39" s="49"/>
      <c r="T39" s="52"/>
      <c r="U39" s="49"/>
      <c r="V39" s="52"/>
      <c r="W39" s="49"/>
      <c r="X39" s="52"/>
      <c r="Y39" s="49"/>
      <c r="Z39" s="52"/>
      <c r="AA39" s="49"/>
      <c r="AB39" s="52"/>
      <c r="AC39" s="49"/>
      <c r="AD39" s="52"/>
      <c r="AE39" s="49"/>
      <c r="AF39" s="52"/>
      <c r="AG39" s="49"/>
      <c r="AH39" s="52"/>
      <c r="AI39" s="49"/>
      <c r="AJ39" s="52"/>
      <c r="AK39" s="49"/>
      <c r="AL39" s="52"/>
      <c r="AM39" s="49"/>
      <c r="AN39" s="52"/>
      <c r="AO39" s="49"/>
      <c r="AP39" s="52"/>
      <c r="AQ39" s="49"/>
      <c r="AR39" s="52"/>
      <c r="AS39" s="49"/>
      <c r="AT39" s="52"/>
      <c r="AU39" s="49"/>
      <c r="AV39" s="52"/>
      <c r="AW39" s="49"/>
      <c r="AX39" s="52"/>
      <c r="AY39" s="49"/>
      <c r="AZ39" s="52"/>
      <c r="BB39" s="49"/>
      <c r="BC39" s="52"/>
      <c r="BD39" s="49"/>
    </row>
    <row r="40" spans="2:56" ht="90" x14ac:dyDescent="0.55000000000000004">
      <c r="B40" s="22" t="s">
        <v>45</v>
      </c>
      <c r="F40" s="91">
        <f>F38*F41</f>
        <v>0.36263736263736257</v>
      </c>
      <c r="G40" s="120">
        <f t="shared" ref="G40:BD40" si="21">G38*G41</f>
        <v>0.42268041237113402</v>
      </c>
      <c r="H40" s="108">
        <f t="shared" si="21"/>
        <v>0.32727272727272727</v>
      </c>
      <c r="I40" s="107">
        <f t="shared" si="21"/>
        <v>-5.6451612903225812E-2</v>
      </c>
      <c r="J40" s="108">
        <f t="shared" si="21"/>
        <v>-0.14492753623188409</v>
      </c>
      <c r="K40" s="107">
        <f t="shared" si="21"/>
        <v>-0.15753424657534246</v>
      </c>
      <c r="L40" s="108">
        <f t="shared" si="21"/>
        <v>0.10256410256410256</v>
      </c>
      <c r="M40" s="107">
        <f t="shared" si="21"/>
        <v>9.3220338983050849E-2</v>
      </c>
      <c r="N40" s="108">
        <f t="shared" si="21"/>
        <v>6.5040650406504072E-2</v>
      </c>
      <c r="O40" s="107">
        <f t="shared" si="21"/>
        <v>8.5271317829457363E-2</v>
      </c>
      <c r="P40" s="108">
        <f t="shared" si="21"/>
        <v>6.2015503875968991E-2</v>
      </c>
      <c r="Q40" s="107">
        <f t="shared" si="21"/>
        <v>8.3969465648854963E-2</v>
      </c>
      <c r="R40" s="108">
        <f t="shared" si="21"/>
        <v>-4.2857142857142858E-2</v>
      </c>
      <c r="S40" s="107">
        <f t="shared" si="21"/>
        <v>-8.0291970802919721E-2</v>
      </c>
      <c r="T40" s="108">
        <f t="shared" si="21"/>
        <v>-7.746478873239436E-2</v>
      </c>
      <c r="U40" s="107">
        <f t="shared" si="21"/>
        <v>4.4776119402985072E-2</v>
      </c>
      <c r="V40" s="108">
        <f t="shared" si="21"/>
        <v>5.5555555555555552E-2</v>
      </c>
      <c r="W40" s="107">
        <f t="shared" si="21"/>
        <v>4.5801526717557259E-2</v>
      </c>
      <c r="X40" s="108">
        <f t="shared" si="21"/>
        <v>-4.2857142857142858E-2</v>
      </c>
      <c r="Y40" s="107">
        <f t="shared" si="21"/>
        <v>6.0150375939849621E-2</v>
      </c>
      <c r="Z40" s="108">
        <f t="shared" si="21"/>
        <v>9.4890510948905105E-2</v>
      </c>
      <c r="AA40" s="107">
        <f t="shared" si="21"/>
        <v>2.9850746268656716E-2</v>
      </c>
      <c r="AB40" s="108">
        <f t="shared" si="21"/>
        <v>-1.4184397163120567E-2</v>
      </c>
      <c r="AC40" s="107">
        <f t="shared" si="21"/>
        <v>-3.3333333333333333E-2</v>
      </c>
      <c r="AD40" s="108">
        <f t="shared" si="21"/>
        <v>7.2463768115942045E-2</v>
      </c>
      <c r="AE40" s="107">
        <f t="shared" si="21"/>
        <v>2.8776978417266189E-2</v>
      </c>
      <c r="AF40" s="108">
        <f t="shared" si="21"/>
        <v>3.4482758620689655E-2</v>
      </c>
      <c r="AG40" s="107">
        <f t="shared" si="21"/>
        <v>-4.0540540540540543E-2</v>
      </c>
      <c r="AH40" s="108">
        <f t="shared" si="21"/>
        <v>0</v>
      </c>
      <c r="AI40" s="107">
        <f t="shared" si="21"/>
        <v>-0.14000000000000001</v>
      </c>
      <c r="AJ40" s="108">
        <f t="shared" si="21"/>
        <v>-1</v>
      </c>
      <c r="AK40" s="107">
        <f t="shared" si="21"/>
        <v>-1</v>
      </c>
      <c r="AL40" s="108">
        <f t="shared" si="21"/>
        <v>3.875968992248062E-2</v>
      </c>
      <c r="AM40" s="107">
        <f t="shared" si="21"/>
        <v>0</v>
      </c>
      <c r="AN40" s="108">
        <f t="shared" si="21"/>
        <v>0</v>
      </c>
      <c r="AO40" s="107">
        <f t="shared" si="21"/>
        <v>0.17910447761194029</v>
      </c>
      <c r="AP40" s="108">
        <f t="shared" si="21"/>
        <v>7.746478873239436E-2</v>
      </c>
      <c r="AQ40" s="107">
        <f t="shared" si="21"/>
        <v>-1.9607843137254902E-2</v>
      </c>
      <c r="AR40" s="108">
        <f t="shared" si="21"/>
        <v>-0.12658227848101267</v>
      </c>
      <c r="AS40" s="107">
        <f t="shared" si="21"/>
        <v>-6.535947712418301E-2</v>
      </c>
      <c r="AT40" s="108">
        <f t="shared" si="21"/>
        <v>6.6666666666666671E-3</v>
      </c>
      <c r="AU40" s="107">
        <f t="shared" si="21"/>
        <v>0</v>
      </c>
      <c r="AV40" s="108">
        <f t="shared" si="21"/>
        <v>0</v>
      </c>
      <c r="AW40" s="107">
        <f t="shared" si="21"/>
        <v>0</v>
      </c>
      <c r="AX40" s="108">
        <f t="shared" si="21"/>
        <v>0</v>
      </c>
      <c r="AY40" s="107">
        <f t="shared" si="21"/>
        <v>0</v>
      </c>
      <c r="AZ40" s="108">
        <f t="shared" si="21"/>
        <v>0</v>
      </c>
      <c r="BB40" s="70" t="e">
        <f t="shared" si="21"/>
        <v>#N/A</v>
      </c>
      <c r="BC40" s="62" t="e">
        <f t="shared" si="21"/>
        <v>#N/A</v>
      </c>
      <c r="BD40" s="70" t="e">
        <f t="shared" si="21"/>
        <v>#N/A</v>
      </c>
    </row>
    <row r="41" spans="2:56" s="27" customFormat="1" ht="24" customHeight="1" x14ac:dyDescent="0.55000000000000004">
      <c r="B41" s="97" t="s">
        <v>52</v>
      </c>
      <c r="F41" s="121">
        <v>18</v>
      </c>
      <c r="G41" s="121">
        <v>18</v>
      </c>
      <c r="H41" s="121">
        <v>18</v>
      </c>
      <c r="I41" s="121">
        <v>18</v>
      </c>
      <c r="J41" s="121">
        <v>18</v>
      </c>
      <c r="K41" s="121">
        <v>18</v>
      </c>
      <c r="L41" s="121">
        <v>18</v>
      </c>
      <c r="M41" s="121">
        <v>18</v>
      </c>
      <c r="N41" s="121">
        <v>18</v>
      </c>
      <c r="O41" s="121">
        <v>18</v>
      </c>
      <c r="P41" s="121">
        <v>18</v>
      </c>
      <c r="Q41" s="121">
        <v>18</v>
      </c>
      <c r="R41" s="121">
        <v>18</v>
      </c>
      <c r="S41" s="121">
        <v>18</v>
      </c>
      <c r="T41" s="121">
        <v>18</v>
      </c>
      <c r="U41" s="121">
        <v>18</v>
      </c>
      <c r="V41" s="121">
        <v>18</v>
      </c>
      <c r="W41" s="121">
        <v>18</v>
      </c>
      <c r="X41" s="121">
        <v>18</v>
      </c>
      <c r="Y41" s="121">
        <v>18</v>
      </c>
      <c r="Z41" s="121">
        <v>18</v>
      </c>
      <c r="AA41" s="121">
        <v>18</v>
      </c>
      <c r="AB41" s="121">
        <v>18</v>
      </c>
      <c r="AC41" s="121">
        <v>18</v>
      </c>
      <c r="AD41" s="121">
        <v>18</v>
      </c>
      <c r="AE41" s="121">
        <v>18</v>
      </c>
      <c r="AF41" s="121">
        <v>18</v>
      </c>
      <c r="AG41" s="121">
        <v>18</v>
      </c>
      <c r="AH41" s="121">
        <v>18</v>
      </c>
      <c r="AI41" s="121">
        <v>18</v>
      </c>
      <c r="AJ41" s="121">
        <v>18</v>
      </c>
      <c r="AK41" s="121">
        <v>18</v>
      </c>
      <c r="AL41" s="121">
        <v>18</v>
      </c>
      <c r="AM41" s="121">
        <v>18</v>
      </c>
      <c r="AN41" s="121">
        <v>18</v>
      </c>
      <c r="AO41" s="121">
        <v>18</v>
      </c>
      <c r="AP41" s="121">
        <v>18</v>
      </c>
      <c r="AQ41" s="121">
        <v>18</v>
      </c>
      <c r="AR41" s="121">
        <v>18</v>
      </c>
      <c r="AS41" s="121">
        <v>18</v>
      </c>
      <c r="AT41" s="121">
        <v>18</v>
      </c>
      <c r="AU41" s="121">
        <v>18</v>
      </c>
      <c r="AV41" s="121">
        <v>18</v>
      </c>
      <c r="AW41" s="121">
        <v>18</v>
      </c>
      <c r="AX41" s="121">
        <v>18</v>
      </c>
      <c r="AY41" s="121">
        <v>18</v>
      </c>
      <c r="AZ41" s="121">
        <v>18</v>
      </c>
      <c r="BB41" s="98">
        <v>18</v>
      </c>
      <c r="BC41" s="99">
        <v>18</v>
      </c>
      <c r="BD41" s="98">
        <v>18</v>
      </c>
    </row>
    <row r="42" spans="2:56" x14ac:dyDescent="0.55000000000000004">
      <c r="B42" s="3"/>
      <c r="F42" s="3"/>
      <c r="G42" s="49"/>
      <c r="H42" s="52"/>
      <c r="I42" s="49"/>
      <c r="J42" s="52"/>
      <c r="K42" s="49"/>
      <c r="L42" s="52"/>
      <c r="M42" s="49"/>
      <c r="N42" s="52"/>
      <c r="O42" s="49"/>
      <c r="P42" s="52"/>
      <c r="Q42" s="49"/>
      <c r="R42" s="52"/>
      <c r="S42" s="49"/>
      <c r="T42" s="52"/>
      <c r="U42" s="49"/>
      <c r="V42" s="52"/>
      <c r="W42" s="49"/>
      <c r="X42" s="52"/>
      <c r="Y42" s="49"/>
      <c r="Z42" s="52"/>
      <c r="AA42" s="49"/>
      <c r="AB42" s="52"/>
      <c r="AC42" s="49"/>
      <c r="AD42" s="52"/>
      <c r="AE42" s="49"/>
      <c r="AF42" s="52"/>
      <c r="AG42" s="49"/>
      <c r="AH42" s="52"/>
      <c r="AI42" s="49"/>
      <c r="AJ42" s="52"/>
      <c r="AK42" s="49"/>
      <c r="AL42" s="52"/>
      <c r="AM42" s="49"/>
      <c r="AN42" s="52"/>
      <c r="AO42" s="49"/>
      <c r="AP42" s="52"/>
      <c r="AQ42" s="49"/>
      <c r="AR42" s="52"/>
      <c r="AS42" s="49"/>
      <c r="AT42" s="52"/>
      <c r="AU42" s="49"/>
      <c r="AV42" s="52"/>
      <c r="AW42" s="49"/>
      <c r="AX42" s="52"/>
      <c r="AY42" s="49"/>
      <c r="AZ42" s="52"/>
      <c r="BB42" s="49"/>
      <c r="BC42" s="52"/>
      <c r="BD42" s="49"/>
    </row>
    <row r="43" spans="2:56" ht="67.5" x14ac:dyDescent="0.55000000000000004">
      <c r="B43" s="22" t="s">
        <v>24</v>
      </c>
      <c r="F43" s="93">
        <f>F30+(F30*F40)</f>
        <v>168.96703296703296</v>
      </c>
      <c r="G43" s="109">
        <f t="shared" ref="G43:BD43" si="22">G30+(G30*G40)</f>
        <v>196.32989690721649</v>
      </c>
      <c r="H43" s="110">
        <f t="shared" si="22"/>
        <v>193.78181818181818</v>
      </c>
      <c r="I43" s="109">
        <f t="shared" si="22"/>
        <v>110.39516129032258</v>
      </c>
      <c r="J43" s="110">
        <f t="shared" si="22"/>
        <v>100.89855072463767</v>
      </c>
      <c r="K43" s="109">
        <f t="shared" si="22"/>
        <v>103.62328767123287</v>
      </c>
      <c r="L43" s="110">
        <f t="shared" si="22"/>
        <v>142.23076923076923</v>
      </c>
      <c r="M43" s="109">
        <f t="shared" si="22"/>
        <v>141.02542372881356</v>
      </c>
      <c r="N43" s="110">
        <f t="shared" si="22"/>
        <v>139.52032520325204</v>
      </c>
      <c r="O43" s="109">
        <f t="shared" si="22"/>
        <v>151.93798449612405</v>
      </c>
      <c r="P43" s="110">
        <f t="shared" si="22"/>
        <v>145.49612403100775</v>
      </c>
      <c r="Q43" s="109">
        <f t="shared" si="22"/>
        <v>153.92366412213741</v>
      </c>
      <c r="R43" s="110">
        <f t="shared" si="22"/>
        <v>128.25714285714287</v>
      </c>
      <c r="S43" s="109">
        <f t="shared" si="22"/>
        <v>115.88321167883211</v>
      </c>
      <c r="T43" s="110">
        <f t="shared" si="22"/>
        <v>120.85211267605634</v>
      </c>
      <c r="U43" s="109">
        <f t="shared" si="22"/>
        <v>146.26865671641792</v>
      </c>
      <c r="V43" s="110">
        <f t="shared" si="22"/>
        <v>140.38888888888889</v>
      </c>
      <c r="W43" s="109">
        <f t="shared" si="22"/>
        <v>143.27480916030535</v>
      </c>
      <c r="X43" s="110">
        <f t="shared" si="22"/>
        <v>128.25714285714287</v>
      </c>
      <c r="Y43" s="109">
        <f t="shared" si="22"/>
        <v>149.48120300751879</v>
      </c>
      <c r="Z43" s="110">
        <f t="shared" si="22"/>
        <v>164.23357664233578</v>
      </c>
      <c r="AA43" s="109">
        <f t="shared" si="22"/>
        <v>142.11940298507463</v>
      </c>
      <c r="AB43" s="110">
        <f t="shared" si="22"/>
        <v>137.02836879432624</v>
      </c>
      <c r="AC43" s="109">
        <f t="shared" si="22"/>
        <v>140.16666666666666</v>
      </c>
      <c r="AD43" s="110">
        <f t="shared" si="22"/>
        <v>158.72463768115944</v>
      </c>
      <c r="AE43" s="109">
        <f t="shared" si="22"/>
        <v>147.11510791366908</v>
      </c>
      <c r="AF43" s="110">
        <f t="shared" si="22"/>
        <v>155.17241379310346</v>
      </c>
      <c r="AG43" s="109">
        <f t="shared" si="22"/>
        <v>136.24324324324326</v>
      </c>
      <c r="AH43" s="110">
        <f t="shared" si="22"/>
        <v>143</v>
      </c>
      <c r="AI43" s="109">
        <f t="shared" si="22"/>
        <v>110.94</v>
      </c>
      <c r="AJ43" s="110">
        <f t="shared" si="22"/>
        <v>0</v>
      </c>
      <c r="AK43" s="109">
        <f t="shared" si="22"/>
        <v>0</v>
      </c>
      <c r="AL43" s="110">
        <f t="shared" si="22"/>
        <v>139.19379844961242</v>
      </c>
      <c r="AM43" s="109">
        <f t="shared" si="22"/>
        <v>142</v>
      </c>
      <c r="AN43" s="110">
        <f t="shared" si="22"/>
        <v>153</v>
      </c>
      <c r="AO43" s="109">
        <f t="shared" si="22"/>
        <v>186.29850746268656</v>
      </c>
      <c r="AP43" s="110">
        <f t="shared" si="22"/>
        <v>164.85211267605632</v>
      </c>
      <c r="AQ43" s="109">
        <f t="shared" si="22"/>
        <v>147.05882352941177</v>
      </c>
      <c r="AR43" s="110">
        <f t="shared" si="22"/>
        <v>120.53164556962025</v>
      </c>
      <c r="AS43" s="109">
        <f t="shared" si="22"/>
        <v>133.65359477124184</v>
      </c>
      <c r="AT43" s="110">
        <f t="shared" si="22"/>
        <v>152.00666666666666</v>
      </c>
      <c r="AU43" s="109" t="e">
        <f t="shared" si="22"/>
        <v>#N/A</v>
      </c>
      <c r="AV43" s="110" t="e">
        <f t="shared" si="22"/>
        <v>#N/A</v>
      </c>
      <c r="AW43" s="109" t="e">
        <f t="shared" si="22"/>
        <v>#N/A</v>
      </c>
      <c r="AX43" s="110" t="e">
        <f t="shared" si="22"/>
        <v>#N/A</v>
      </c>
      <c r="AY43" s="109" t="e">
        <f t="shared" si="22"/>
        <v>#N/A</v>
      </c>
      <c r="AZ43" s="110" t="e">
        <f t="shared" si="22"/>
        <v>#N/A</v>
      </c>
      <c r="BB43" s="70" t="e">
        <f t="shared" si="22"/>
        <v>#N/A</v>
      </c>
      <c r="BC43" s="62" t="e">
        <f t="shared" si="22"/>
        <v>#N/A</v>
      </c>
      <c r="BD43" s="70" t="e">
        <f t="shared" si="22"/>
        <v>#N/A</v>
      </c>
    </row>
    <row r="44" spans="2:56" x14ac:dyDescent="0.55000000000000004">
      <c r="B44" s="3"/>
      <c r="F44" s="3"/>
      <c r="G44" s="49"/>
      <c r="H44" s="52"/>
      <c r="I44" s="49"/>
      <c r="J44" s="52"/>
      <c r="K44" s="49"/>
      <c r="L44" s="52"/>
      <c r="M44" s="49"/>
      <c r="N44" s="52"/>
      <c r="O44" s="49"/>
      <c r="P44" s="52"/>
      <c r="Q44" s="49"/>
      <c r="R44" s="52"/>
      <c r="S44" s="49"/>
      <c r="T44" s="52"/>
      <c r="U44" s="49"/>
      <c r="V44" s="52"/>
      <c r="W44" s="49"/>
      <c r="X44" s="52"/>
      <c r="Y44" s="49"/>
      <c r="Z44" s="52"/>
      <c r="AA44" s="49"/>
      <c r="AB44" s="52"/>
      <c r="AC44" s="49"/>
      <c r="AD44" s="52"/>
      <c r="AE44" s="49"/>
      <c r="AF44" s="52"/>
      <c r="AG44" s="49"/>
      <c r="AH44" s="52"/>
      <c r="AI44" s="49"/>
      <c r="AJ44" s="52"/>
      <c r="AK44" s="49"/>
      <c r="AL44" s="52"/>
      <c r="AM44" s="49"/>
      <c r="AN44" s="52"/>
      <c r="AO44" s="49"/>
      <c r="AP44" s="52"/>
      <c r="AQ44" s="49"/>
      <c r="AR44" s="52"/>
      <c r="AS44" s="49"/>
      <c r="AT44" s="52"/>
      <c r="AU44" s="49"/>
      <c r="AV44" s="52"/>
      <c r="AW44" s="49"/>
      <c r="AX44" s="52"/>
      <c r="AY44" s="49"/>
      <c r="AZ44" s="52"/>
      <c r="BB44" s="49"/>
      <c r="BC44" s="52"/>
      <c r="BD44" s="49"/>
    </row>
    <row r="45" spans="2:56" x14ac:dyDescent="0.55000000000000004">
      <c r="B45" s="22" t="s">
        <v>53</v>
      </c>
      <c r="F45" s="22">
        <f>F43/$F$1</f>
        <v>59.495434143321468</v>
      </c>
      <c r="G45" s="69">
        <f t="shared" ref="G45:AZ45" si="23">G43/$F$1</f>
        <v>69.130245389864967</v>
      </c>
      <c r="H45" s="61">
        <f t="shared" si="23"/>
        <v>68.233034571062745</v>
      </c>
      <c r="I45" s="69">
        <f t="shared" si="23"/>
        <v>38.871535665606544</v>
      </c>
      <c r="J45" s="61">
        <f t="shared" si="23"/>
        <v>35.527658705858336</v>
      </c>
      <c r="K45" s="69">
        <f t="shared" si="23"/>
        <v>36.487073123673547</v>
      </c>
      <c r="L45" s="61">
        <f t="shared" si="23"/>
        <v>50.081256771397619</v>
      </c>
      <c r="M45" s="69">
        <f t="shared" si="23"/>
        <v>49.656839341131537</v>
      </c>
      <c r="N45" s="61">
        <f t="shared" si="23"/>
        <v>49.126875071567625</v>
      </c>
      <c r="O45" s="69">
        <f t="shared" si="23"/>
        <v>53.499290315536641</v>
      </c>
      <c r="P45" s="61">
        <f t="shared" si="23"/>
        <v>51.231029588383016</v>
      </c>
      <c r="Q45" s="69">
        <f t="shared" si="23"/>
        <v>54.198473282442755</v>
      </c>
      <c r="R45" s="61">
        <f t="shared" si="23"/>
        <v>45.160965794768615</v>
      </c>
      <c r="S45" s="69">
        <f t="shared" si="23"/>
        <v>40.803947774236661</v>
      </c>
      <c r="T45" s="61">
        <f t="shared" si="23"/>
        <v>42.55356080142829</v>
      </c>
      <c r="U45" s="69">
        <f t="shared" si="23"/>
        <v>51.503048139583775</v>
      </c>
      <c r="V45" s="61">
        <f t="shared" si="23"/>
        <v>49.43270735524257</v>
      </c>
      <c r="W45" s="69">
        <f t="shared" si="23"/>
        <v>50.448876464896252</v>
      </c>
      <c r="X45" s="61">
        <f t="shared" si="23"/>
        <v>45.160965794768615</v>
      </c>
      <c r="Y45" s="69">
        <f t="shared" si="23"/>
        <v>52.634226411098169</v>
      </c>
      <c r="Z45" s="61">
        <f t="shared" si="23"/>
        <v>57.828724169836541</v>
      </c>
      <c r="AA45" s="69">
        <f t="shared" si="23"/>
        <v>50.042043304603745</v>
      </c>
      <c r="AB45" s="61">
        <f t="shared" si="23"/>
        <v>48.249425631805018</v>
      </c>
      <c r="AC45" s="69">
        <f t="shared" si="23"/>
        <v>49.354460093896712</v>
      </c>
      <c r="AD45" s="61">
        <f t="shared" si="23"/>
        <v>55.888956929985717</v>
      </c>
      <c r="AE45" s="69">
        <f t="shared" si="23"/>
        <v>51.801094335798972</v>
      </c>
      <c r="AF45" s="61">
        <f t="shared" si="23"/>
        <v>54.63817387081108</v>
      </c>
      <c r="AG45" s="69">
        <f t="shared" si="23"/>
        <v>47.972972972972983</v>
      </c>
      <c r="AH45" s="61">
        <f t="shared" si="23"/>
        <v>50.352112676056343</v>
      </c>
      <c r="AI45" s="69">
        <f t="shared" si="23"/>
        <v>39.063380281690144</v>
      </c>
      <c r="AJ45" s="61">
        <f t="shared" si="23"/>
        <v>0</v>
      </c>
      <c r="AK45" s="69">
        <f t="shared" si="23"/>
        <v>0</v>
      </c>
      <c r="AL45" s="61">
        <f t="shared" si="23"/>
        <v>49.011900862539584</v>
      </c>
      <c r="AM45" s="69">
        <f t="shared" si="23"/>
        <v>50</v>
      </c>
      <c r="AN45" s="61">
        <f t="shared" si="23"/>
        <v>53.87323943661972</v>
      </c>
      <c r="AO45" s="69">
        <f t="shared" si="23"/>
        <v>65.598066007988223</v>
      </c>
      <c r="AP45" s="61">
        <f t="shared" si="23"/>
        <v>58.046518547907155</v>
      </c>
      <c r="AQ45" s="69">
        <f t="shared" si="23"/>
        <v>51.78127589063795</v>
      </c>
      <c r="AR45" s="61">
        <f t="shared" si="23"/>
        <v>42.440720270993047</v>
      </c>
      <c r="AS45" s="69">
        <f t="shared" si="23"/>
        <v>47.061124919451352</v>
      </c>
      <c r="AT45" s="61">
        <f t="shared" si="23"/>
        <v>53.52347417840376</v>
      </c>
      <c r="AU45" s="69" t="e">
        <f t="shared" si="23"/>
        <v>#N/A</v>
      </c>
      <c r="AV45" s="61" t="e">
        <f t="shared" si="23"/>
        <v>#N/A</v>
      </c>
      <c r="AW45" s="69" t="e">
        <f t="shared" si="23"/>
        <v>#N/A</v>
      </c>
      <c r="AX45" s="61" t="e">
        <f t="shared" si="23"/>
        <v>#N/A</v>
      </c>
      <c r="AY45" s="69" t="e">
        <f t="shared" si="23"/>
        <v>#N/A</v>
      </c>
      <c r="AZ45" s="61" t="e">
        <f t="shared" si="23"/>
        <v>#N/A</v>
      </c>
      <c r="BB45" s="70" t="e">
        <f>BB43/BB1</f>
        <v>#N/A</v>
      </c>
      <c r="BC45" s="62" t="e">
        <f>BC43/BC1</f>
        <v>#N/A</v>
      </c>
      <c r="BD45" s="70" t="e">
        <f>BD43/BD1</f>
        <v>#N/A</v>
      </c>
    </row>
    <row r="46" spans="2:56" x14ac:dyDescent="0.55000000000000004">
      <c r="B46" s="3"/>
      <c r="F46" s="3"/>
      <c r="G46" s="49"/>
      <c r="H46" s="52"/>
      <c r="I46" s="49"/>
      <c r="J46" s="52"/>
      <c r="K46" s="49"/>
      <c r="L46" s="52"/>
      <c r="M46" s="49"/>
      <c r="N46" s="52"/>
      <c r="O46" s="49"/>
      <c r="P46" s="52"/>
      <c r="Q46" s="49"/>
      <c r="R46" s="52"/>
      <c r="S46" s="49"/>
      <c r="T46" s="52"/>
      <c r="U46" s="49"/>
      <c r="V46" s="52"/>
      <c r="W46" s="49"/>
      <c r="X46" s="52"/>
      <c r="Y46" s="49"/>
      <c r="Z46" s="52"/>
      <c r="AA46" s="49"/>
      <c r="AB46" s="52"/>
      <c r="AC46" s="49"/>
      <c r="AD46" s="52"/>
      <c r="AE46" s="49"/>
      <c r="AF46" s="52"/>
      <c r="AG46" s="49"/>
      <c r="AH46" s="52"/>
      <c r="AI46" s="49"/>
      <c r="AJ46" s="52"/>
      <c r="AK46" s="49"/>
      <c r="AL46" s="52"/>
      <c r="AM46" s="49"/>
      <c r="AN46" s="52"/>
      <c r="AO46" s="49"/>
      <c r="AP46" s="52"/>
      <c r="AQ46" s="49"/>
      <c r="AR46" s="52"/>
      <c r="AS46" s="49"/>
      <c r="AT46" s="52"/>
      <c r="AU46" s="49"/>
      <c r="AV46" s="52"/>
      <c r="AW46" s="49"/>
      <c r="AX46" s="52"/>
      <c r="AY46" s="49"/>
      <c r="AZ46" s="52"/>
      <c r="BB46" s="49"/>
      <c r="BC46" s="52"/>
      <c r="BD46" s="49"/>
    </row>
    <row r="47" spans="2:56" ht="90" x14ac:dyDescent="0.55000000000000004">
      <c r="B47" s="92" t="s">
        <v>54</v>
      </c>
      <c r="F47" s="102">
        <f>'SDR Patient and Stations'!E10</f>
        <v>34</v>
      </c>
      <c r="G47" s="172">
        <f>G45-G26</f>
        <v>35.130245389864967</v>
      </c>
      <c r="H47" s="118">
        <f>H45-H26</f>
        <v>34.233034571062745</v>
      </c>
      <c r="I47" s="119">
        <f t="shared" ref="I47:AZ47" si="24">I45-I26</f>
        <v>4.8715356656065438</v>
      </c>
      <c r="J47" s="118">
        <f t="shared" si="24"/>
        <v>-8.472341294141664</v>
      </c>
      <c r="K47" s="119">
        <f t="shared" si="24"/>
        <v>-7.5129268763264534</v>
      </c>
      <c r="L47" s="118">
        <f t="shared" si="24"/>
        <v>6.0812567713976193</v>
      </c>
      <c r="M47" s="119">
        <f t="shared" si="24"/>
        <v>15.656839341131537</v>
      </c>
      <c r="N47" s="118">
        <f t="shared" si="24"/>
        <v>15.126875071567625</v>
      </c>
      <c r="O47" s="119">
        <f t="shared" si="24"/>
        <v>13.418033544139021</v>
      </c>
      <c r="P47" s="118">
        <f t="shared" si="24"/>
        <v>7.2310295883830165</v>
      </c>
      <c r="Q47" s="119">
        <f t="shared" si="24"/>
        <v>10.198473282442755</v>
      </c>
      <c r="R47" s="118">
        <f t="shared" si="24"/>
        <v>1.1609657947686145</v>
      </c>
      <c r="S47" s="119">
        <f t="shared" si="24"/>
        <v>-3.1960522257633386</v>
      </c>
      <c r="T47" s="118">
        <f t="shared" si="24"/>
        <v>-1.44643919857171</v>
      </c>
      <c r="U47" s="119">
        <f t="shared" si="24"/>
        <v>7.5030481395837754</v>
      </c>
      <c r="V47" s="118">
        <f t="shared" si="24"/>
        <v>5.4327073552425702</v>
      </c>
      <c r="W47" s="119">
        <f t="shared" si="24"/>
        <v>6.4488764648962515</v>
      </c>
      <c r="X47" s="118">
        <f t="shared" si="24"/>
        <v>1.1609657947686145</v>
      </c>
      <c r="Y47" s="119">
        <f t="shared" si="24"/>
        <v>8.6342264110981688</v>
      </c>
      <c r="Z47" s="118">
        <f t="shared" si="24"/>
        <v>13.828724169836541</v>
      </c>
      <c r="AA47" s="119">
        <f t="shared" si="24"/>
        <v>6.0420433046037445</v>
      </c>
      <c r="AB47" s="118">
        <f t="shared" si="24"/>
        <v>4.2494256318050176</v>
      </c>
      <c r="AC47" s="119">
        <f t="shared" si="24"/>
        <v>5.3544600938967122</v>
      </c>
      <c r="AD47" s="118">
        <f t="shared" si="24"/>
        <v>11.888956929985717</v>
      </c>
      <c r="AE47" s="119">
        <f t="shared" si="24"/>
        <v>7.8010943357989717</v>
      </c>
      <c r="AF47" s="118">
        <f t="shared" si="24"/>
        <v>10.63817387081108</v>
      </c>
      <c r="AG47" s="119">
        <f t="shared" si="24"/>
        <v>3.9729729729729826</v>
      </c>
      <c r="AH47" s="118">
        <f t="shared" si="24"/>
        <v>6.3521126760563433</v>
      </c>
      <c r="AI47" s="119">
        <f t="shared" si="24"/>
        <v>-4.9366197183098564</v>
      </c>
      <c r="AJ47" s="118">
        <f t="shared" si="24"/>
        <v>-44</v>
      </c>
      <c r="AK47" s="119">
        <f t="shared" si="24"/>
        <v>-44</v>
      </c>
      <c r="AL47" s="118">
        <f t="shared" si="24"/>
        <v>5.0119008625395836</v>
      </c>
      <c r="AM47" s="119">
        <f t="shared" si="24"/>
        <v>6</v>
      </c>
      <c r="AN47" s="118">
        <f t="shared" si="24"/>
        <v>27.87323943661972</v>
      </c>
      <c r="AO47" s="119">
        <f t="shared" si="24"/>
        <v>34.586165145448639</v>
      </c>
      <c r="AP47" s="118">
        <f t="shared" si="24"/>
        <v>21.034617685367571</v>
      </c>
      <c r="AQ47" s="119">
        <f t="shared" si="24"/>
        <v>7.78127589063795</v>
      </c>
      <c r="AR47" s="118">
        <f t="shared" si="24"/>
        <v>-1.5592797290069527</v>
      </c>
      <c r="AS47" s="119">
        <f t="shared" si="24"/>
        <v>3.0611249194513519</v>
      </c>
      <c r="AT47" s="118">
        <f t="shared" si="24"/>
        <v>9.5234741784037595</v>
      </c>
      <c r="AU47" s="119" t="e">
        <f t="shared" si="24"/>
        <v>#N/A</v>
      </c>
      <c r="AV47" s="118" t="e">
        <f t="shared" si="24"/>
        <v>#N/A</v>
      </c>
      <c r="AW47" s="119" t="e">
        <f t="shared" si="24"/>
        <v>#N/A</v>
      </c>
      <c r="AX47" s="118" t="e">
        <f t="shared" si="24"/>
        <v>#N/A</v>
      </c>
      <c r="AY47" s="119" t="e">
        <f t="shared" si="24"/>
        <v>#N/A</v>
      </c>
      <c r="AZ47" s="118" t="e">
        <f t="shared" si="24"/>
        <v>#N/A</v>
      </c>
      <c r="BB47" s="103">
        <f>'SDR Patient and Stations'!BA10</f>
        <v>0</v>
      </c>
      <c r="BC47" s="104">
        <f>'SDR Patient and Stations'!BB10</f>
        <v>0</v>
      </c>
      <c r="BD47" s="103">
        <f>'SDR Patient and Stations'!BC10</f>
        <v>0</v>
      </c>
    </row>
    <row r="48" spans="2:56" x14ac:dyDescent="0.55000000000000004">
      <c r="B48" s="3"/>
      <c r="F48" s="3"/>
      <c r="G48" s="49"/>
      <c r="H48" s="52"/>
      <c r="I48" s="49"/>
      <c r="J48" s="52"/>
      <c r="K48" s="49"/>
      <c r="L48" s="52"/>
      <c r="M48" s="49"/>
      <c r="N48" s="52"/>
      <c r="O48" s="49"/>
      <c r="P48" s="52"/>
      <c r="Q48" s="49"/>
      <c r="R48" s="52"/>
      <c r="S48" s="49"/>
      <c r="T48" s="52"/>
      <c r="U48" s="49"/>
      <c r="V48" s="52"/>
      <c r="W48" s="49"/>
      <c r="X48" s="52"/>
      <c r="Y48" s="49"/>
      <c r="Z48" s="52"/>
      <c r="AA48" s="49"/>
      <c r="AB48" s="52"/>
      <c r="AC48" s="49"/>
      <c r="AD48" s="52"/>
      <c r="AE48" s="49"/>
      <c r="AF48" s="52"/>
      <c r="AG48" s="49"/>
      <c r="AH48" s="52"/>
      <c r="AI48" s="49"/>
      <c r="AJ48" s="52"/>
      <c r="AK48" s="49"/>
      <c r="AL48" s="52"/>
      <c r="AM48" s="49"/>
      <c r="AN48" s="52"/>
      <c r="AO48" s="49"/>
      <c r="AP48" s="52"/>
      <c r="AQ48" s="49"/>
      <c r="AR48" s="52"/>
      <c r="AS48" s="49"/>
      <c r="AT48" s="52"/>
      <c r="AU48" s="49"/>
      <c r="AV48" s="52"/>
      <c r="AW48" s="49"/>
      <c r="AX48" s="52"/>
      <c r="AY48" s="49"/>
      <c r="AZ48" s="52"/>
      <c r="BB48" s="49"/>
      <c r="BC48" s="52"/>
      <c r="BD48" s="49"/>
    </row>
    <row r="49" spans="2:56" s="19" customFormat="1" x14ac:dyDescent="0.55000000000000004">
      <c r="B49" s="25" t="s">
        <v>26</v>
      </c>
      <c r="F49" s="96">
        <v>0</v>
      </c>
      <c r="G49" s="71">
        <f>IF((((IF(AND(G24&gt;($F$1-0.00001),((G45-G26)&gt;0)),(G45-G26),0)))&gt;=10),10,(IF(AND(G24&gt;($F$1-0.00001),((G45-G26)&gt;0)),(G45-G26),0)))</f>
        <v>10</v>
      </c>
      <c r="H49" s="63">
        <f>IF((((IF(AND(H24&gt;($F$1-0.00001),((H45-H26)&gt;0)),(H45-H26),0)))&gt;=10),10,(IF(AND(H24&gt;($F$1-0.00001),((H45-H26)&gt;0)),(H45-H26),0)))</f>
        <v>10</v>
      </c>
      <c r="I49" s="71">
        <f t="shared" ref="I49:AZ49" si="25">IF((((IF(AND(I24&gt;($F$1-0.00001),((I45-I26)&gt;0)),(I45-I26),0)))&gt;=10),10,(IF(AND(I24&gt;($F$1-0.00001),((I45-I26)&gt;0)),(I45-I26),0)))</f>
        <v>4.8715356656065438</v>
      </c>
      <c r="J49" s="63">
        <f t="shared" si="25"/>
        <v>0</v>
      </c>
      <c r="K49" s="71">
        <f t="shared" si="25"/>
        <v>0</v>
      </c>
      <c r="L49" s="63">
        <f t="shared" si="25"/>
        <v>6.0812567713976193</v>
      </c>
      <c r="M49" s="71">
        <f t="shared" si="25"/>
        <v>10</v>
      </c>
      <c r="N49" s="63">
        <f t="shared" si="25"/>
        <v>10</v>
      </c>
      <c r="O49" s="71">
        <f t="shared" si="25"/>
        <v>10</v>
      </c>
      <c r="P49" s="63">
        <f t="shared" si="25"/>
        <v>7.2310295883830165</v>
      </c>
      <c r="Q49" s="71">
        <f t="shared" si="25"/>
        <v>10</v>
      </c>
      <c r="R49" s="63">
        <f t="shared" si="25"/>
        <v>1.1609657947686145</v>
      </c>
      <c r="S49" s="71">
        <f t="shared" si="25"/>
        <v>0</v>
      </c>
      <c r="T49" s="63">
        <f t="shared" si="25"/>
        <v>0</v>
      </c>
      <c r="U49" s="71">
        <f t="shared" si="25"/>
        <v>7.5030481395837754</v>
      </c>
      <c r="V49" s="63">
        <f t="shared" si="25"/>
        <v>5.4327073552425702</v>
      </c>
      <c r="W49" s="71">
        <f t="shared" si="25"/>
        <v>6.4488764648962515</v>
      </c>
      <c r="X49" s="63">
        <f t="shared" si="25"/>
        <v>1.1609657947686145</v>
      </c>
      <c r="Y49" s="71">
        <f t="shared" si="25"/>
        <v>8.6342264110981688</v>
      </c>
      <c r="Z49" s="63">
        <f t="shared" si="25"/>
        <v>10</v>
      </c>
      <c r="AA49" s="71">
        <f t="shared" si="25"/>
        <v>6.0420433046037445</v>
      </c>
      <c r="AB49" s="63">
        <f t="shared" si="25"/>
        <v>4.2494256318050176</v>
      </c>
      <c r="AC49" s="71">
        <f t="shared" si="25"/>
        <v>5.3544600938967122</v>
      </c>
      <c r="AD49" s="63">
        <f t="shared" si="25"/>
        <v>10</v>
      </c>
      <c r="AE49" s="71">
        <f t="shared" si="25"/>
        <v>7.8010943357989717</v>
      </c>
      <c r="AF49" s="63">
        <f t="shared" si="25"/>
        <v>10</v>
      </c>
      <c r="AG49" s="71">
        <f t="shared" si="25"/>
        <v>3.9729729729729826</v>
      </c>
      <c r="AH49" s="63">
        <f t="shared" si="25"/>
        <v>6.3521126760563433</v>
      </c>
      <c r="AI49" s="71">
        <f t="shared" si="25"/>
        <v>0</v>
      </c>
      <c r="AJ49" s="63">
        <f t="shared" si="25"/>
        <v>0</v>
      </c>
      <c r="AK49" s="71">
        <f t="shared" si="25"/>
        <v>0</v>
      </c>
      <c r="AL49" s="63">
        <f t="shared" si="25"/>
        <v>5.0119008625395836</v>
      </c>
      <c r="AM49" s="71">
        <f t="shared" si="25"/>
        <v>6</v>
      </c>
      <c r="AN49" s="63">
        <f t="shared" si="25"/>
        <v>10</v>
      </c>
      <c r="AO49" s="71">
        <f t="shared" si="25"/>
        <v>10</v>
      </c>
      <c r="AP49" s="63">
        <f t="shared" si="25"/>
        <v>10</v>
      </c>
      <c r="AQ49" s="71">
        <f t="shared" si="25"/>
        <v>7.78127589063795</v>
      </c>
      <c r="AR49" s="63">
        <f t="shared" si="25"/>
        <v>0</v>
      </c>
      <c r="AS49" s="71">
        <f t="shared" si="25"/>
        <v>3.0611249194513519</v>
      </c>
      <c r="AT49" s="63">
        <f t="shared" si="25"/>
        <v>9.5234741784037595</v>
      </c>
      <c r="AU49" s="71" t="e">
        <f t="shared" si="25"/>
        <v>#N/A</v>
      </c>
      <c r="AV49" s="63" t="e">
        <f t="shared" si="25"/>
        <v>#N/A</v>
      </c>
      <c r="AW49" s="71" t="e">
        <f t="shared" si="25"/>
        <v>#N/A</v>
      </c>
      <c r="AX49" s="63" t="e">
        <f t="shared" si="25"/>
        <v>#N/A</v>
      </c>
      <c r="AY49" s="71" t="e">
        <f t="shared" si="25"/>
        <v>#N/A</v>
      </c>
      <c r="AZ49" s="63" t="e">
        <f t="shared" si="25"/>
        <v>#N/A</v>
      </c>
      <c r="BB49" s="71" t="e">
        <f t="shared" ref="BB49:BD49" si="26">BB45-BB47</f>
        <v>#N/A</v>
      </c>
      <c r="BC49" s="63" t="e">
        <f t="shared" si="26"/>
        <v>#N/A</v>
      </c>
      <c r="BD49" s="71" t="e">
        <f t="shared" si="26"/>
        <v>#N/A</v>
      </c>
    </row>
    <row r="50" spans="2:56" x14ac:dyDescent="0.55000000000000004">
      <c r="L50"/>
      <c r="M50" s="19"/>
      <c r="O50" s="19"/>
      <c r="Q50" s="19"/>
      <c r="S50" s="19"/>
      <c r="U50" s="19"/>
      <c r="W50" s="19"/>
      <c r="Y50" s="19"/>
      <c r="AA50" s="19"/>
      <c r="AC50" s="19"/>
      <c r="AE50" s="19"/>
      <c r="AG50" s="19"/>
      <c r="AI50" s="19"/>
      <c r="AK50" s="19"/>
      <c r="AM50" s="19"/>
      <c r="AO50" s="19"/>
      <c r="AQ50" s="19"/>
      <c r="AS50" s="19"/>
      <c r="AU50" s="19"/>
      <c r="AW50" s="19"/>
      <c r="AY50" s="19"/>
    </row>
  </sheetData>
  <mergeCells count="4">
    <mergeCell ref="A27:B27"/>
    <mergeCell ref="A28:B28"/>
    <mergeCell ref="A29:B29"/>
    <mergeCell ref="A26:E26"/>
  </mergeCells>
  <conditionalFormatting sqref="G36:J36 G38:J38 G40:J40 G43:J43 G45:J45 G49:J49">
    <cfRule type="expression" dxfId="9" priority="5" stopIfTrue="1">
      <formula>ISERROR</formula>
    </cfRule>
  </conditionalFormatting>
  <conditionalFormatting sqref="BB36:BD36 BB38:BD38 BB40:BD40 BB43:BD43 BB45:BD45 BB49:BD49">
    <cfRule type="expression" dxfId="8" priority="4" stopIfTrue="1">
      <formula>ISERROR</formula>
    </cfRule>
  </conditionalFormatting>
  <conditionalFormatting sqref="K36 K38 K40 K43 K45 K49">
    <cfRule type="expression" dxfId="7" priority="3" stopIfTrue="1">
      <formula>ISERROR</formula>
    </cfRule>
  </conditionalFormatting>
  <conditionalFormatting sqref="L36 N36 P36 R36 T36 V36 X36 Z36 AB36 AD36 AF36 AH36 AJ36 AL36 AN36 AP36 AR36 AT36 AV36 AX36 AZ36 L38 N38 P38 R38 T38 V38 X38 Z38 AB38 AD38 AF38 AH38 AJ38 AL38 AN38 AP38 AR38 AT38 AV38 AX38 AZ38 L40 N40 P40 R40 T40 V40 X40 Z40 AB40 AD40 AF40 AH40 AJ40 AL40 AN40 AP40 AR40 AT40 AV40 AX40 AZ40 L43 N43 P43 R43 T43 V43 X43 Z43 AB43 AD43 AF43 AH43 AJ43 AL43 AN43 AP43 AR43 AT43 AV43 AX43 AZ43 L45 N45 P45 R45 T45 V45 X45 Z45 AB45 AD45 AF45 AH45 AJ45 AL45 AN45 AP45 AR45 AT45 AV45 AX45 AZ45 L49 N49 P49 R49 T49 V49 X49 Z49 AB49 AD49 AF49 AH49 AJ49 AL49 AN49 AP49 AR49 AT49 AV49 AX49 AZ49">
    <cfRule type="expression" dxfId="6" priority="2" stopIfTrue="1">
      <formula>ISERROR</formula>
    </cfRule>
  </conditionalFormatting>
  <conditionalFormatting sqref="M36 O36 Q36 S36 U36 W36 Y36 AA36 AC36 AE36 AG36 AI36 AK36 AM36 AO36 AQ36 AS36 AU36 AW36 AY36 M38 O38 Q38 S38 U38 W38 Y38 AA38 AC38 AE38 AG38 AI38 AK38 AM38 AO38 AQ38 AS38 AU38 AW38 AY38 M40 O40 Q40 S40 U40 W40 Y40 AA40 AC40 AE40 AG40 AI40 AK40 AM40 AO40 AQ40 AS40 AU40 AW40 AY40 M43 O43 Q43 S43 U43 W43 Y43 AA43 AC43 AE43 AG43 AI43 AK43 AM43 AO43 AQ43 AS43 AU43 AW43 AY43 M45 O45 Q45 S45 U45 W45 Y45 AA45 AC45 AE45 AG45 AI45 AK45 AM45 AO45 AQ45 AS45 AU45 AW45 AY45 M49 O49 Q49 S49 U49 W49 Y49 AA49 AC49 AE49 AG49 AI49 AK49 AM49 AO49 AQ49 AS49 AU49 AW49 AY49">
    <cfRule type="expression" dxfId="5" priority="1" stopIfTrue="1">
      <formula>ISERROR</formula>
    </cfRule>
  </conditionalFormatting>
  <dataValidations count="1">
    <dataValidation type="list" allowBlank="1" showInputMessage="1" showErrorMessage="1" sqref="F41:AZ41">
      <formula1>$C$3:$C$5</formula1>
    </dataValidation>
  </dataValidations>
  <pageMargins left="0.7" right="0.7" top="0.75" bottom="0.75" header="0.3" footer="0.3"/>
  <legacyDrawing r:id="rId1"/>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F50"/>
  <sheetViews>
    <sheetView zoomScale="90" zoomScaleNormal="90" workbookViewId="0">
      <selection activeCell="B37" sqref="B37"/>
    </sheetView>
  </sheetViews>
  <sheetFormatPr defaultColWidth="11" defaultRowHeight="22.5" x14ac:dyDescent="0.55000000000000004"/>
  <cols>
    <col min="2" max="2" width="47.21875" customWidth="1"/>
    <col min="3" max="5" width="11.109375" bestFit="1" customWidth="1"/>
    <col min="6" max="6" width="15.109375" customWidth="1"/>
    <col min="7" max="10" width="11.109375" bestFit="1" customWidth="1"/>
    <col min="11" max="12" width="12.77734375" style="19" customWidth="1"/>
    <col min="13" max="30" width="11.109375" bestFit="1" customWidth="1"/>
    <col min="31" max="31" width="11.21875" bestFit="1" customWidth="1"/>
    <col min="32" max="53" width="11.109375" bestFit="1" customWidth="1"/>
    <col min="54" max="58" width="0" hidden="1" customWidth="1"/>
  </cols>
  <sheetData>
    <row r="1" spans="1:56" ht="25.5" x14ac:dyDescent="0.6">
      <c r="B1" s="1" t="s">
        <v>63</v>
      </c>
      <c r="C1" s="30">
        <v>0.7</v>
      </c>
      <c r="D1" s="1"/>
      <c r="E1" s="1" t="s">
        <v>31</v>
      </c>
      <c r="F1" s="29">
        <v>2.8</v>
      </c>
      <c r="G1" s="1"/>
      <c r="H1" s="1"/>
      <c r="I1" s="1"/>
      <c r="J1" s="1"/>
      <c r="K1" s="100"/>
      <c r="L1" s="100"/>
      <c r="M1" s="2"/>
      <c r="N1" s="2"/>
      <c r="O1" s="2"/>
      <c r="P1" s="2"/>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row>
    <row r="2" spans="1:56" ht="22.5" customHeight="1" x14ac:dyDescent="0.55000000000000004">
      <c r="B2" s="4" t="s">
        <v>0</v>
      </c>
      <c r="C2" s="4"/>
      <c r="D2" s="4"/>
      <c r="E2" s="4"/>
      <c r="F2" s="4"/>
      <c r="G2" s="4"/>
      <c r="H2" s="4"/>
      <c r="I2" s="4"/>
      <c r="J2" s="4"/>
      <c r="K2" s="101"/>
      <c r="L2" s="101"/>
      <c r="M2" s="2"/>
      <c r="N2" s="2"/>
      <c r="O2" s="2"/>
      <c r="P2" s="2"/>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row>
    <row r="3" spans="1:56" ht="22.5" customHeight="1" x14ac:dyDescent="0.65">
      <c r="A3" s="89" t="s">
        <v>49</v>
      </c>
      <c r="B3" s="90" t="s">
        <v>46</v>
      </c>
      <c r="C3" s="90">
        <v>18</v>
      </c>
      <c r="D3" s="4"/>
      <c r="E3" s="4"/>
      <c r="F3" s="4"/>
      <c r="G3" s="4"/>
      <c r="H3" s="4"/>
      <c r="I3" s="4"/>
      <c r="J3" s="4"/>
      <c r="K3" s="101"/>
      <c r="L3" s="101"/>
      <c r="M3" s="2"/>
      <c r="N3" s="2"/>
      <c r="O3" s="2"/>
      <c r="P3" s="2"/>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row>
    <row r="4" spans="1:56" ht="22.5" customHeight="1" x14ac:dyDescent="0.65">
      <c r="A4" s="89" t="s">
        <v>50</v>
      </c>
      <c r="B4" s="90" t="s">
        <v>47</v>
      </c>
      <c r="C4" s="90">
        <v>20</v>
      </c>
      <c r="D4" s="4"/>
      <c r="E4" s="4"/>
      <c r="F4" s="4"/>
      <c r="G4" s="4"/>
      <c r="H4" s="4"/>
      <c r="I4" s="4"/>
      <c r="J4" s="4"/>
      <c r="K4" s="101"/>
      <c r="L4" s="101"/>
      <c r="M4" s="2"/>
      <c r="N4" s="2"/>
      <c r="O4" s="2"/>
      <c r="P4" s="2"/>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row>
    <row r="5" spans="1:56" ht="22.5" customHeight="1" x14ac:dyDescent="0.65">
      <c r="A5" s="89" t="s">
        <v>51</v>
      </c>
      <c r="B5" s="90" t="s">
        <v>48</v>
      </c>
      <c r="C5" s="90">
        <v>22</v>
      </c>
      <c r="D5" s="4"/>
      <c r="E5" s="4"/>
      <c r="F5" s="4"/>
      <c r="G5" s="4"/>
      <c r="H5" s="4"/>
      <c r="I5" s="4"/>
      <c r="J5" s="4"/>
      <c r="K5" s="101"/>
      <c r="L5" s="101"/>
      <c r="M5" s="2"/>
      <c r="N5" s="2"/>
      <c r="O5" s="2"/>
      <c r="P5" s="2"/>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row>
    <row r="6" spans="1:56" ht="22.5" customHeight="1" x14ac:dyDescent="0.55000000000000004">
      <c r="B6" s="4"/>
      <c r="C6" s="4"/>
      <c r="D6" s="4"/>
      <c r="E6" s="4"/>
      <c r="F6" s="4"/>
      <c r="G6" s="4"/>
      <c r="H6" s="4"/>
      <c r="I6" s="4"/>
      <c r="J6" s="4"/>
      <c r="K6" s="101"/>
      <c r="L6" s="101"/>
      <c r="M6" s="2"/>
      <c r="N6" s="2"/>
      <c r="O6" s="2"/>
      <c r="P6" s="2"/>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row>
    <row r="7" spans="1:56" ht="22.5" customHeight="1" x14ac:dyDescent="0.55000000000000004">
      <c r="B7" s="4"/>
      <c r="C7" s="4"/>
      <c r="D7" s="4"/>
      <c r="E7" s="4"/>
      <c r="F7" s="4"/>
      <c r="G7" s="4"/>
      <c r="H7" s="4"/>
      <c r="I7" s="4"/>
      <c r="J7" s="4"/>
      <c r="K7" s="101"/>
      <c r="L7" s="101"/>
      <c r="M7" s="2"/>
      <c r="N7" s="2"/>
      <c r="O7" s="2"/>
      <c r="P7" s="2"/>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row>
    <row r="8" spans="1:56" x14ac:dyDescent="0.55000000000000004">
      <c r="B8" s="4"/>
      <c r="C8" s="4"/>
      <c r="D8" s="4"/>
      <c r="E8" s="4"/>
      <c r="F8" s="4"/>
      <c r="G8" s="4"/>
      <c r="H8" s="4"/>
      <c r="I8" s="4"/>
      <c r="J8" s="4"/>
      <c r="K8" s="101"/>
      <c r="L8" s="101"/>
      <c r="M8" s="2"/>
      <c r="N8" s="2"/>
      <c r="O8" s="2"/>
      <c r="P8" s="2"/>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row>
    <row r="9" spans="1:56" s="40" customFormat="1" ht="25.5" x14ac:dyDescent="0.6">
      <c r="B9" s="38" t="s">
        <v>3</v>
      </c>
      <c r="C9" s="39" t="s">
        <v>4</v>
      </c>
      <c r="D9" s="72" t="s">
        <v>5</v>
      </c>
      <c r="E9" s="75" t="s">
        <v>4</v>
      </c>
      <c r="F9" s="72" t="s">
        <v>5</v>
      </c>
      <c r="G9" s="75" t="s">
        <v>4</v>
      </c>
      <c r="H9" s="72" t="s">
        <v>6</v>
      </c>
      <c r="I9" s="75" t="s">
        <v>4</v>
      </c>
      <c r="J9" s="72" t="s">
        <v>5</v>
      </c>
      <c r="K9" s="75" t="s">
        <v>7</v>
      </c>
      <c r="L9" s="72" t="s">
        <v>9</v>
      </c>
      <c r="M9" s="75" t="s">
        <v>8</v>
      </c>
      <c r="N9" s="72" t="s">
        <v>9</v>
      </c>
      <c r="O9" s="75" t="s">
        <v>8</v>
      </c>
      <c r="P9" s="72" t="s">
        <v>9</v>
      </c>
      <c r="Q9" s="75" t="s">
        <v>8</v>
      </c>
      <c r="R9" s="72" t="s">
        <v>9</v>
      </c>
      <c r="S9" s="75" t="s">
        <v>8</v>
      </c>
      <c r="T9" s="72" t="s">
        <v>9</v>
      </c>
      <c r="U9" s="75" t="s">
        <v>8</v>
      </c>
      <c r="V9" s="72" t="s">
        <v>9</v>
      </c>
      <c r="W9" s="75" t="s">
        <v>8</v>
      </c>
      <c r="X9" s="72" t="s">
        <v>9</v>
      </c>
      <c r="Y9" s="75" t="s">
        <v>8</v>
      </c>
      <c r="Z9" s="72" t="s">
        <v>9</v>
      </c>
      <c r="AA9" s="75" t="s">
        <v>8</v>
      </c>
      <c r="AB9" s="72" t="s">
        <v>9</v>
      </c>
      <c r="AC9" s="75" t="s">
        <v>8</v>
      </c>
      <c r="AD9" s="72" t="s">
        <v>9</v>
      </c>
      <c r="AE9" s="75" t="s">
        <v>8</v>
      </c>
      <c r="AF9" s="72" t="s">
        <v>9</v>
      </c>
      <c r="AG9" s="75" t="s">
        <v>8</v>
      </c>
      <c r="AH9" s="72" t="s">
        <v>9</v>
      </c>
      <c r="AI9" s="75" t="s">
        <v>8</v>
      </c>
      <c r="AJ9" s="72" t="s">
        <v>9</v>
      </c>
      <c r="AK9" s="75" t="s">
        <v>8</v>
      </c>
      <c r="AL9" s="72" t="s">
        <v>9</v>
      </c>
      <c r="AM9" s="75" t="s">
        <v>8</v>
      </c>
      <c r="AN9" s="72" t="s">
        <v>9</v>
      </c>
      <c r="AO9" s="75" t="s">
        <v>8</v>
      </c>
      <c r="AP9" s="72" t="s">
        <v>9</v>
      </c>
      <c r="AQ9" s="75" t="s">
        <v>8</v>
      </c>
      <c r="AR9" s="72" t="s">
        <v>9</v>
      </c>
      <c r="AS9" s="75" t="s">
        <v>8</v>
      </c>
      <c r="AT9" s="72" t="s">
        <v>9</v>
      </c>
      <c r="AU9" s="75" t="s">
        <v>8</v>
      </c>
      <c r="AV9" s="72" t="s">
        <v>9</v>
      </c>
      <c r="AW9" s="75" t="s">
        <v>8</v>
      </c>
      <c r="AX9" s="72" t="s">
        <v>9</v>
      </c>
      <c r="AY9" s="75" t="s">
        <v>8</v>
      </c>
      <c r="AZ9" s="72" t="s">
        <v>9</v>
      </c>
      <c r="BA9" s="75" t="s">
        <v>8</v>
      </c>
    </row>
    <row r="10" spans="1:56" s="40" customFormat="1" ht="25.5" x14ac:dyDescent="0.6">
      <c r="B10" s="38" t="s">
        <v>10</v>
      </c>
      <c r="C10" s="38">
        <v>1997</v>
      </c>
      <c r="D10" s="73">
        <v>1997</v>
      </c>
      <c r="E10" s="76">
        <v>1998</v>
      </c>
      <c r="F10" s="73">
        <v>1998</v>
      </c>
      <c r="G10" s="76">
        <v>1999</v>
      </c>
      <c r="H10" s="73">
        <v>1999</v>
      </c>
      <c r="I10" s="76">
        <v>2000</v>
      </c>
      <c r="J10" s="73">
        <v>2000</v>
      </c>
      <c r="K10" s="76">
        <v>2001</v>
      </c>
      <c r="L10" s="73">
        <v>2002</v>
      </c>
      <c r="M10" s="76">
        <v>2002</v>
      </c>
      <c r="N10" s="73">
        <v>2003</v>
      </c>
      <c r="O10" s="76">
        <v>2003</v>
      </c>
      <c r="P10" s="73">
        <f t="shared" ref="P10:BA10" si="0">N10+1</f>
        <v>2004</v>
      </c>
      <c r="Q10" s="76">
        <f t="shared" si="0"/>
        <v>2004</v>
      </c>
      <c r="R10" s="73">
        <f t="shared" si="0"/>
        <v>2005</v>
      </c>
      <c r="S10" s="76">
        <f t="shared" si="0"/>
        <v>2005</v>
      </c>
      <c r="T10" s="73">
        <f t="shared" si="0"/>
        <v>2006</v>
      </c>
      <c r="U10" s="76">
        <f t="shared" si="0"/>
        <v>2006</v>
      </c>
      <c r="V10" s="73">
        <f t="shared" si="0"/>
        <v>2007</v>
      </c>
      <c r="W10" s="76">
        <f t="shared" si="0"/>
        <v>2007</v>
      </c>
      <c r="X10" s="73">
        <f t="shared" si="0"/>
        <v>2008</v>
      </c>
      <c r="Y10" s="76">
        <f t="shared" si="0"/>
        <v>2008</v>
      </c>
      <c r="Z10" s="73">
        <f t="shared" si="0"/>
        <v>2009</v>
      </c>
      <c r="AA10" s="76">
        <f t="shared" si="0"/>
        <v>2009</v>
      </c>
      <c r="AB10" s="73">
        <f t="shared" si="0"/>
        <v>2010</v>
      </c>
      <c r="AC10" s="76">
        <f t="shared" si="0"/>
        <v>2010</v>
      </c>
      <c r="AD10" s="73">
        <f t="shared" si="0"/>
        <v>2011</v>
      </c>
      <c r="AE10" s="76">
        <f t="shared" si="0"/>
        <v>2011</v>
      </c>
      <c r="AF10" s="73">
        <f t="shared" si="0"/>
        <v>2012</v>
      </c>
      <c r="AG10" s="76">
        <f t="shared" si="0"/>
        <v>2012</v>
      </c>
      <c r="AH10" s="73">
        <f t="shared" si="0"/>
        <v>2013</v>
      </c>
      <c r="AI10" s="76">
        <f t="shared" si="0"/>
        <v>2013</v>
      </c>
      <c r="AJ10" s="73">
        <f t="shared" si="0"/>
        <v>2014</v>
      </c>
      <c r="AK10" s="76">
        <f t="shared" si="0"/>
        <v>2014</v>
      </c>
      <c r="AL10" s="73">
        <f t="shared" si="0"/>
        <v>2015</v>
      </c>
      <c r="AM10" s="76">
        <f t="shared" si="0"/>
        <v>2015</v>
      </c>
      <c r="AN10" s="73">
        <f t="shared" si="0"/>
        <v>2016</v>
      </c>
      <c r="AO10" s="76">
        <f t="shared" si="0"/>
        <v>2016</v>
      </c>
      <c r="AP10" s="73">
        <f t="shared" si="0"/>
        <v>2017</v>
      </c>
      <c r="AQ10" s="76">
        <f t="shared" si="0"/>
        <v>2017</v>
      </c>
      <c r="AR10" s="73">
        <f t="shared" si="0"/>
        <v>2018</v>
      </c>
      <c r="AS10" s="76">
        <f t="shared" si="0"/>
        <v>2018</v>
      </c>
      <c r="AT10" s="73">
        <f t="shared" si="0"/>
        <v>2019</v>
      </c>
      <c r="AU10" s="76">
        <f t="shared" si="0"/>
        <v>2019</v>
      </c>
      <c r="AV10" s="73">
        <f t="shared" si="0"/>
        <v>2020</v>
      </c>
      <c r="AW10" s="76">
        <f t="shared" si="0"/>
        <v>2020</v>
      </c>
      <c r="AX10" s="73">
        <f t="shared" si="0"/>
        <v>2021</v>
      </c>
      <c r="AY10" s="76">
        <f t="shared" si="0"/>
        <v>2021</v>
      </c>
      <c r="AZ10" s="73">
        <f t="shared" si="0"/>
        <v>2022</v>
      </c>
      <c r="BA10" s="76">
        <f t="shared" si="0"/>
        <v>2022</v>
      </c>
    </row>
    <row r="11" spans="1:56" s="40" customFormat="1" ht="25.5" x14ac:dyDescent="0.6">
      <c r="B11" s="38" t="s">
        <v>11</v>
      </c>
      <c r="C11" s="41">
        <v>35217</v>
      </c>
      <c r="D11" s="74">
        <v>35431</v>
      </c>
      <c r="E11" s="77">
        <f>C11+365.25</f>
        <v>35582.25</v>
      </c>
      <c r="F11" s="74">
        <f t="shared" ref="F11:K12" si="1">D11+365.25</f>
        <v>35796.25</v>
      </c>
      <c r="G11" s="77">
        <f t="shared" si="1"/>
        <v>35947.5</v>
      </c>
      <c r="H11" s="74">
        <f t="shared" si="1"/>
        <v>36161.5</v>
      </c>
      <c r="I11" s="77">
        <f t="shared" si="1"/>
        <v>36312.75</v>
      </c>
      <c r="J11" s="74">
        <f t="shared" si="1"/>
        <v>36526.75</v>
      </c>
      <c r="K11" s="77">
        <f t="shared" si="1"/>
        <v>36678</v>
      </c>
      <c r="L11" s="74">
        <v>36892</v>
      </c>
      <c r="M11" s="77">
        <v>37043</v>
      </c>
      <c r="N11" s="74">
        <v>37257</v>
      </c>
      <c r="O11" s="77">
        <v>37438</v>
      </c>
      <c r="P11" s="74">
        <f>N11+365.5</f>
        <v>37622.5</v>
      </c>
      <c r="Q11" s="77">
        <f>O11+365.5</f>
        <v>37803.5</v>
      </c>
      <c r="R11" s="74">
        <f>P11+365.75</f>
        <v>37988.25</v>
      </c>
      <c r="S11" s="77">
        <f>Q11+365.75</f>
        <v>38169.25</v>
      </c>
      <c r="T11" s="74">
        <f>R11+366</f>
        <v>38354.25</v>
      </c>
      <c r="U11" s="77">
        <f>S11+366</f>
        <v>38535.25</v>
      </c>
      <c r="V11" s="74">
        <f t="shared" ref="V11:AK12" si="2">T11+365.25</f>
        <v>38719.5</v>
      </c>
      <c r="W11" s="77">
        <f t="shared" si="2"/>
        <v>38900.5</v>
      </c>
      <c r="X11" s="74">
        <f t="shared" si="2"/>
        <v>39084.75</v>
      </c>
      <c r="Y11" s="77">
        <f t="shared" si="2"/>
        <v>39265.75</v>
      </c>
      <c r="Z11" s="74">
        <f t="shared" si="2"/>
        <v>39450</v>
      </c>
      <c r="AA11" s="77">
        <f t="shared" si="2"/>
        <v>39631</v>
      </c>
      <c r="AB11" s="74">
        <f t="shared" si="2"/>
        <v>39815.25</v>
      </c>
      <c r="AC11" s="77">
        <f t="shared" si="2"/>
        <v>39996.25</v>
      </c>
      <c r="AD11" s="74">
        <f t="shared" si="2"/>
        <v>40180.5</v>
      </c>
      <c r="AE11" s="77">
        <f t="shared" si="2"/>
        <v>40361.5</v>
      </c>
      <c r="AF11" s="74">
        <f t="shared" si="2"/>
        <v>40545.75</v>
      </c>
      <c r="AG11" s="77">
        <f t="shared" si="2"/>
        <v>40726.75</v>
      </c>
      <c r="AH11" s="74">
        <f t="shared" si="2"/>
        <v>40911</v>
      </c>
      <c r="AI11" s="77">
        <f t="shared" si="2"/>
        <v>41092</v>
      </c>
      <c r="AJ11" s="74">
        <f t="shared" si="2"/>
        <v>41276.25</v>
      </c>
      <c r="AK11" s="77">
        <f t="shared" si="2"/>
        <v>41457.25</v>
      </c>
      <c r="AL11" s="74">
        <f t="shared" ref="AL11:BA12" si="3">AJ11+365.25</f>
        <v>41641.5</v>
      </c>
      <c r="AM11" s="77">
        <f t="shared" si="3"/>
        <v>41822.5</v>
      </c>
      <c r="AN11" s="74">
        <f t="shared" si="3"/>
        <v>42006.75</v>
      </c>
      <c r="AO11" s="77">
        <f t="shared" si="3"/>
        <v>42187.75</v>
      </c>
      <c r="AP11" s="74">
        <f t="shared" si="3"/>
        <v>42372</v>
      </c>
      <c r="AQ11" s="77">
        <f t="shared" si="3"/>
        <v>42553</v>
      </c>
      <c r="AR11" s="74">
        <f t="shared" si="3"/>
        <v>42737.25</v>
      </c>
      <c r="AS11" s="77">
        <f t="shared" si="3"/>
        <v>42918.25</v>
      </c>
      <c r="AT11" s="74">
        <f t="shared" si="3"/>
        <v>43102.5</v>
      </c>
      <c r="AU11" s="77">
        <f t="shared" si="3"/>
        <v>43283.5</v>
      </c>
      <c r="AV11" s="74">
        <f t="shared" si="3"/>
        <v>43467.75</v>
      </c>
      <c r="AW11" s="77">
        <f t="shared" si="3"/>
        <v>43648.75</v>
      </c>
      <c r="AX11" s="74">
        <f t="shared" si="3"/>
        <v>43833</v>
      </c>
      <c r="AY11" s="77">
        <f t="shared" si="3"/>
        <v>44014</v>
      </c>
      <c r="AZ11" s="74">
        <f t="shared" si="3"/>
        <v>44198.25</v>
      </c>
      <c r="BA11" s="77">
        <f t="shared" si="3"/>
        <v>44379.25</v>
      </c>
    </row>
    <row r="12" spans="1:56" s="40" customFormat="1" ht="25.5" x14ac:dyDescent="0.6">
      <c r="B12" s="38" t="s">
        <v>12</v>
      </c>
      <c r="C12" s="41">
        <v>35431</v>
      </c>
      <c r="D12" s="74">
        <v>35582</v>
      </c>
      <c r="E12" s="77">
        <f>C12+365.25</f>
        <v>35796.25</v>
      </c>
      <c r="F12" s="74">
        <f t="shared" si="1"/>
        <v>35947.25</v>
      </c>
      <c r="G12" s="77">
        <f t="shared" si="1"/>
        <v>36161.5</v>
      </c>
      <c r="H12" s="74">
        <f t="shared" si="1"/>
        <v>36312.5</v>
      </c>
      <c r="I12" s="77">
        <f t="shared" si="1"/>
        <v>36526.75</v>
      </c>
      <c r="J12" s="74">
        <v>36678</v>
      </c>
      <c r="K12" s="77">
        <f t="shared" si="1"/>
        <v>36892</v>
      </c>
      <c r="L12" s="74">
        <v>37043</v>
      </c>
      <c r="M12" s="77">
        <v>37257</v>
      </c>
      <c r="N12" s="74">
        <v>37408</v>
      </c>
      <c r="O12" s="77">
        <v>37591</v>
      </c>
      <c r="P12" s="74">
        <f>N12+365.5</f>
        <v>37773.5</v>
      </c>
      <c r="Q12" s="77">
        <f>O12+365.5</f>
        <v>37956.5</v>
      </c>
      <c r="R12" s="74">
        <f>P12+365.75</f>
        <v>38139.25</v>
      </c>
      <c r="S12" s="77">
        <f>Q12+365.75</f>
        <v>38322.25</v>
      </c>
      <c r="T12" s="74">
        <f>R12+366</f>
        <v>38505.25</v>
      </c>
      <c r="U12" s="77">
        <f>S12+366</f>
        <v>38688.25</v>
      </c>
      <c r="V12" s="74">
        <f t="shared" si="2"/>
        <v>38870.5</v>
      </c>
      <c r="W12" s="77">
        <f t="shared" si="2"/>
        <v>39053.5</v>
      </c>
      <c r="X12" s="74">
        <f t="shared" si="2"/>
        <v>39235.75</v>
      </c>
      <c r="Y12" s="77">
        <f t="shared" si="2"/>
        <v>39418.75</v>
      </c>
      <c r="Z12" s="74">
        <f t="shared" si="2"/>
        <v>39601</v>
      </c>
      <c r="AA12" s="77">
        <f t="shared" si="2"/>
        <v>39784</v>
      </c>
      <c r="AB12" s="74">
        <f t="shared" si="2"/>
        <v>39966.25</v>
      </c>
      <c r="AC12" s="77">
        <f t="shared" si="2"/>
        <v>40149.25</v>
      </c>
      <c r="AD12" s="74">
        <f t="shared" si="2"/>
        <v>40331.5</v>
      </c>
      <c r="AE12" s="77">
        <f t="shared" si="2"/>
        <v>40514.5</v>
      </c>
      <c r="AF12" s="74">
        <f t="shared" si="2"/>
        <v>40696.75</v>
      </c>
      <c r="AG12" s="77">
        <f t="shared" si="2"/>
        <v>40879.75</v>
      </c>
      <c r="AH12" s="74">
        <f t="shared" si="2"/>
        <v>41062</v>
      </c>
      <c r="AI12" s="77">
        <f t="shared" si="2"/>
        <v>41245</v>
      </c>
      <c r="AJ12" s="74">
        <f t="shared" si="2"/>
        <v>41427.25</v>
      </c>
      <c r="AK12" s="77">
        <f t="shared" si="2"/>
        <v>41610.25</v>
      </c>
      <c r="AL12" s="74">
        <f t="shared" si="3"/>
        <v>41792.5</v>
      </c>
      <c r="AM12" s="77">
        <f t="shared" si="3"/>
        <v>41975.5</v>
      </c>
      <c r="AN12" s="74">
        <f t="shared" si="3"/>
        <v>42157.75</v>
      </c>
      <c r="AO12" s="77">
        <f t="shared" si="3"/>
        <v>42340.75</v>
      </c>
      <c r="AP12" s="74">
        <f t="shared" si="3"/>
        <v>42523</v>
      </c>
      <c r="AQ12" s="77">
        <f t="shared" si="3"/>
        <v>42706</v>
      </c>
      <c r="AR12" s="74">
        <f t="shared" si="3"/>
        <v>42888.25</v>
      </c>
      <c r="AS12" s="77">
        <f t="shared" si="3"/>
        <v>43071.25</v>
      </c>
      <c r="AT12" s="74">
        <f t="shared" si="3"/>
        <v>43253.5</v>
      </c>
      <c r="AU12" s="77">
        <f t="shared" si="3"/>
        <v>43436.5</v>
      </c>
      <c r="AV12" s="74">
        <f t="shared" si="3"/>
        <v>43618.75</v>
      </c>
      <c r="AW12" s="77">
        <f t="shared" si="3"/>
        <v>43801.75</v>
      </c>
      <c r="AX12" s="74">
        <f t="shared" si="3"/>
        <v>43984</v>
      </c>
      <c r="AY12" s="77">
        <f t="shared" si="3"/>
        <v>44167</v>
      </c>
      <c r="AZ12" s="74">
        <f t="shared" si="3"/>
        <v>44349.25</v>
      </c>
      <c r="BA12" s="77">
        <f t="shared" si="3"/>
        <v>44532.25</v>
      </c>
    </row>
    <row r="13" spans="1:56" s="40" customFormat="1" ht="25.5" x14ac:dyDescent="0.6">
      <c r="B13" s="38" t="s">
        <v>13</v>
      </c>
      <c r="C13" s="38"/>
      <c r="D13" s="54">
        <f>'SDR Patient and Stations'!C12</f>
        <v>0.93269230769230771</v>
      </c>
      <c r="E13" s="55">
        <f>'SDR Patient and Stations'!D12</f>
        <v>0.80882352941176472</v>
      </c>
      <c r="F13" s="54">
        <f>'SDR Patient and Stations'!E12</f>
        <v>0.91176470588235292</v>
      </c>
      <c r="G13" s="55">
        <f>'SDR Patient and Stations'!F12</f>
        <v>0.78409090909090906</v>
      </c>
      <c r="H13" s="54">
        <f>'SDR Patient and Stations'!G12</f>
        <v>0.82954545454545459</v>
      </c>
      <c r="I13" s="55">
        <f>'SDR Patient and Stations'!H12</f>
        <v>0.86029411764705888</v>
      </c>
      <c r="J13" s="54">
        <f>'SDR Patient and Stations'!I12</f>
        <v>0.86764705882352944</v>
      </c>
      <c r="K13" s="55">
        <f>'SDR Patient and Stations'!J12</f>
        <v>0.90441176470588236</v>
      </c>
      <c r="L13" s="54">
        <f>'SDR Patient and Stations'!K12</f>
        <v>0.8716216216216216</v>
      </c>
      <c r="M13" s="55">
        <f>'SDR Patient and Stations'!L12</f>
        <v>0.8716216216216216</v>
      </c>
      <c r="N13" s="54">
        <f>'SDR Patient and Stations'!M12</f>
        <v>0.77976190476190477</v>
      </c>
      <c r="O13" s="55">
        <f>'SDR Patient and Stations'!N12</f>
        <v>0.83333333333333337</v>
      </c>
      <c r="P13" s="54">
        <f>'SDR Patient and Stations'!O12</f>
        <v>0.81547619047619047</v>
      </c>
      <c r="Q13" s="55">
        <f>'SDR Patient and Stations'!P12</f>
        <v>0.84523809523809523</v>
      </c>
      <c r="R13" s="54">
        <f>'SDR Patient and Stations'!Q12</f>
        <v>0.79761904761904767</v>
      </c>
      <c r="S13" s="55">
        <f>'SDR Patient and Stations'!R12</f>
        <v>0.75</v>
      </c>
      <c r="T13" s="54">
        <f>'SDR Patient and Stations'!S12</f>
        <v>0.77976190476190477</v>
      </c>
      <c r="U13" s="55">
        <f>'SDR Patient and Stations'!T12</f>
        <v>0.83333333333333337</v>
      </c>
      <c r="V13" s="54">
        <f>'SDR Patient and Stations'!U12</f>
        <v>0.79166666666666663</v>
      </c>
      <c r="W13" s="55">
        <f>'SDR Patient and Stations'!V12</f>
        <v>0.81547619047619047</v>
      </c>
      <c r="X13" s="54">
        <f>'SDR Patient and Stations'!W12</f>
        <v>0.79761904761904767</v>
      </c>
      <c r="Y13" s="55">
        <f>'SDR Patient and Stations'!X12</f>
        <v>0.88124999999999998</v>
      </c>
      <c r="Z13" s="54">
        <f>'SDR Patient and Stations'!Y12</f>
        <v>0.9375</v>
      </c>
      <c r="AA13" s="55">
        <f>'SDR Patient and Stations'!Z12</f>
        <v>0.86250000000000004</v>
      </c>
      <c r="AB13" s="54">
        <f>'SDR Patient and Stations'!AA12</f>
        <v>0.86875000000000002</v>
      </c>
      <c r="AC13" s="55">
        <f>'SDR Patient and Stations'!AB12</f>
        <v>0.86309523809523814</v>
      </c>
      <c r="AD13" s="54">
        <f>'SDR Patient and Stations'!AC12</f>
        <v>0.88095238095238093</v>
      </c>
      <c r="AE13" s="55">
        <f>'SDR Patient and Stations'!AD12</f>
        <v>0.85119047619047616</v>
      </c>
      <c r="AF13" s="54">
        <f>'SDR Patient and Stations'!AE12</f>
        <v>0.8928571428571429</v>
      </c>
      <c r="AG13" s="55">
        <f>'SDR Patient and Stations'!AF12</f>
        <v>0.84523809523809523</v>
      </c>
      <c r="AH13" s="54">
        <f>'SDR Patient and Stations'!AG12</f>
        <v>0.85119047619047616</v>
      </c>
      <c r="AI13" s="55">
        <f>'SDR Patient and Stations'!AH12</f>
        <v>0.7678571428571429</v>
      </c>
      <c r="AJ13" s="54">
        <f>'SDR Patient and Stations'!AI12</f>
        <v>0</v>
      </c>
      <c r="AK13" s="55">
        <f>'SDR Patient and Stations'!AJ12</f>
        <v>0</v>
      </c>
      <c r="AL13" s="54">
        <f>'SDR Patient and Stations'!AK12</f>
        <v>0.79761904761904767</v>
      </c>
      <c r="AM13" s="55">
        <f>'SDR Patient and Stations'!AL12</f>
        <v>0.84523809523809523</v>
      </c>
      <c r="AN13" s="54">
        <f>'SDR Patient and Stations'!AM12</f>
        <v>0.9107142857142857</v>
      </c>
      <c r="AO13" s="55">
        <f>'SDR Patient and Stations'!AN12</f>
        <v>0.94047619047619047</v>
      </c>
      <c r="AP13" s="54">
        <f>'SDR Patient and Stations'!AO12</f>
        <v>0.9107142857142857</v>
      </c>
      <c r="AQ13" s="55">
        <f>'SDR Patient and Stations'!AP12</f>
        <v>0.9375</v>
      </c>
      <c r="AR13" s="54">
        <f>'SDR Patient and Stations'!AQ12</f>
        <v>0.84146341463414631</v>
      </c>
      <c r="AS13" s="55">
        <f>'SDR Patient and Stations'!AR12</f>
        <v>0.87195121951219512</v>
      </c>
      <c r="AT13" s="54">
        <f>'SDR Patient and Stations'!AS12</f>
        <v>0.92073170731707321</v>
      </c>
      <c r="AU13" s="55" t="e">
        <f>'SDR Patient and Stations'!AT12</f>
        <v>#DIV/0!</v>
      </c>
      <c r="AV13" s="54">
        <f>'SDR Patient and Stations'!AU12</f>
        <v>0</v>
      </c>
      <c r="AW13" s="55">
        <f>'SDR Patient and Stations'!AV12</f>
        <v>0</v>
      </c>
      <c r="AX13" s="54">
        <f>'SDR Patient and Stations'!AW12</f>
        <v>0</v>
      </c>
      <c r="AY13" s="55">
        <f>'SDR Patient and Stations'!AX12</f>
        <v>0</v>
      </c>
      <c r="AZ13" s="54">
        <f>'SDR Patient and Stations'!AY12</f>
        <v>0</v>
      </c>
      <c r="BA13" s="55">
        <f>'SDR Patient and Stations'!AZ12</f>
        <v>0</v>
      </c>
    </row>
    <row r="14" spans="1:56" s="44" customFormat="1" ht="56.25" customHeight="1" x14ac:dyDescent="0.6">
      <c r="B14" s="163" t="s">
        <v>74</v>
      </c>
      <c r="C14" s="45">
        <f>'SDR Patient and Stations'!B14</f>
        <v>0</v>
      </c>
      <c r="D14" s="166">
        <f>'SDR Patient and Stations'!C14</f>
        <v>8</v>
      </c>
      <c r="E14" s="167">
        <f>'SDR Patient and Stations'!D14</f>
        <v>0</v>
      </c>
      <c r="F14" s="166">
        <f>'SDR Patient and Stations'!E14</f>
        <v>10</v>
      </c>
      <c r="G14" s="167">
        <f>'SDR Patient and Stations'!F14</f>
        <v>0</v>
      </c>
      <c r="H14" s="166">
        <f>'SDR Patient and Stations'!G14</f>
        <v>-10</v>
      </c>
      <c r="I14" s="167">
        <f>'SDR Patient and Stations'!H14</f>
        <v>0</v>
      </c>
      <c r="J14" s="166">
        <f>'SDR Patient and Stations'!I14</f>
        <v>0</v>
      </c>
      <c r="K14" s="167">
        <f>'SDR Patient and Stations'!J14</f>
        <v>3</v>
      </c>
      <c r="L14" s="166">
        <f>'SDR Patient and Stations'!K14</f>
        <v>0</v>
      </c>
      <c r="M14" s="167">
        <f>'SDR Patient and Stations'!L14</f>
        <v>5</v>
      </c>
      <c r="N14" s="166">
        <f>'SDR Patient and Stations'!M14</f>
        <v>0</v>
      </c>
      <c r="O14" s="167">
        <f>'SDR Patient and Stations'!N14</f>
        <v>0</v>
      </c>
      <c r="P14" s="166">
        <f>'SDR Patient and Stations'!O14</f>
        <v>0</v>
      </c>
      <c r="Q14" s="167">
        <f>'SDR Patient and Stations'!P14</f>
        <v>0</v>
      </c>
      <c r="R14" s="166">
        <f>'SDR Patient and Stations'!Q14</f>
        <v>0</v>
      </c>
      <c r="S14" s="167">
        <f>'SDR Patient and Stations'!R14</f>
        <v>0</v>
      </c>
      <c r="T14" s="166">
        <f>'SDR Patient and Stations'!S14</f>
        <v>0</v>
      </c>
      <c r="U14" s="167">
        <f>'SDR Patient and Stations'!T14</f>
        <v>0</v>
      </c>
      <c r="V14" s="166">
        <f>'SDR Patient and Stations'!U14</f>
        <v>0</v>
      </c>
      <c r="W14" s="167">
        <f>'SDR Patient and Stations'!V14</f>
        <v>0</v>
      </c>
      <c r="X14" s="166">
        <f>'SDR Patient and Stations'!W14</f>
        <v>-2</v>
      </c>
      <c r="Y14" s="167">
        <f>'SDR Patient and Stations'!X14</f>
        <v>0</v>
      </c>
      <c r="Z14" s="166">
        <f>'SDR Patient and Stations'!Y14</f>
        <v>0</v>
      </c>
      <c r="AA14" s="167">
        <f>'SDR Patient and Stations'!Z14</f>
        <v>0</v>
      </c>
      <c r="AB14" s="166">
        <f>'SDR Patient and Stations'!AA14</f>
        <v>2</v>
      </c>
      <c r="AC14" s="167">
        <f>'SDR Patient and Stations'!AB14</f>
        <v>0</v>
      </c>
      <c r="AD14" s="166">
        <f>'SDR Patient and Stations'!AC14</f>
        <v>0</v>
      </c>
      <c r="AE14" s="167">
        <f>'SDR Patient and Stations'!AD14</f>
        <v>0</v>
      </c>
      <c r="AF14" s="166">
        <f>'SDR Patient and Stations'!AE14</f>
        <v>0</v>
      </c>
      <c r="AG14" s="167">
        <f>'SDR Patient and Stations'!AF14</f>
        <v>0</v>
      </c>
      <c r="AH14" s="166">
        <f>'SDR Patient and Stations'!AG14</f>
        <v>0</v>
      </c>
      <c r="AI14" s="167">
        <f>'SDR Patient and Stations'!AH14</f>
        <v>-18</v>
      </c>
      <c r="AJ14" s="166">
        <f>'SDR Patient and Stations'!AI14</f>
        <v>0</v>
      </c>
      <c r="AK14" s="167">
        <f>'SDR Patient and Stations'!AJ14</f>
        <v>18</v>
      </c>
      <c r="AL14" s="166">
        <f>'SDR Patient and Stations'!AK14</f>
        <v>0</v>
      </c>
      <c r="AM14" s="167">
        <f>'SDR Patient and Stations'!AL14</f>
        <v>0</v>
      </c>
      <c r="AN14" s="166">
        <f>'SDR Patient and Stations'!AM14</f>
        <v>0</v>
      </c>
      <c r="AO14" s="167">
        <f>'SDR Patient and Stations'!AN14</f>
        <v>0</v>
      </c>
      <c r="AP14" s="166">
        <f>'SDR Patient and Stations'!AO14</f>
        <v>-2</v>
      </c>
      <c r="AQ14" s="167">
        <f>'SDR Patient and Stations'!AP14</f>
        <v>1</v>
      </c>
      <c r="AR14" s="166">
        <f>'SDR Patient and Stations'!AQ14</f>
        <v>0</v>
      </c>
      <c r="AS14" s="167">
        <f>'SDR Patient and Stations'!AR14</f>
        <v>0</v>
      </c>
      <c r="AT14" s="166">
        <f>'SDR Patient and Stations'!AS14</f>
        <v>0</v>
      </c>
      <c r="AU14" s="167">
        <f>'SDR Patient and Stations'!AT14</f>
        <v>0</v>
      </c>
      <c r="AV14" s="166">
        <f>'SDR Patient and Stations'!AU14</f>
        <v>0</v>
      </c>
      <c r="AW14" s="167">
        <f>'SDR Patient and Stations'!AV14</f>
        <v>0</v>
      </c>
      <c r="AX14" s="166">
        <f>'SDR Patient and Stations'!AW14</f>
        <v>0</v>
      </c>
      <c r="AY14" s="167">
        <f>'SDR Patient and Stations'!AX14</f>
        <v>0</v>
      </c>
      <c r="AZ14" s="166">
        <f>'SDR Patient and Stations'!AY14</f>
        <v>0</v>
      </c>
      <c r="BA14" s="167">
        <f>'SDR Patient and Stations'!AZ14</f>
        <v>0</v>
      </c>
      <c r="BB14" s="51"/>
      <c r="BC14" s="48"/>
      <c r="BD14" s="51"/>
    </row>
    <row r="15" spans="1:56" s="44" customFormat="1" ht="25.5" x14ac:dyDescent="0.6">
      <c r="B15" s="43" t="s">
        <v>72</v>
      </c>
      <c r="C15" s="43"/>
      <c r="D15" s="168">
        <f>'SDR Patient and Stations'!C15</f>
        <v>0</v>
      </c>
      <c r="E15" s="166">
        <f>'SDR Patient and Stations'!D15</f>
        <v>0</v>
      </c>
      <c r="F15" s="167">
        <f>'SDR Patient and Stations'!E15</f>
        <v>0</v>
      </c>
      <c r="G15" s="166">
        <f>'SDR Patient and Stations'!F15</f>
        <v>8</v>
      </c>
      <c r="H15" s="167">
        <f>'SDR Patient and Stations'!G15</f>
        <v>0</v>
      </c>
      <c r="I15" s="166">
        <f>'SDR Patient and Stations'!H15</f>
        <v>10</v>
      </c>
      <c r="J15" s="167">
        <f>'SDR Patient and Stations'!I15</f>
        <v>0</v>
      </c>
      <c r="K15" s="166">
        <f>'SDR Patient and Stations'!J15</f>
        <v>-10</v>
      </c>
      <c r="L15" s="167">
        <f>'SDR Patient and Stations'!K15</f>
        <v>0</v>
      </c>
      <c r="M15" s="166">
        <f>'SDR Patient and Stations'!L15</f>
        <v>0</v>
      </c>
      <c r="N15" s="167">
        <f>'SDR Patient and Stations'!M15</f>
        <v>3</v>
      </c>
      <c r="O15" s="166">
        <f>'SDR Patient and Stations'!N15</f>
        <v>0</v>
      </c>
      <c r="P15" s="167">
        <f>'SDR Patient and Stations'!O15</f>
        <v>5</v>
      </c>
      <c r="Q15" s="166">
        <f>'SDR Patient and Stations'!P15</f>
        <v>0</v>
      </c>
      <c r="R15" s="167">
        <f>'SDR Patient and Stations'!Q15</f>
        <v>0</v>
      </c>
      <c r="S15" s="166">
        <f>'SDR Patient and Stations'!R15</f>
        <v>0</v>
      </c>
      <c r="T15" s="167">
        <f>'SDR Patient and Stations'!S15</f>
        <v>0</v>
      </c>
      <c r="U15" s="166">
        <f>'SDR Patient and Stations'!T15</f>
        <v>0</v>
      </c>
      <c r="V15" s="167">
        <f>'SDR Patient and Stations'!U15</f>
        <v>0</v>
      </c>
      <c r="W15" s="166">
        <f>'SDR Patient and Stations'!V15</f>
        <v>0</v>
      </c>
      <c r="X15" s="167">
        <f>'SDR Patient and Stations'!W15</f>
        <v>0</v>
      </c>
      <c r="Y15" s="166">
        <f>'SDR Patient and Stations'!X15</f>
        <v>0</v>
      </c>
      <c r="Z15" s="167">
        <f>'SDR Patient and Stations'!Y15</f>
        <v>0</v>
      </c>
      <c r="AA15" s="166">
        <f>'SDR Patient and Stations'!Z15</f>
        <v>-2</v>
      </c>
      <c r="AB15" s="167">
        <f>'SDR Patient and Stations'!AA15</f>
        <v>0</v>
      </c>
      <c r="AC15" s="166">
        <f>'SDR Patient and Stations'!AB15</f>
        <v>0</v>
      </c>
      <c r="AD15" s="167">
        <f>'SDR Patient and Stations'!AC15</f>
        <v>0</v>
      </c>
      <c r="AE15" s="166">
        <f>'SDR Patient and Stations'!AD15</f>
        <v>2</v>
      </c>
      <c r="AF15" s="167">
        <f>'SDR Patient and Stations'!AE15</f>
        <v>0</v>
      </c>
      <c r="AG15" s="166">
        <f>'SDR Patient and Stations'!AF15</f>
        <v>0</v>
      </c>
      <c r="AH15" s="167">
        <f>'SDR Patient and Stations'!AG15</f>
        <v>0</v>
      </c>
      <c r="AI15" s="166">
        <f>'SDR Patient and Stations'!AH15</f>
        <v>0</v>
      </c>
      <c r="AJ15" s="167">
        <f>'SDR Patient and Stations'!AI15</f>
        <v>0</v>
      </c>
      <c r="AK15" s="166">
        <f>'SDR Patient and Stations'!AJ15</f>
        <v>0</v>
      </c>
      <c r="AL15" s="167">
        <f>'SDR Patient and Stations'!AK15</f>
        <v>-18</v>
      </c>
      <c r="AM15" s="166">
        <f>'SDR Patient and Stations'!AL15</f>
        <v>0</v>
      </c>
      <c r="AN15" s="167">
        <f>'SDR Patient and Stations'!AM15</f>
        <v>18</v>
      </c>
      <c r="AO15" s="166">
        <f>'SDR Patient and Stations'!AN15</f>
        <v>0</v>
      </c>
      <c r="AP15" s="167">
        <f>'SDR Patient and Stations'!AO15</f>
        <v>0</v>
      </c>
      <c r="AQ15" s="166">
        <f>'SDR Patient and Stations'!AP15</f>
        <v>0</v>
      </c>
      <c r="AR15" s="167">
        <f>'SDR Patient and Stations'!AQ15</f>
        <v>0</v>
      </c>
      <c r="AS15" s="166">
        <f>'SDR Patient and Stations'!AR15</f>
        <v>-2</v>
      </c>
      <c r="AT15" s="167">
        <f>'SDR Patient and Stations'!AS15</f>
        <v>1</v>
      </c>
      <c r="AU15" s="166">
        <f>'SDR Patient and Stations'!AT15</f>
        <v>0</v>
      </c>
      <c r="AV15" s="167">
        <f>'SDR Patient and Stations'!AU15</f>
        <v>0</v>
      </c>
      <c r="AW15" s="166">
        <f>'SDR Patient and Stations'!AV15</f>
        <v>0</v>
      </c>
      <c r="AX15" s="167">
        <f>'SDR Patient and Stations'!AW15</f>
        <v>0</v>
      </c>
      <c r="AY15" s="166">
        <f>'SDR Patient and Stations'!AX15</f>
        <v>0</v>
      </c>
      <c r="AZ15" s="167">
        <f>'SDR Patient and Stations'!AY15</f>
        <v>0</v>
      </c>
      <c r="BA15" s="166">
        <f>'SDR Patient and Stations'!AZ15</f>
        <v>0</v>
      </c>
      <c r="BB15" s="48"/>
      <c r="BC15" s="51"/>
      <c r="BD15" s="48"/>
    </row>
    <row r="16" spans="1:56" ht="25.5" x14ac:dyDescent="0.6">
      <c r="B16" s="42" t="s">
        <v>73</v>
      </c>
      <c r="C16" s="3"/>
      <c r="D16" s="3">
        <f>'SDR Patient and Stations'!C16</f>
        <v>0</v>
      </c>
      <c r="E16" s="46">
        <f>'SDR Patient and Stations'!D16</f>
        <v>0</v>
      </c>
      <c r="F16" s="49">
        <f>'SDR Patient and Stations'!E16</f>
        <v>0</v>
      </c>
      <c r="G16" s="52">
        <f>'SDR Patient and Stations'!F16</f>
        <v>0</v>
      </c>
      <c r="H16" s="49">
        <f>'SDR Patient and Stations'!G16</f>
        <v>8</v>
      </c>
      <c r="I16" s="52">
        <f>'SDR Patient and Stations'!H16</f>
        <v>0</v>
      </c>
      <c r="J16" s="49">
        <f>'SDR Patient and Stations'!I16</f>
        <v>10</v>
      </c>
      <c r="K16" s="52">
        <f>'SDR Patient and Stations'!J16</f>
        <v>0</v>
      </c>
      <c r="L16" s="49">
        <f>'SDR Patient and Stations'!K16</f>
        <v>-10</v>
      </c>
      <c r="M16" s="52">
        <f>'SDR Patient and Stations'!L16</f>
        <v>0</v>
      </c>
      <c r="N16" s="49">
        <f>'SDR Patient and Stations'!M16</f>
        <v>0</v>
      </c>
      <c r="O16" s="52">
        <f>'SDR Patient and Stations'!N16</f>
        <v>3</v>
      </c>
      <c r="P16" s="49">
        <f>'SDR Patient and Stations'!O16</f>
        <v>0</v>
      </c>
      <c r="Q16" s="52">
        <f>'SDR Patient and Stations'!P16</f>
        <v>5</v>
      </c>
      <c r="R16" s="49">
        <f>'SDR Patient and Stations'!Q16</f>
        <v>0</v>
      </c>
      <c r="S16" s="52">
        <f>'SDR Patient and Stations'!R16</f>
        <v>0</v>
      </c>
      <c r="T16" s="49">
        <f>'SDR Patient and Stations'!S16</f>
        <v>0</v>
      </c>
      <c r="U16" s="52">
        <f>'SDR Patient and Stations'!T16</f>
        <v>0</v>
      </c>
      <c r="V16" s="49">
        <f>'SDR Patient and Stations'!U16</f>
        <v>0</v>
      </c>
      <c r="W16" s="52">
        <f>'SDR Patient and Stations'!V16</f>
        <v>0</v>
      </c>
      <c r="X16" s="49">
        <f>'SDR Patient and Stations'!W16</f>
        <v>0</v>
      </c>
      <c r="Y16" s="52">
        <f>'SDR Patient and Stations'!X16</f>
        <v>0</v>
      </c>
      <c r="Z16" s="49">
        <f>'SDR Patient and Stations'!Y16</f>
        <v>0</v>
      </c>
      <c r="AA16" s="52">
        <f>'SDR Patient and Stations'!Z16</f>
        <v>0</v>
      </c>
      <c r="AB16" s="49">
        <f>'SDR Patient and Stations'!AA16</f>
        <v>-2</v>
      </c>
      <c r="AC16" s="52">
        <f>'SDR Patient and Stations'!AB16</f>
        <v>0</v>
      </c>
      <c r="AD16" s="49">
        <f>'SDR Patient and Stations'!AC16</f>
        <v>0</v>
      </c>
      <c r="AE16" s="52">
        <f>'SDR Patient and Stations'!AD16</f>
        <v>0</v>
      </c>
      <c r="AF16" s="49">
        <f>'SDR Patient and Stations'!AE16</f>
        <v>2</v>
      </c>
      <c r="AG16" s="52">
        <f>'SDR Patient and Stations'!AF16</f>
        <v>0</v>
      </c>
      <c r="AH16" s="49">
        <f>'SDR Patient and Stations'!AG16</f>
        <v>0</v>
      </c>
      <c r="AI16" s="52">
        <f>'SDR Patient and Stations'!AH16</f>
        <v>0</v>
      </c>
      <c r="AJ16" s="49">
        <f>'SDR Patient and Stations'!AI16</f>
        <v>0</v>
      </c>
      <c r="AK16" s="52">
        <f>'SDR Patient and Stations'!AJ16</f>
        <v>0</v>
      </c>
      <c r="AL16" s="49">
        <f>'SDR Patient and Stations'!AK16</f>
        <v>0</v>
      </c>
      <c r="AM16" s="52">
        <f>'SDR Patient and Stations'!AL16</f>
        <v>-18</v>
      </c>
      <c r="AN16" s="49">
        <f>'SDR Patient and Stations'!AM16</f>
        <v>0</v>
      </c>
      <c r="AO16" s="52">
        <f>'SDR Patient and Stations'!AN16</f>
        <v>18</v>
      </c>
      <c r="AP16" s="49">
        <f>'SDR Patient and Stations'!AO16</f>
        <v>0</v>
      </c>
      <c r="AQ16" s="52">
        <f>'SDR Patient and Stations'!AP16</f>
        <v>0</v>
      </c>
      <c r="AR16" s="49">
        <f>'SDR Patient and Stations'!AQ16</f>
        <v>0</v>
      </c>
      <c r="AS16" s="52">
        <f>'SDR Patient and Stations'!AR16</f>
        <v>0</v>
      </c>
      <c r="AT16" s="49">
        <f>'SDR Patient and Stations'!AS16</f>
        <v>-2</v>
      </c>
      <c r="AU16" s="52">
        <f>'SDR Patient and Stations'!AT16</f>
        <v>1</v>
      </c>
      <c r="AV16" s="49">
        <f>'SDR Patient and Stations'!AU16</f>
        <v>0</v>
      </c>
      <c r="AW16" s="52">
        <f>'SDR Patient and Stations'!AV16</f>
        <v>0</v>
      </c>
      <c r="AX16" s="49">
        <f>'SDR Patient and Stations'!AW16</f>
        <v>0</v>
      </c>
      <c r="AY16" s="52">
        <f>'SDR Patient and Stations'!AX16</f>
        <v>0</v>
      </c>
      <c r="AZ16" s="49">
        <f>'SDR Patient and Stations'!AY16</f>
        <v>0</v>
      </c>
      <c r="BA16" s="52">
        <f>'SDR Patient and Stations'!AZ16</f>
        <v>0</v>
      </c>
      <c r="BB16" s="52"/>
      <c r="BC16" s="49"/>
      <c r="BD16" s="52"/>
    </row>
    <row r="17" spans="1:58" s="34" customFormat="1" x14ac:dyDescent="0.55000000000000004">
      <c r="B17" s="33" t="s">
        <v>34</v>
      </c>
      <c r="F17" s="47">
        <v>1998</v>
      </c>
      <c r="G17" s="50">
        <v>1999</v>
      </c>
      <c r="H17" s="53">
        <v>1999</v>
      </c>
      <c r="I17" s="50">
        <v>2000</v>
      </c>
      <c r="J17" s="53">
        <v>2000</v>
      </c>
      <c r="K17" s="50">
        <v>2001</v>
      </c>
      <c r="L17" s="53">
        <v>2001</v>
      </c>
      <c r="M17" s="50">
        <v>2002</v>
      </c>
      <c r="N17" s="53">
        <v>2002</v>
      </c>
      <c r="O17" s="50">
        <v>2003</v>
      </c>
      <c r="P17" s="53">
        <v>2003</v>
      </c>
      <c r="Q17" s="50">
        <v>2004</v>
      </c>
      <c r="R17" s="53">
        <v>2004</v>
      </c>
      <c r="S17" s="50">
        <v>2005</v>
      </c>
      <c r="T17" s="53">
        <v>2005</v>
      </c>
      <c r="U17" s="50">
        <v>2006</v>
      </c>
      <c r="V17" s="53">
        <v>2006</v>
      </c>
      <c r="W17" s="50">
        <v>2007</v>
      </c>
      <c r="X17" s="53">
        <v>2007</v>
      </c>
      <c r="Y17" s="50">
        <v>2008</v>
      </c>
      <c r="Z17" s="53">
        <v>2008</v>
      </c>
      <c r="AA17" s="50">
        <v>2009</v>
      </c>
      <c r="AB17" s="53">
        <v>2009</v>
      </c>
      <c r="AC17" s="50">
        <v>2010</v>
      </c>
      <c r="AD17" s="53">
        <v>2010</v>
      </c>
      <c r="AE17" s="50">
        <v>2011</v>
      </c>
      <c r="AF17" s="53">
        <v>2011</v>
      </c>
      <c r="AG17" s="50">
        <v>2012</v>
      </c>
      <c r="AH17" s="53">
        <v>2012</v>
      </c>
      <c r="AI17" s="50">
        <v>2013</v>
      </c>
      <c r="AJ17" s="53">
        <v>2013</v>
      </c>
      <c r="AK17" s="50">
        <v>2014</v>
      </c>
      <c r="AL17" s="53">
        <v>2014</v>
      </c>
      <c r="AM17" s="50">
        <v>2015</v>
      </c>
      <c r="AN17" s="53">
        <v>2015</v>
      </c>
      <c r="AO17" s="50">
        <v>2016</v>
      </c>
      <c r="AP17" s="53">
        <v>2016</v>
      </c>
      <c r="AQ17" s="50">
        <v>2017</v>
      </c>
      <c r="AR17" s="53">
        <v>2017</v>
      </c>
      <c r="AS17" s="50">
        <v>2018</v>
      </c>
      <c r="AT17" s="53">
        <v>2018</v>
      </c>
      <c r="AU17" s="50">
        <v>2019</v>
      </c>
      <c r="AV17" s="53">
        <v>2019</v>
      </c>
      <c r="AW17" s="50">
        <v>2020</v>
      </c>
      <c r="AX17" s="53"/>
      <c r="AY17" s="50"/>
      <c r="AZ17" s="53"/>
      <c r="BB17" s="50"/>
      <c r="BC17" s="53"/>
      <c r="BD17" s="50"/>
    </row>
    <row r="18" spans="1:58" s="37" customFormat="1" x14ac:dyDescent="0.55000000000000004">
      <c r="B18" s="35" t="s">
        <v>36</v>
      </c>
      <c r="F18" s="36">
        <v>36053</v>
      </c>
      <c r="G18" s="64">
        <v>36234</v>
      </c>
      <c r="H18" s="56">
        <v>36418</v>
      </c>
      <c r="I18" s="64">
        <f t="shared" ref="I18:BD18" si="4">G18+365.25</f>
        <v>36599.25</v>
      </c>
      <c r="J18" s="56">
        <f t="shared" si="4"/>
        <v>36783.25</v>
      </c>
      <c r="K18" s="64">
        <f t="shared" si="4"/>
        <v>36964.5</v>
      </c>
      <c r="L18" s="56">
        <f t="shared" si="4"/>
        <v>37148.5</v>
      </c>
      <c r="M18" s="64">
        <f t="shared" si="4"/>
        <v>37329.75</v>
      </c>
      <c r="N18" s="56">
        <f t="shared" si="4"/>
        <v>37513.75</v>
      </c>
      <c r="O18" s="64">
        <f t="shared" si="4"/>
        <v>37695</v>
      </c>
      <c r="P18" s="56">
        <f t="shared" si="4"/>
        <v>37879</v>
      </c>
      <c r="Q18" s="64">
        <f t="shared" si="4"/>
        <v>38060.25</v>
      </c>
      <c r="R18" s="56">
        <f t="shared" si="4"/>
        <v>38244.25</v>
      </c>
      <c r="S18" s="64">
        <f t="shared" si="4"/>
        <v>38425.5</v>
      </c>
      <c r="T18" s="56">
        <f t="shared" si="4"/>
        <v>38609.5</v>
      </c>
      <c r="U18" s="64">
        <f t="shared" si="4"/>
        <v>38790.75</v>
      </c>
      <c r="V18" s="56">
        <f t="shared" si="4"/>
        <v>38974.75</v>
      </c>
      <c r="W18" s="64">
        <f t="shared" si="4"/>
        <v>39156</v>
      </c>
      <c r="X18" s="56">
        <f t="shared" si="4"/>
        <v>39340</v>
      </c>
      <c r="Y18" s="64">
        <f t="shared" si="4"/>
        <v>39521.25</v>
      </c>
      <c r="Z18" s="56">
        <f t="shared" si="4"/>
        <v>39705.25</v>
      </c>
      <c r="AA18" s="64">
        <f t="shared" si="4"/>
        <v>39886.5</v>
      </c>
      <c r="AB18" s="56">
        <f t="shared" si="4"/>
        <v>40070.5</v>
      </c>
      <c r="AC18" s="64">
        <f t="shared" si="4"/>
        <v>40251.75</v>
      </c>
      <c r="AD18" s="56">
        <f t="shared" si="4"/>
        <v>40435.75</v>
      </c>
      <c r="AE18" s="64">
        <f t="shared" si="4"/>
        <v>40617</v>
      </c>
      <c r="AF18" s="56">
        <f t="shared" si="4"/>
        <v>40801</v>
      </c>
      <c r="AG18" s="64">
        <f t="shared" si="4"/>
        <v>40982.25</v>
      </c>
      <c r="AH18" s="56">
        <f t="shared" si="4"/>
        <v>41166.25</v>
      </c>
      <c r="AI18" s="64">
        <f t="shared" si="4"/>
        <v>41347.5</v>
      </c>
      <c r="AJ18" s="56">
        <f t="shared" si="4"/>
        <v>41531.5</v>
      </c>
      <c r="AK18" s="64">
        <f t="shared" si="4"/>
        <v>41712.75</v>
      </c>
      <c r="AL18" s="56">
        <f t="shared" si="4"/>
        <v>41896.75</v>
      </c>
      <c r="AM18" s="64">
        <f t="shared" si="4"/>
        <v>42078</v>
      </c>
      <c r="AN18" s="56">
        <f t="shared" si="4"/>
        <v>42262</v>
      </c>
      <c r="AO18" s="64">
        <f t="shared" si="4"/>
        <v>42443.25</v>
      </c>
      <c r="AP18" s="56">
        <f t="shared" si="4"/>
        <v>42627.25</v>
      </c>
      <c r="AQ18" s="64">
        <f t="shared" si="4"/>
        <v>42808.5</v>
      </c>
      <c r="AR18" s="56">
        <f t="shared" si="4"/>
        <v>42992.5</v>
      </c>
      <c r="AS18" s="64">
        <f t="shared" si="4"/>
        <v>43173.75</v>
      </c>
      <c r="AT18" s="56">
        <f t="shared" si="4"/>
        <v>43357.75</v>
      </c>
      <c r="AU18" s="64">
        <f t="shared" si="4"/>
        <v>43539</v>
      </c>
      <c r="AV18" s="56">
        <f t="shared" si="4"/>
        <v>43723</v>
      </c>
      <c r="AW18" s="64">
        <f t="shared" si="4"/>
        <v>43904.25</v>
      </c>
      <c r="AX18" s="56">
        <f t="shared" si="4"/>
        <v>44088.25</v>
      </c>
      <c r="AY18" s="64">
        <f t="shared" si="4"/>
        <v>44269.5</v>
      </c>
      <c r="AZ18" s="56">
        <f t="shared" si="4"/>
        <v>44453.5</v>
      </c>
      <c r="BB18" s="64">
        <f>AY18+365.25</f>
        <v>44634.75</v>
      </c>
      <c r="BC18" s="56">
        <f>AZ18+365.25</f>
        <v>44818.75</v>
      </c>
      <c r="BD18" s="64">
        <f t="shared" si="4"/>
        <v>45000</v>
      </c>
    </row>
    <row r="19" spans="1:58" s="37" customFormat="1" x14ac:dyDescent="0.55000000000000004">
      <c r="B19" s="35" t="s">
        <v>40</v>
      </c>
      <c r="F19" s="36">
        <f t="shared" ref="F19:BE19" si="5">I20</f>
        <v>35976.25</v>
      </c>
      <c r="G19" s="64">
        <f t="shared" si="5"/>
        <v>36160.5</v>
      </c>
      <c r="H19" s="56">
        <f t="shared" si="5"/>
        <v>36341.75</v>
      </c>
      <c r="I19" s="64">
        <f t="shared" si="5"/>
        <v>36525.75</v>
      </c>
      <c r="J19" s="56">
        <f t="shared" si="5"/>
        <v>36707</v>
      </c>
      <c r="K19" s="64">
        <f t="shared" si="5"/>
        <v>36891</v>
      </c>
      <c r="L19" s="56">
        <f t="shared" si="5"/>
        <v>37072.25</v>
      </c>
      <c r="M19" s="64">
        <f t="shared" si="5"/>
        <v>37256.25</v>
      </c>
      <c r="N19" s="56">
        <f t="shared" si="5"/>
        <v>37437.5</v>
      </c>
      <c r="O19" s="64">
        <f t="shared" si="5"/>
        <v>37621.5</v>
      </c>
      <c r="P19" s="56">
        <f t="shared" si="5"/>
        <v>37802.75</v>
      </c>
      <c r="Q19" s="64">
        <f t="shared" si="5"/>
        <v>37986.75</v>
      </c>
      <c r="R19" s="56">
        <f t="shared" si="5"/>
        <v>38168</v>
      </c>
      <c r="S19" s="64">
        <f t="shared" si="5"/>
        <v>38352</v>
      </c>
      <c r="T19" s="56">
        <f t="shared" si="5"/>
        <v>38533.25</v>
      </c>
      <c r="U19" s="64">
        <f t="shared" si="5"/>
        <v>38717.25</v>
      </c>
      <c r="V19" s="56">
        <f t="shared" si="5"/>
        <v>38898.5</v>
      </c>
      <c r="W19" s="64">
        <f t="shared" si="5"/>
        <v>39082.5</v>
      </c>
      <c r="X19" s="56">
        <f t="shared" si="5"/>
        <v>39263.75</v>
      </c>
      <c r="Y19" s="64">
        <f t="shared" si="5"/>
        <v>39447.75</v>
      </c>
      <c r="Z19" s="56">
        <f t="shared" si="5"/>
        <v>39629</v>
      </c>
      <c r="AA19" s="64">
        <f t="shared" si="5"/>
        <v>39813</v>
      </c>
      <c r="AB19" s="56">
        <f t="shared" si="5"/>
        <v>39994.25</v>
      </c>
      <c r="AC19" s="64">
        <f t="shared" si="5"/>
        <v>40178.25</v>
      </c>
      <c r="AD19" s="56">
        <f t="shared" si="5"/>
        <v>40359.5</v>
      </c>
      <c r="AE19" s="64">
        <f t="shared" si="5"/>
        <v>40543.5</v>
      </c>
      <c r="AF19" s="56">
        <f t="shared" si="5"/>
        <v>40724.75</v>
      </c>
      <c r="AG19" s="64">
        <f t="shared" si="5"/>
        <v>40908.75</v>
      </c>
      <c r="AH19" s="56">
        <f t="shared" si="5"/>
        <v>41090</v>
      </c>
      <c r="AI19" s="64">
        <f t="shared" si="5"/>
        <v>41274</v>
      </c>
      <c r="AJ19" s="56">
        <f t="shared" si="5"/>
        <v>41455.25</v>
      </c>
      <c r="AK19" s="64">
        <f t="shared" si="5"/>
        <v>41639.25</v>
      </c>
      <c r="AL19" s="56">
        <f t="shared" si="5"/>
        <v>41820.5</v>
      </c>
      <c r="AM19" s="64">
        <f t="shared" si="5"/>
        <v>42004.5</v>
      </c>
      <c r="AN19" s="56">
        <f t="shared" si="5"/>
        <v>42185.75</v>
      </c>
      <c r="AO19" s="64">
        <f t="shared" si="5"/>
        <v>42369.75</v>
      </c>
      <c r="AP19" s="56">
        <f t="shared" si="5"/>
        <v>42551</v>
      </c>
      <c r="AQ19" s="64">
        <f t="shared" si="5"/>
        <v>42735</v>
      </c>
      <c r="AR19" s="56">
        <f t="shared" si="5"/>
        <v>42916.25</v>
      </c>
      <c r="AS19" s="64">
        <f t="shared" si="5"/>
        <v>43100.25</v>
      </c>
      <c r="AT19" s="56">
        <f t="shared" si="5"/>
        <v>43281.5</v>
      </c>
      <c r="AU19" s="64">
        <f t="shared" si="5"/>
        <v>43465.5</v>
      </c>
      <c r="AV19" s="56">
        <f t="shared" si="5"/>
        <v>43646.75</v>
      </c>
      <c r="AW19" s="64">
        <f t="shared" si="5"/>
        <v>43830.75</v>
      </c>
      <c r="AX19" s="56">
        <f>BB20</f>
        <v>44012</v>
      </c>
      <c r="AY19" s="64">
        <f>BC20</f>
        <v>44196</v>
      </c>
      <c r="AZ19" s="56">
        <f>BD20</f>
        <v>44377.25</v>
      </c>
      <c r="BB19" s="64">
        <f t="shared" si="5"/>
        <v>0</v>
      </c>
      <c r="BC19" s="56">
        <f t="shared" si="5"/>
        <v>0</v>
      </c>
      <c r="BD19" s="64">
        <f t="shared" si="5"/>
        <v>0</v>
      </c>
      <c r="BE19" s="56">
        <f t="shared" si="5"/>
        <v>0</v>
      </c>
      <c r="BF19" s="64">
        <f t="shared" ref="BF19" si="6">BD19+365.25</f>
        <v>365.25</v>
      </c>
    </row>
    <row r="20" spans="1:58" s="139" customFormat="1" x14ac:dyDescent="0.55000000000000004">
      <c r="B20" s="181" t="s">
        <v>37</v>
      </c>
      <c r="F20" s="182">
        <v>35430</v>
      </c>
      <c r="G20" s="183">
        <v>35611</v>
      </c>
      <c r="H20" s="184">
        <f>F20+365.25</f>
        <v>35795.25</v>
      </c>
      <c r="I20" s="183">
        <f>G20+365.25</f>
        <v>35976.25</v>
      </c>
      <c r="J20" s="184">
        <f>H20+365.25</f>
        <v>36160.5</v>
      </c>
      <c r="K20" s="183">
        <f>I20+365.5</f>
        <v>36341.75</v>
      </c>
      <c r="L20" s="184">
        <f t="shared" ref="L20:AZ20" si="7">J20+365.25</f>
        <v>36525.75</v>
      </c>
      <c r="M20" s="183">
        <f t="shared" si="7"/>
        <v>36707</v>
      </c>
      <c r="N20" s="184">
        <f t="shared" si="7"/>
        <v>36891</v>
      </c>
      <c r="O20" s="183">
        <f t="shared" si="7"/>
        <v>37072.25</v>
      </c>
      <c r="P20" s="184">
        <f t="shared" si="7"/>
        <v>37256.25</v>
      </c>
      <c r="Q20" s="183">
        <f t="shared" si="7"/>
        <v>37437.5</v>
      </c>
      <c r="R20" s="184">
        <f t="shared" si="7"/>
        <v>37621.5</v>
      </c>
      <c r="S20" s="183">
        <f t="shared" si="7"/>
        <v>37802.75</v>
      </c>
      <c r="T20" s="184">
        <f t="shared" si="7"/>
        <v>37986.75</v>
      </c>
      <c r="U20" s="183">
        <f t="shared" si="7"/>
        <v>38168</v>
      </c>
      <c r="V20" s="184">
        <f t="shared" si="7"/>
        <v>38352</v>
      </c>
      <c r="W20" s="183">
        <f t="shared" si="7"/>
        <v>38533.25</v>
      </c>
      <c r="X20" s="184">
        <f t="shared" si="7"/>
        <v>38717.25</v>
      </c>
      <c r="Y20" s="183">
        <f t="shared" si="7"/>
        <v>38898.5</v>
      </c>
      <c r="Z20" s="184">
        <f t="shared" si="7"/>
        <v>39082.5</v>
      </c>
      <c r="AA20" s="183">
        <f t="shared" si="7"/>
        <v>39263.75</v>
      </c>
      <c r="AB20" s="184">
        <f t="shared" si="7"/>
        <v>39447.75</v>
      </c>
      <c r="AC20" s="183">
        <f t="shared" si="7"/>
        <v>39629</v>
      </c>
      <c r="AD20" s="184">
        <f t="shared" si="7"/>
        <v>39813</v>
      </c>
      <c r="AE20" s="183">
        <f t="shared" si="7"/>
        <v>39994.25</v>
      </c>
      <c r="AF20" s="184">
        <f t="shared" si="7"/>
        <v>40178.25</v>
      </c>
      <c r="AG20" s="183">
        <f t="shared" si="7"/>
        <v>40359.5</v>
      </c>
      <c r="AH20" s="184">
        <f t="shared" si="7"/>
        <v>40543.5</v>
      </c>
      <c r="AI20" s="183">
        <f t="shared" si="7"/>
        <v>40724.75</v>
      </c>
      <c r="AJ20" s="184">
        <f t="shared" si="7"/>
        <v>40908.75</v>
      </c>
      <c r="AK20" s="183">
        <f t="shared" si="7"/>
        <v>41090</v>
      </c>
      <c r="AL20" s="184">
        <f t="shared" si="7"/>
        <v>41274</v>
      </c>
      <c r="AM20" s="183">
        <f t="shared" si="7"/>
        <v>41455.25</v>
      </c>
      <c r="AN20" s="184">
        <f t="shared" si="7"/>
        <v>41639.25</v>
      </c>
      <c r="AO20" s="183">
        <f t="shared" si="7"/>
        <v>41820.5</v>
      </c>
      <c r="AP20" s="184">
        <f t="shared" si="7"/>
        <v>42004.5</v>
      </c>
      <c r="AQ20" s="183">
        <f t="shared" si="7"/>
        <v>42185.75</v>
      </c>
      <c r="AR20" s="184">
        <f t="shared" si="7"/>
        <v>42369.75</v>
      </c>
      <c r="AS20" s="183">
        <f t="shared" si="7"/>
        <v>42551</v>
      </c>
      <c r="AT20" s="184">
        <f t="shared" si="7"/>
        <v>42735</v>
      </c>
      <c r="AU20" s="183">
        <f t="shared" si="7"/>
        <v>42916.25</v>
      </c>
      <c r="AV20" s="184">
        <f t="shared" si="7"/>
        <v>43100.25</v>
      </c>
      <c r="AW20" s="183">
        <f t="shared" si="7"/>
        <v>43281.5</v>
      </c>
      <c r="AX20" s="184">
        <f t="shared" si="7"/>
        <v>43465.5</v>
      </c>
      <c r="AY20" s="183">
        <f t="shared" si="7"/>
        <v>43646.75</v>
      </c>
      <c r="AZ20" s="184">
        <f t="shared" si="7"/>
        <v>43830.75</v>
      </c>
      <c r="BB20" s="183">
        <f>AY20+365.25</f>
        <v>44012</v>
      </c>
      <c r="BC20" s="184">
        <f>AZ20+365.25</f>
        <v>44196</v>
      </c>
      <c r="BD20" s="183">
        <f t="shared" ref="BD20" si="8">BB20+365.25</f>
        <v>44377.25</v>
      </c>
    </row>
    <row r="21" spans="1:58" x14ac:dyDescent="0.55000000000000004">
      <c r="B21" s="3" t="s">
        <v>2</v>
      </c>
      <c r="F21" s="5">
        <f>$C$1</f>
        <v>0.7</v>
      </c>
      <c r="G21" s="66">
        <f t="shared" ref="G21:BD21" si="9">$C$1</f>
        <v>0.7</v>
      </c>
      <c r="H21" s="58">
        <f t="shared" si="9"/>
        <v>0.7</v>
      </c>
      <c r="I21" s="66">
        <f t="shared" si="9"/>
        <v>0.7</v>
      </c>
      <c r="J21" s="58">
        <f t="shared" si="9"/>
        <v>0.7</v>
      </c>
      <c r="K21" s="66">
        <f t="shared" si="9"/>
        <v>0.7</v>
      </c>
      <c r="L21" s="58">
        <f t="shared" si="9"/>
        <v>0.7</v>
      </c>
      <c r="M21" s="66">
        <f t="shared" si="9"/>
        <v>0.7</v>
      </c>
      <c r="N21" s="58">
        <f t="shared" si="9"/>
        <v>0.7</v>
      </c>
      <c r="O21" s="66">
        <f t="shared" si="9"/>
        <v>0.7</v>
      </c>
      <c r="P21" s="58">
        <f t="shared" si="9"/>
        <v>0.7</v>
      </c>
      <c r="Q21" s="66">
        <f t="shared" si="9"/>
        <v>0.7</v>
      </c>
      <c r="R21" s="58">
        <f t="shared" si="9"/>
        <v>0.7</v>
      </c>
      <c r="S21" s="66">
        <f t="shared" si="9"/>
        <v>0.7</v>
      </c>
      <c r="T21" s="58">
        <f t="shared" si="9"/>
        <v>0.7</v>
      </c>
      <c r="U21" s="66">
        <f t="shared" si="9"/>
        <v>0.7</v>
      </c>
      <c r="V21" s="58">
        <f t="shared" si="9"/>
        <v>0.7</v>
      </c>
      <c r="W21" s="66">
        <f t="shared" si="9"/>
        <v>0.7</v>
      </c>
      <c r="X21" s="58">
        <f t="shared" si="9"/>
        <v>0.7</v>
      </c>
      <c r="Y21" s="66">
        <f t="shared" si="9"/>
        <v>0.7</v>
      </c>
      <c r="Z21" s="58">
        <f t="shared" si="9"/>
        <v>0.7</v>
      </c>
      <c r="AA21" s="66">
        <f t="shared" si="9"/>
        <v>0.7</v>
      </c>
      <c r="AB21" s="58">
        <f t="shared" si="9"/>
        <v>0.7</v>
      </c>
      <c r="AC21" s="66">
        <f t="shared" si="9"/>
        <v>0.7</v>
      </c>
      <c r="AD21" s="58">
        <f t="shared" si="9"/>
        <v>0.7</v>
      </c>
      <c r="AE21" s="66">
        <f t="shared" si="9"/>
        <v>0.7</v>
      </c>
      <c r="AF21" s="58">
        <f t="shared" si="9"/>
        <v>0.7</v>
      </c>
      <c r="AG21" s="66">
        <f t="shared" si="9"/>
        <v>0.7</v>
      </c>
      <c r="AH21" s="58">
        <f t="shared" si="9"/>
        <v>0.7</v>
      </c>
      <c r="AI21" s="66">
        <f t="shared" si="9"/>
        <v>0.7</v>
      </c>
      <c r="AJ21" s="58">
        <f t="shared" si="9"/>
        <v>0.7</v>
      </c>
      <c r="AK21" s="66">
        <f t="shared" si="9"/>
        <v>0.7</v>
      </c>
      <c r="AL21" s="58">
        <f t="shared" si="9"/>
        <v>0.7</v>
      </c>
      <c r="AM21" s="66">
        <f t="shared" si="9"/>
        <v>0.7</v>
      </c>
      <c r="AN21" s="58">
        <f t="shared" si="9"/>
        <v>0.7</v>
      </c>
      <c r="AO21" s="66">
        <f t="shared" si="9"/>
        <v>0.7</v>
      </c>
      <c r="AP21" s="58">
        <f t="shared" si="9"/>
        <v>0.7</v>
      </c>
      <c r="AQ21" s="66">
        <f t="shared" si="9"/>
        <v>0.7</v>
      </c>
      <c r="AR21" s="58">
        <f t="shared" si="9"/>
        <v>0.7</v>
      </c>
      <c r="AS21" s="66">
        <f t="shared" si="9"/>
        <v>0.7</v>
      </c>
      <c r="AT21" s="58">
        <f t="shared" si="9"/>
        <v>0.7</v>
      </c>
      <c r="AU21" s="66">
        <f t="shared" si="9"/>
        <v>0.7</v>
      </c>
      <c r="AV21" s="58">
        <f t="shared" si="9"/>
        <v>0.7</v>
      </c>
      <c r="AW21" s="66">
        <f t="shared" si="9"/>
        <v>0.7</v>
      </c>
      <c r="AX21" s="58">
        <f t="shared" si="9"/>
        <v>0.7</v>
      </c>
      <c r="AY21" s="66">
        <f t="shared" si="9"/>
        <v>0.7</v>
      </c>
      <c r="AZ21" s="58">
        <f t="shared" si="9"/>
        <v>0.7</v>
      </c>
      <c r="BB21" s="66">
        <f t="shared" si="9"/>
        <v>0.7</v>
      </c>
      <c r="BC21" s="58">
        <f t="shared" si="9"/>
        <v>0.7</v>
      </c>
      <c r="BD21" s="66">
        <f t="shared" si="9"/>
        <v>0.7</v>
      </c>
    </row>
    <row r="22" spans="1:58" x14ac:dyDescent="0.55000000000000004">
      <c r="B22" s="3" t="s">
        <v>56</v>
      </c>
      <c r="C22">
        <f>'SDR Patient and Stations'!B12</f>
        <v>0.875</v>
      </c>
      <c r="D22">
        <f>'SDR Patient and Stations'!C12</f>
        <v>0.93269230769230771</v>
      </c>
      <c r="E22">
        <f>'SDR Patient and Stations'!D12</f>
        <v>0.80882352941176472</v>
      </c>
      <c r="F22" s="5">
        <f>'SDR Patient and Stations'!E12</f>
        <v>0.91176470588235292</v>
      </c>
      <c r="G22" s="66">
        <f>'SDR Patient and Stations'!F12</f>
        <v>0.78409090909090906</v>
      </c>
      <c r="H22" s="58">
        <f>'SDR Patient and Stations'!G12</f>
        <v>0.82954545454545459</v>
      </c>
      <c r="I22" s="66">
        <f>'SDR Patient and Stations'!H12</f>
        <v>0.86029411764705888</v>
      </c>
      <c r="J22" s="58">
        <f>'SDR Patient and Stations'!I12</f>
        <v>0.86764705882352944</v>
      </c>
      <c r="K22" s="66">
        <f>'SDR Patient and Stations'!J12</f>
        <v>0.90441176470588236</v>
      </c>
      <c r="L22" s="58">
        <f>'SDR Patient and Stations'!K12</f>
        <v>0.8716216216216216</v>
      </c>
      <c r="M22" s="66">
        <f>'SDR Patient and Stations'!M12</f>
        <v>0.77976190476190477</v>
      </c>
      <c r="N22" s="58">
        <f>'SDR Patient and Stations'!N12</f>
        <v>0.83333333333333337</v>
      </c>
      <c r="O22" s="66">
        <f>'SDR Patient and Stations'!O12</f>
        <v>0.81547619047619047</v>
      </c>
      <c r="P22" s="58">
        <f>'SDR Patient and Stations'!P12</f>
        <v>0.84523809523809523</v>
      </c>
      <c r="Q22" s="66">
        <f>'SDR Patient and Stations'!Q12</f>
        <v>0.79761904761904767</v>
      </c>
      <c r="R22" s="58">
        <f>'SDR Patient and Stations'!R12</f>
        <v>0.75</v>
      </c>
      <c r="S22" s="66">
        <f>'SDR Patient and Stations'!S12</f>
        <v>0.77976190476190477</v>
      </c>
      <c r="T22" s="58">
        <f>'SDR Patient and Stations'!T12</f>
        <v>0.83333333333333337</v>
      </c>
      <c r="U22" s="66">
        <f>'SDR Patient and Stations'!U12</f>
        <v>0.79166666666666663</v>
      </c>
      <c r="V22" s="58">
        <f>'SDR Patient and Stations'!V12</f>
        <v>0.81547619047619047</v>
      </c>
      <c r="W22" s="66">
        <f>'SDR Patient and Stations'!W12</f>
        <v>0.79761904761904767</v>
      </c>
      <c r="X22" s="58">
        <f>'SDR Patient and Stations'!X12</f>
        <v>0.88124999999999998</v>
      </c>
      <c r="Y22" s="66">
        <f>'SDR Patient and Stations'!Y12</f>
        <v>0.9375</v>
      </c>
      <c r="Z22" s="58">
        <f>'SDR Patient and Stations'!Z12</f>
        <v>0.86250000000000004</v>
      </c>
      <c r="AA22" s="66">
        <f>'SDR Patient and Stations'!AA12</f>
        <v>0.86875000000000002</v>
      </c>
      <c r="AB22" s="58">
        <f>'SDR Patient and Stations'!AB12</f>
        <v>0.86309523809523814</v>
      </c>
      <c r="AC22" s="66">
        <f>'SDR Patient and Stations'!AC12</f>
        <v>0.88095238095238093</v>
      </c>
      <c r="AD22" s="58">
        <f>'SDR Patient and Stations'!AD12</f>
        <v>0.85119047619047616</v>
      </c>
      <c r="AE22" s="66">
        <f>'SDR Patient and Stations'!AE12</f>
        <v>0.8928571428571429</v>
      </c>
      <c r="AF22" s="58">
        <f>'SDR Patient and Stations'!AF12</f>
        <v>0.84523809523809523</v>
      </c>
      <c r="AG22" s="66">
        <f>'SDR Patient and Stations'!AG12</f>
        <v>0.85119047619047616</v>
      </c>
      <c r="AH22" s="58">
        <f>'SDR Patient and Stations'!AH12</f>
        <v>0.7678571428571429</v>
      </c>
      <c r="AI22" s="66">
        <f>'SDR Patient and Stations'!AI12</f>
        <v>0</v>
      </c>
      <c r="AJ22" s="58">
        <f>'SDR Patient and Stations'!AJ12</f>
        <v>0</v>
      </c>
      <c r="AK22" s="66">
        <f>'SDR Patient and Stations'!AK12</f>
        <v>0.79761904761904767</v>
      </c>
      <c r="AL22" s="58">
        <f>'SDR Patient and Stations'!AL12</f>
        <v>0.84523809523809523</v>
      </c>
      <c r="AM22" s="66">
        <f>'SDR Patient and Stations'!AM12</f>
        <v>0.9107142857142857</v>
      </c>
      <c r="AN22" s="58">
        <f>'SDR Patient and Stations'!AN12</f>
        <v>0.94047619047619047</v>
      </c>
      <c r="AO22" s="66">
        <f>'SDR Patient and Stations'!AO12</f>
        <v>0.9107142857142857</v>
      </c>
      <c r="AP22" s="58">
        <f>'SDR Patient and Stations'!AP12</f>
        <v>0.9375</v>
      </c>
      <c r="AQ22" s="66">
        <f>'SDR Patient and Stations'!AQ12</f>
        <v>0.84146341463414631</v>
      </c>
      <c r="AR22" s="58">
        <f>'SDR Patient and Stations'!AR12</f>
        <v>0.87195121951219512</v>
      </c>
      <c r="AS22" s="66">
        <f>'SDR Patient and Stations'!AS12</f>
        <v>0.92073170731707321</v>
      </c>
      <c r="AT22" s="58" t="e">
        <f>'SDR Patient and Stations'!AT12</f>
        <v>#DIV/0!</v>
      </c>
      <c r="AU22" s="66">
        <f>'SDR Patient and Stations'!AU12</f>
        <v>0</v>
      </c>
      <c r="AV22" s="58">
        <f>'SDR Patient and Stations'!AV12</f>
        <v>0</v>
      </c>
      <c r="AW22" s="66">
        <f>'SDR Patient and Stations'!AW12</f>
        <v>0</v>
      </c>
      <c r="AX22" s="58">
        <f>'SDR Patient and Stations'!AX12</f>
        <v>0</v>
      </c>
      <c r="AY22" s="66">
        <f>'SDR Patient and Stations'!AY12</f>
        <v>0</v>
      </c>
      <c r="AZ22" s="58">
        <f>'SDR Patient and Stations'!AZ12</f>
        <v>0</v>
      </c>
      <c r="BB22" s="66"/>
      <c r="BC22" s="58"/>
      <c r="BD22" s="66"/>
    </row>
    <row r="23" spans="1:58" x14ac:dyDescent="0.55000000000000004">
      <c r="B23" s="3" t="s">
        <v>33</v>
      </c>
      <c r="C23" s="31">
        <f t="shared" ref="C23:E23" si="10">$F$1</f>
        <v>2.8</v>
      </c>
      <c r="D23" s="31">
        <f t="shared" si="10"/>
        <v>2.8</v>
      </c>
      <c r="E23" s="31">
        <f t="shared" si="10"/>
        <v>2.8</v>
      </c>
      <c r="F23" s="31">
        <f>$F$1</f>
        <v>2.8</v>
      </c>
      <c r="G23" s="67">
        <f t="shared" ref="G23:BD23" si="11">$F$1</f>
        <v>2.8</v>
      </c>
      <c r="H23" s="59">
        <f t="shared" si="11"/>
        <v>2.8</v>
      </c>
      <c r="I23" s="67">
        <f t="shared" si="11"/>
        <v>2.8</v>
      </c>
      <c r="J23" s="59">
        <f t="shared" si="11"/>
        <v>2.8</v>
      </c>
      <c r="K23" s="67">
        <f t="shared" si="11"/>
        <v>2.8</v>
      </c>
      <c r="L23" s="59">
        <f t="shared" si="11"/>
        <v>2.8</v>
      </c>
      <c r="M23" s="67">
        <f t="shared" si="11"/>
        <v>2.8</v>
      </c>
      <c r="N23" s="59">
        <f t="shared" si="11"/>
        <v>2.8</v>
      </c>
      <c r="O23" s="67">
        <f t="shared" si="11"/>
        <v>2.8</v>
      </c>
      <c r="P23" s="59">
        <f t="shared" si="11"/>
        <v>2.8</v>
      </c>
      <c r="Q23" s="67">
        <f t="shared" si="11"/>
        <v>2.8</v>
      </c>
      <c r="R23" s="59">
        <f t="shared" si="11"/>
        <v>2.8</v>
      </c>
      <c r="S23" s="67">
        <f t="shared" si="11"/>
        <v>2.8</v>
      </c>
      <c r="T23" s="59">
        <f t="shared" si="11"/>
        <v>2.8</v>
      </c>
      <c r="U23" s="67">
        <f t="shared" si="11"/>
        <v>2.8</v>
      </c>
      <c r="V23" s="59">
        <f t="shared" si="11"/>
        <v>2.8</v>
      </c>
      <c r="W23" s="67">
        <f t="shared" si="11"/>
        <v>2.8</v>
      </c>
      <c r="X23" s="59">
        <f t="shared" si="11"/>
        <v>2.8</v>
      </c>
      <c r="Y23" s="67">
        <f t="shared" si="11"/>
        <v>2.8</v>
      </c>
      <c r="Z23" s="59">
        <f t="shared" si="11"/>
        <v>2.8</v>
      </c>
      <c r="AA23" s="67">
        <f t="shared" si="11"/>
        <v>2.8</v>
      </c>
      <c r="AB23" s="59">
        <f t="shared" si="11"/>
        <v>2.8</v>
      </c>
      <c r="AC23" s="67">
        <f t="shared" si="11"/>
        <v>2.8</v>
      </c>
      <c r="AD23" s="59">
        <f t="shared" si="11"/>
        <v>2.8</v>
      </c>
      <c r="AE23" s="67">
        <f t="shared" si="11"/>
        <v>2.8</v>
      </c>
      <c r="AF23" s="59">
        <f t="shared" si="11"/>
        <v>2.8</v>
      </c>
      <c r="AG23" s="67">
        <f t="shared" si="11"/>
        <v>2.8</v>
      </c>
      <c r="AH23" s="59">
        <f t="shared" si="11"/>
        <v>2.8</v>
      </c>
      <c r="AI23" s="67">
        <f t="shared" si="11"/>
        <v>2.8</v>
      </c>
      <c r="AJ23" s="59">
        <f t="shared" si="11"/>
        <v>2.8</v>
      </c>
      <c r="AK23" s="67">
        <f t="shared" si="11"/>
        <v>2.8</v>
      </c>
      <c r="AL23" s="59">
        <f t="shared" si="11"/>
        <v>2.8</v>
      </c>
      <c r="AM23" s="67">
        <f t="shared" si="11"/>
        <v>2.8</v>
      </c>
      <c r="AN23" s="59">
        <f t="shared" si="11"/>
        <v>2.8</v>
      </c>
      <c r="AO23" s="67">
        <f t="shared" si="11"/>
        <v>2.8</v>
      </c>
      <c r="AP23" s="59">
        <f t="shared" si="11"/>
        <v>2.8</v>
      </c>
      <c r="AQ23" s="67">
        <f t="shared" si="11"/>
        <v>2.8</v>
      </c>
      <c r="AR23" s="59">
        <f t="shared" si="11"/>
        <v>2.8</v>
      </c>
      <c r="AS23" s="67">
        <f t="shared" si="11"/>
        <v>2.8</v>
      </c>
      <c r="AT23" s="59">
        <f t="shared" si="11"/>
        <v>2.8</v>
      </c>
      <c r="AU23" s="67">
        <f t="shared" si="11"/>
        <v>2.8</v>
      </c>
      <c r="AV23" s="59">
        <f t="shared" si="11"/>
        <v>2.8</v>
      </c>
      <c r="AW23" s="67">
        <f t="shared" si="11"/>
        <v>2.8</v>
      </c>
      <c r="AX23" s="59">
        <f t="shared" si="11"/>
        <v>2.8</v>
      </c>
      <c r="AY23" s="67">
        <f t="shared" si="11"/>
        <v>2.8</v>
      </c>
      <c r="AZ23" s="59">
        <f t="shared" si="11"/>
        <v>2.8</v>
      </c>
      <c r="BB23" s="67">
        <f t="shared" si="11"/>
        <v>2.8</v>
      </c>
      <c r="BC23" s="59">
        <f t="shared" si="11"/>
        <v>2.8</v>
      </c>
      <c r="BD23" s="67">
        <f t="shared" si="11"/>
        <v>2.8</v>
      </c>
    </row>
    <row r="24" spans="1:58" x14ac:dyDescent="0.55000000000000004">
      <c r="B24" s="3" t="s">
        <v>57</v>
      </c>
      <c r="C24" s="105">
        <f>'SDR Patient and Stations'!B11</f>
        <v>3.5</v>
      </c>
      <c r="D24" s="105">
        <f>'SDR Patient and Stations'!C11</f>
        <v>3.7307692307692308</v>
      </c>
      <c r="E24" s="105">
        <f>'SDR Patient and Stations'!D11</f>
        <v>3.2352941176470589</v>
      </c>
      <c r="F24" s="115">
        <f>'SDR Patient and Stations'!E11</f>
        <v>3.6470588235294117</v>
      </c>
      <c r="G24" s="114">
        <f t="shared" ref="G24:AZ24" si="12">J32/G26</f>
        <v>4.0588235294117645</v>
      </c>
      <c r="H24" s="113">
        <f t="shared" si="12"/>
        <v>4.2941176470588234</v>
      </c>
      <c r="I24" s="114">
        <f t="shared" si="12"/>
        <v>3.4411764705882355</v>
      </c>
      <c r="J24" s="113">
        <f t="shared" si="12"/>
        <v>2.6818181818181817</v>
      </c>
      <c r="K24" s="114">
        <f t="shared" si="12"/>
        <v>2.7954545454545454</v>
      </c>
      <c r="L24" s="113">
        <f t="shared" si="12"/>
        <v>2.9318181818181817</v>
      </c>
      <c r="M24" s="114">
        <f t="shared" si="12"/>
        <v>3.7941176470588234</v>
      </c>
      <c r="N24" s="113">
        <f t="shared" si="12"/>
        <v>3.8529411764705883</v>
      </c>
      <c r="O24" s="114">
        <f t="shared" si="12"/>
        <v>3.4316498316498314</v>
      </c>
      <c r="P24" s="113">
        <f t="shared" si="12"/>
        <v>3.1136363636363638</v>
      </c>
      <c r="Q24" s="114">
        <f t="shared" si="12"/>
        <v>3.2272727272727271</v>
      </c>
      <c r="R24" s="113">
        <f t="shared" si="12"/>
        <v>3.0454545454545454</v>
      </c>
      <c r="S24" s="114">
        <f t="shared" si="12"/>
        <v>2.8636363636363638</v>
      </c>
      <c r="T24" s="113">
        <f t="shared" si="12"/>
        <v>2.9772727272727271</v>
      </c>
      <c r="U24" s="114">
        <f t="shared" si="12"/>
        <v>3.1818181818181817</v>
      </c>
      <c r="V24" s="113">
        <f t="shared" si="12"/>
        <v>3.0227272727272729</v>
      </c>
      <c r="W24" s="114">
        <f t="shared" si="12"/>
        <v>3.1136363636363638</v>
      </c>
      <c r="X24" s="113">
        <f t="shared" si="12"/>
        <v>3.0454545454545454</v>
      </c>
      <c r="Y24" s="114">
        <f t="shared" si="12"/>
        <v>3.2045454545454546</v>
      </c>
      <c r="Z24" s="113">
        <f t="shared" si="12"/>
        <v>3.4090909090909092</v>
      </c>
      <c r="AA24" s="114">
        <f t="shared" si="12"/>
        <v>3.1363636363636362</v>
      </c>
      <c r="AB24" s="113">
        <f t="shared" si="12"/>
        <v>3.1590909090909092</v>
      </c>
      <c r="AC24" s="114">
        <f t="shared" si="12"/>
        <v>3.2954545454545454</v>
      </c>
      <c r="AD24" s="113">
        <f t="shared" si="12"/>
        <v>3.3636363636363638</v>
      </c>
      <c r="AE24" s="114">
        <f t="shared" si="12"/>
        <v>3.25</v>
      </c>
      <c r="AF24" s="113">
        <f t="shared" si="12"/>
        <v>3.4090909090909092</v>
      </c>
      <c r="AG24" s="114">
        <f t="shared" si="12"/>
        <v>3.2272727272727271</v>
      </c>
      <c r="AH24" s="113">
        <f t="shared" si="12"/>
        <v>3.25</v>
      </c>
      <c r="AI24" s="114">
        <f t="shared" si="12"/>
        <v>2.9318181818181817</v>
      </c>
      <c r="AJ24" s="113">
        <f t="shared" si="12"/>
        <v>0</v>
      </c>
      <c r="AK24" s="114">
        <f t="shared" si="12"/>
        <v>0</v>
      </c>
      <c r="AL24" s="113">
        <f t="shared" si="12"/>
        <v>3.0454545454545454</v>
      </c>
      <c r="AM24" s="114">
        <f t="shared" si="12"/>
        <v>3.2272727272727271</v>
      </c>
      <c r="AN24" s="113">
        <f t="shared" si="12"/>
        <v>5.884615384615385</v>
      </c>
      <c r="AO24" s="114">
        <f t="shared" si="12"/>
        <v>4.9823299343483711</v>
      </c>
      <c r="AP24" s="113">
        <f t="shared" si="12"/>
        <v>3.9816421222513605</v>
      </c>
      <c r="AQ24" s="114">
        <f t="shared" si="12"/>
        <v>3.4090909090909092</v>
      </c>
      <c r="AR24" s="113">
        <f t="shared" si="12"/>
        <v>3.1363636363636362</v>
      </c>
      <c r="AS24" s="114">
        <f t="shared" si="12"/>
        <v>3.25</v>
      </c>
      <c r="AT24" s="113">
        <f t="shared" si="12"/>
        <v>3.4318181818181817</v>
      </c>
      <c r="AU24" s="114" t="e">
        <f t="shared" si="12"/>
        <v>#N/A</v>
      </c>
      <c r="AV24" s="113" t="e">
        <f t="shared" si="12"/>
        <v>#N/A</v>
      </c>
      <c r="AW24" s="114" t="e">
        <f t="shared" si="12"/>
        <v>#N/A</v>
      </c>
      <c r="AX24" s="113" t="e">
        <f t="shared" si="12"/>
        <v>#N/A</v>
      </c>
      <c r="AY24" s="114" t="e">
        <f t="shared" si="12"/>
        <v>#N/A</v>
      </c>
      <c r="AZ24" s="113" t="e">
        <f t="shared" si="12"/>
        <v>#N/A</v>
      </c>
      <c r="BB24" s="49" t="e">
        <f>BB30/(BB26+AY28)</f>
        <v>#N/A</v>
      </c>
      <c r="BC24" s="52" t="e">
        <f>BC30/(BC26+AZ28)</f>
        <v>#N/A</v>
      </c>
      <c r="BD24" s="49" t="e">
        <f>BD30/(BD26+BB28)</f>
        <v>#N/A</v>
      </c>
    </row>
    <row r="25" spans="1:58" ht="25.5" x14ac:dyDescent="0.6">
      <c r="A25" s="42" t="s">
        <v>76</v>
      </c>
      <c r="B25" s="175" t="s">
        <v>62</v>
      </c>
      <c r="C25" s="175"/>
      <c r="D25" s="176">
        <f>AVERAGE(C24:D24)</f>
        <v>3.6153846153846154</v>
      </c>
      <c r="E25" s="176">
        <f t="shared" ref="E25:G25" si="13">AVERAGE(D24:E24)</f>
        <v>3.4830316742081449</v>
      </c>
      <c r="F25" s="176">
        <f t="shared" si="13"/>
        <v>3.4411764705882355</v>
      </c>
      <c r="G25" s="176">
        <f t="shared" si="13"/>
        <v>3.8529411764705879</v>
      </c>
      <c r="H25" s="122">
        <f>AVERAGE(G24:H24)</f>
        <v>4.1764705882352935</v>
      </c>
      <c r="I25" s="123">
        <f t="shared" ref="I25:AZ25" si="14">AVERAGE(H24:I24)</f>
        <v>3.8676470588235294</v>
      </c>
      <c r="J25" s="122">
        <f t="shared" si="14"/>
        <v>3.0614973262032086</v>
      </c>
      <c r="K25" s="123">
        <f t="shared" si="14"/>
        <v>2.7386363636363633</v>
      </c>
      <c r="L25" s="122">
        <f t="shared" si="14"/>
        <v>2.8636363636363633</v>
      </c>
      <c r="M25" s="123">
        <f t="shared" si="14"/>
        <v>3.3629679144385025</v>
      </c>
      <c r="N25" s="122">
        <f t="shared" si="14"/>
        <v>3.8235294117647056</v>
      </c>
      <c r="O25" s="123">
        <f t="shared" si="14"/>
        <v>3.6422955040602099</v>
      </c>
      <c r="P25" s="122">
        <f t="shared" si="14"/>
        <v>3.2726430976430976</v>
      </c>
      <c r="Q25" s="123">
        <f t="shared" si="14"/>
        <v>3.1704545454545454</v>
      </c>
      <c r="R25" s="122">
        <f t="shared" si="14"/>
        <v>3.1363636363636362</v>
      </c>
      <c r="S25" s="123">
        <f t="shared" si="14"/>
        <v>2.9545454545454546</v>
      </c>
      <c r="T25" s="122">
        <f t="shared" si="14"/>
        <v>2.9204545454545454</v>
      </c>
      <c r="U25" s="123">
        <f t="shared" si="14"/>
        <v>3.0795454545454541</v>
      </c>
      <c r="V25" s="122">
        <f t="shared" si="14"/>
        <v>3.1022727272727275</v>
      </c>
      <c r="W25" s="123">
        <f t="shared" si="14"/>
        <v>3.0681818181818183</v>
      </c>
      <c r="X25" s="122">
        <f t="shared" si="14"/>
        <v>3.0795454545454546</v>
      </c>
      <c r="Y25" s="123">
        <f t="shared" si="14"/>
        <v>3.125</v>
      </c>
      <c r="Z25" s="122">
        <f t="shared" si="14"/>
        <v>3.3068181818181817</v>
      </c>
      <c r="AA25" s="123">
        <f t="shared" si="14"/>
        <v>3.2727272727272725</v>
      </c>
      <c r="AB25" s="122">
        <f t="shared" si="14"/>
        <v>3.1477272727272725</v>
      </c>
      <c r="AC25" s="123">
        <f t="shared" si="14"/>
        <v>3.2272727272727275</v>
      </c>
      <c r="AD25" s="122">
        <f t="shared" si="14"/>
        <v>3.3295454545454546</v>
      </c>
      <c r="AE25" s="123">
        <f t="shared" si="14"/>
        <v>3.3068181818181817</v>
      </c>
      <c r="AF25" s="122">
        <f t="shared" si="14"/>
        <v>3.3295454545454546</v>
      </c>
      <c r="AG25" s="123">
        <f t="shared" si="14"/>
        <v>3.3181818181818183</v>
      </c>
      <c r="AH25" s="122">
        <f t="shared" si="14"/>
        <v>3.2386363636363633</v>
      </c>
      <c r="AI25" s="123">
        <f t="shared" si="14"/>
        <v>3.0909090909090908</v>
      </c>
      <c r="AJ25" s="122">
        <f t="shared" si="14"/>
        <v>1.4659090909090908</v>
      </c>
      <c r="AK25" s="123">
        <f t="shared" si="14"/>
        <v>0</v>
      </c>
      <c r="AL25" s="122">
        <f t="shared" si="14"/>
        <v>1.5227272727272727</v>
      </c>
      <c r="AM25" s="123">
        <f t="shared" si="14"/>
        <v>3.1363636363636362</v>
      </c>
      <c r="AN25" s="122">
        <f t="shared" si="14"/>
        <v>4.5559440559440558</v>
      </c>
      <c r="AO25" s="123">
        <f t="shared" si="14"/>
        <v>5.4334726594818781</v>
      </c>
      <c r="AP25" s="122">
        <f t="shared" si="14"/>
        <v>4.4819860282998656</v>
      </c>
      <c r="AQ25" s="123">
        <f t="shared" si="14"/>
        <v>3.6953665156711351</v>
      </c>
      <c r="AR25" s="122">
        <f t="shared" si="14"/>
        <v>3.2727272727272725</v>
      </c>
      <c r="AS25" s="123">
        <f t="shared" si="14"/>
        <v>3.1931818181818183</v>
      </c>
      <c r="AT25" s="122">
        <f t="shared" si="14"/>
        <v>3.3409090909090908</v>
      </c>
      <c r="AU25" s="123" t="e">
        <f t="shared" si="14"/>
        <v>#N/A</v>
      </c>
      <c r="AV25" s="122" t="e">
        <f t="shared" si="14"/>
        <v>#N/A</v>
      </c>
      <c r="AW25" s="123" t="e">
        <f t="shared" si="14"/>
        <v>#N/A</v>
      </c>
      <c r="AX25" s="122" t="e">
        <f t="shared" si="14"/>
        <v>#N/A</v>
      </c>
      <c r="AY25" s="123" t="e">
        <f t="shared" si="14"/>
        <v>#N/A</v>
      </c>
      <c r="AZ25" s="122" t="e">
        <f t="shared" si="14"/>
        <v>#N/A</v>
      </c>
      <c r="BB25" s="49">
        <f>'SDR Patient and Stations'!AX13</f>
        <v>0</v>
      </c>
      <c r="BC25" s="52">
        <f>'SDR Patient and Stations'!AY13</f>
        <v>0</v>
      </c>
      <c r="BD25" s="49">
        <f>'SDR Patient and Stations'!AZ13</f>
        <v>0</v>
      </c>
    </row>
    <row r="26" spans="1:58" x14ac:dyDescent="0.55000000000000004">
      <c r="A26" s="193" t="s">
        <v>39</v>
      </c>
      <c r="B26" s="193"/>
      <c r="C26" s="193"/>
      <c r="D26" s="193"/>
      <c r="E26" s="193"/>
      <c r="F26" s="25">
        <f>HLOOKUP(F19,'SDR Patient and Stations'!$B$6:$AT$14,5,FALSE)</f>
        <v>34</v>
      </c>
      <c r="G26" s="49">
        <f>IF((F26+E28+(IF(F16&gt;0,0,F16))&gt;'SDR Patient and Stations'!G8),'SDR Patient and Stations'!G8,(F26+E28+(IF(F16&gt;0,0,F16))))</f>
        <v>34</v>
      </c>
      <c r="H26" s="52">
        <f>IF((G26+F28+(IF(G16&gt;0,0,G16))&gt;'SDR Patient and Stations'!H8),'SDR Patient and Stations'!H8,(G26+F28+(IF(G16&gt;0,0,G16))))</f>
        <v>34</v>
      </c>
      <c r="I26" s="116">
        <f>IF((H26+G28+(IF(H16&gt;0,0,H16))&gt;'SDR Patient and Stations'!I8),'SDR Patient and Stations'!I8,(H26+G28+(IF(H16&gt;0,0,H16))))</f>
        <v>34</v>
      </c>
      <c r="J26" s="117">
        <f>IF((I26+H28+(IF(I16&gt;0,0,I16))&gt;'SDR Patient and Stations'!J8),'SDR Patient and Stations'!J8,(I26+H28+(IF(I16&gt;0,0,I16))))</f>
        <v>44</v>
      </c>
      <c r="K26" s="116">
        <f>IF((J26+I28+(IF(J16&gt;0,0,J16))&gt;'SDR Patient and Stations'!K8),'SDR Patient and Stations'!K8,(J26+I28+(IF(J16&gt;0,0,J16))))</f>
        <v>44</v>
      </c>
      <c r="L26" s="117">
        <f>IF((K26+J28+(IF(K16&gt;0,0,K16))&gt;'SDR Patient and Stations'!L8),'SDR Patient and Stations'!L8,(K26+J28+(IF(K16&gt;0,0,K16))))</f>
        <v>44</v>
      </c>
      <c r="M26" s="116">
        <f>IF((L26+K28+(IF(L16&gt;0,0,L16))&gt;'SDR Patient and Stations'!M8),'SDR Patient and Stations'!M8,(L26+K28+(IF(L16&gt;0,0,L16))))</f>
        <v>34</v>
      </c>
      <c r="N26" s="117">
        <f>IF((M26+L28+(IF(M16&gt;0,0,M16))&gt;'SDR Patient and Stations'!N8),'SDR Patient and Stations'!N8,(M26+L28+(IF(M16&gt;0,0,M16))))</f>
        <v>34</v>
      </c>
      <c r="O26" s="116">
        <f>IF((N26+M28+(IF(N16&gt;0,0,N16))&gt;'SDR Patient and Stations'!O8),'SDR Patient and Stations'!O8,(N26+M28+(IF(N16&gt;0,0,N16))))</f>
        <v>40.796703296703299</v>
      </c>
      <c r="P26" s="117">
        <f>IF((O26+N28+(IF(O16&gt;0,0,O16))&gt;'SDR Patient and Stations'!P8),'SDR Patient and Stations'!P8,(O26+N28+(IF(O16&gt;0,0,O16))))</f>
        <v>44</v>
      </c>
      <c r="Q26" s="116">
        <f>IF((P26+O28+(IF(P16&gt;0,0,P16))&gt;'SDR Patient and Stations'!Q8),'SDR Patient and Stations'!Q8,(P26+O28+(IF(P16&gt;0,0,P16))))</f>
        <v>44</v>
      </c>
      <c r="R26" s="117">
        <f>IF((Q26+P28+(IF(Q16&gt;0,0,Q16))&gt;'SDR Patient and Stations'!R8),'SDR Patient and Stations'!R8,(Q26+P28+(IF(Q16&gt;0,0,Q16))))</f>
        <v>44</v>
      </c>
      <c r="S26" s="116">
        <f>IF((R26+Q28+(IF(R16&gt;0,0,R16))&gt;'SDR Patient and Stations'!S8),'SDR Patient and Stations'!S8,(R26+Q28+(IF(R16&gt;0,0,R16))))</f>
        <v>44</v>
      </c>
      <c r="T26" s="117">
        <f>IF((S26+R28+(IF(S16&gt;0,0,S16))&gt;'SDR Patient and Stations'!T8),'SDR Patient and Stations'!T8,(S26+R28+(IF(S16&gt;0,0,S16))))</f>
        <v>44</v>
      </c>
      <c r="U26" s="116">
        <f>IF((T26+S28+(IF(T16&gt;0,0,T16))&gt;'SDR Patient and Stations'!U8),'SDR Patient and Stations'!U8,(T26+S28+(IF(T16&gt;0,0,T16))))</f>
        <v>44</v>
      </c>
      <c r="V26" s="117">
        <f>IF((U26+T28+(IF(U16&gt;0,0,U16))&gt;'SDR Patient and Stations'!V8),'SDR Patient and Stations'!V8,(U26+T28+(IF(U16&gt;0,0,U16))))</f>
        <v>44</v>
      </c>
      <c r="W26" s="116">
        <f>IF((V26+U28+(IF(V16&gt;0,0,V16))&gt;'SDR Patient and Stations'!W8),'SDR Patient and Stations'!W8,(V26+U28+(IF(V16&gt;0,0,V16))))</f>
        <v>44</v>
      </c>
      <c r="X26" s="117">
        <f>IF((W26+V28+(IF(W16&gt;0,0,W16))&gt;'SDR Patient and Stations'!X8),'SDR Patient and Stations'!X8,(W26+V28+(IF(W16&gt;0,0,W16))))</f>
        <v>44</v>
      </c>
      <c r="Y26" s="116">
        <f>IF((X26+W28+(IF(X16&gt;0,0,X16))&gt;'SDR Patient and Stations'!Y8),'SDR Patient and Stations'!Y8,(X26+W28+(IF(X16&gt;0,0,X16))))</f>
        <v>44</v>
      </c>
      <c r="Z26" s="117">
        <f>IF((Y26+X28+(IF(Y16&gt;0,0,Y16))&gt;'SDR Patient and Stations'!Z8),'SDR Patient and Stations'!Z8,(Y26+X28+(IF(Y16&gt;0,0,Y16))))</f>
        <v>44</v>
      </c>
      <c r="AA26" s="116">
        <f>IF((Z26+Y28+(IF(Z16&gt;0,0,Z16))&gt;'SDR Patient and Stations'!AA8),'SDR Patient and Stations'!AA8,(Z26+Y28+(IF(Z16&gt;0,0,Z16))))</f>
        <v>44</v>
      </c>
      <c r="AB26" s="117">
        <f>IF((AA26+Z28+(IF(AA16&gt;0,0,AA16))&gt;'SDR Patient and Stations'!AB8),'SDR Patient and Stations'!AB8,(AA26+Z28+(IF(AA16&gt;0,0,AA16))))</f>
        <v>44</v>
      </c>
      <c r="AC26" s="116">
        <f>IF((AB26+AA28+(IF(AB16&gt;0,0,AB16))&gt;'SDR Patient and Stations'!AC8),'SDR Patient and Stations'!AC8,(AB26+AA28+(IF(AB16&gt;0,0,AB16))))</f>
        <v>44</v>
      </c>
      <c r="AD26" s="117">
        <f>IF((AC26+AB28+(IF(AC16&gt;0,0,AC16))&gt;'SDR Patient and Stations'!AD8),'SDR Patient and Stations'!AD8,(AC26+AB28+(IF(AC16&gt;0,0,AC16))))</f>
        <v>44</v>
      </c>
      <c r="AE26" s="116">
        <f>IF((AD26+AC28+(IF(AD16&gt;0,0,AD16))&gt;'SDR Patient and Stations'!AE8),'SDR Patient and Stations'!AE8,(AD26+AC28+(IF(AD16&gt;0,0,AD16))))</f>
        <v>44</v>
      </c>
      <c r="AF26" s="117">
        <f>IF((AE26+AD28+(IF(AE16&gt;0,0,AE16))&gt;'SDR Patient and Stations'!AF8),'SDR Patient and Stations'!AF8,(AE26+AD28+(IF(AE16&gt;0,0,AE16))))</f>
        <v>44</v>
      </c>
      <c r="AG26" s="116">
        <f>IF((AF26+AE28+(IF(AF16&gt;0,0,AF16))&gt;'SDR Patient and Stations'!AG8),'SDR Patient and Stations'!AG8,(AF26+AE28+(IF(AF16&gt;0,0,AF16))))</f>
        <v>44</v>
      </c>
      <c r="AH26" s="117">
        <f>IF((AG26+AF28+(IF(AG16&gt;0,0,AG16))&gt;'SDR Patient and Stations'!AH8),'SDR Patient and Stations'!AH8,(AG26+AF28+(IF(AG16&gt;0,0,AG16))))</f>
        <v>44</v>
      </c>
      <c r="AI26" s="116">
        <f>IF((AH26+AG28+(IF(AH16&gt;0,0,AH16))&gt;'SDR Patient and Stations'!AI8),'SDR Patient and Stations'!AI8,(AH26+AG28+(IF(AH16&gt;0,0,AH16))))</f>
        <v>44</v>
      </c>
      <c r="AJ26" s="117">
        <f>IF((AI26+AH28+(IF(AI16&gt;0,0,AI16))&gt;'SDR Patient and Stations'!AJ8),'SDR Patient and Stations'!AJ8,(AI26+AH28+(IF(AI16&gt;0,0,AI16))))</f>
        <v>44</v>
      </c>
      <c r="AK26" s="116">
        <f>IF((AJ26+AI28+(IF(AJ16&gt;0,0,AJ16))&gt;'SDR Patient and Stations'!AK8),'SDR Patient and Stations'!AK8,(AJ26+AI28+(IF(AJ16&gt;0,0,AJ16))))</f>
        <v>44</v>
      </c>
      <c r="AL26" s="117">
        <f>IF((AK26+AJ28+(IF(AK16&gt;0,0,AK16))&gt;'SDR Patient and Stations'!AL8),'SDR Patient and Stations'!AL8,(AK26+AJ28+(IF(AK16&gt;0,0,AK16))))</f>
        <v>44</v>
      </c>
      <c r="AM26" s="116">
        <f>IF((AL26+AK28+(IF(AL16&gt;0,0,AL16))&gt;'SDR Patient and Stations'!AM8),'SDR Patient and Stations'!AM8,(AL26+AK28+(IF(AL16&gt;0,0,AL16))))</f>
        <v>44</v>
      </c>
      <c r="AN26" s="117">
        <f>IF((AM26+AL28+(IF(AM16&gt;0,0,AM16))&gt;'SDR Patient and Stations'!AN8),'SDR Patient and Stations'!AN8,(AM26+AL28+(IF(AM16&gt;0,0,AM16))))</f>
        <v>26</v>
      </c>
      <c r="AO26" s="116">
        <f>IF((AN26+AM28+(IF(AN16&gt;0,0,AN16))&gt;'SDR Patient and Stations'!AO8),'SDR Patient and Stations'!AO8,(AN26+AM28+(IF(AN16&gt;0,0,AN16))))</f>
        <v>31.712070874861581</v>
      </c>
      <c r="AP26" s="117">
        <f>IF((AO26+AN28+(IF(AO16&gt;0,0,AO16))&gt;'SDR Patient and Stations'!AP8),'SDR Patient and Stations'!AP8,(AO26+AN28+(IF(AO16&gt;0,0,AO16))))</f>
        <v>38.426356589147296</v>
      </c>
      <c r="AQ26" s="116">
        <f>IF((AP26+AO28+(IF(AP16&gt;0,0,AP16))&gt;'SDR Patient and Stations'!AQ8),'SDR Patient and Stations'!AQ8,(AP26+AO28+(IF(AP16&gt;0,0,AP16))))</f>
        <v>44</v>
      </c>
      <c r="AR26" s="117">
        <f>IF((AQ26+AP28+(IF(AQ16&gt;0,0,AQ16))&gt;'SDR Patient and Stations'!AR8),'SDR Patient and Stations'!AR8,(AQ26+AP28+(IF(AQ16&gt;0,0,AQ16))))</f>
        <v>44</v>
      </c>
      <c r="AS26" s="116">
        <f>IF((AR26+AQ28+(IF(AR16&gt;0,0,AR16))&gt;'SDR Patient and Stations'!AS8),'SDR Patient and Stations'!AS8,(AR26+AQ28+(IF(AR16&gt;0,0,AR16))))</f>
        <v>44</v>
      </c>
      <c r="AT26" s="117">
        <f>IF((AS26+AR28+(IF(AS16&gt;0,0,AS16))&gt;'SDR Patient and Stations'!AT8),'SDR Patient and Stations'!AT8,(AS26+AR28+(IF(AS16&gt;0,0,AS16))))</f>
        <v>44</v>
      </c>
      <c r="AU26" s="116">
        <f>IF((AT26+AS28+(IF(AT16&gt;0,0,AT16))&gt;'SDR Patient and Stations'!AU8),'SDR Patient and Stations'!AU8,(AT26+AS28+(IF(AT16&gt;0,0,AT16))))</f>
        <v>0</v>
      </c>
      <c r="AV26" s="117">
        <f>IF((AU26+AT28+(IF(AU16&gt;0,0,AU16))&gt;'SDR Patient and Stations'!AV8),'SDR Patient and Stations'!AV8,(AU26+AT28+(IF(AU16&gt;0,0,AU16))))</f>
        <v>0</v>
      </c>
      <c r="AW26" s="116">
        <f>IF((AV26+AU28+(IF(AV16&gt;0,0,AV16))&gt;'SDR Patient and Stations'!AW8),'SDR Patient and Stations'!AW8,(AV26+AU28+(IF(AV16&gt;0,0,AV16))))</f>
        <v>0</v>
      </c>
      <c r="AX26" s="117" t="e">
        <f>IF((AW26+AV28+(IF(AW16&gt;0,0,AW16))&gt;'SDR Patient and Stations'!AX8),'SDR Patient and Stations'!AX8,(AW26+AV28+(IF(AW16&gt;0,0,AW16))))</f>
        <v>#N/A</v>
      </c>
      <c r="AY26" s="116" t="e">
        <f>IF((AX26+AW28+(IF(AX16&gt;0,0,AX16))&gt;'SDR Patient and Stations'!AY8),'SDR Patient and Stations'!AY8,(AX26+AW28+(IF(AX16&gt;0,0,AX16))))</f>
        <v>#N/A</v>
      </c>
      <c r="AZ26" s="117" t="e">
        <f>IF((AY26+AX28+(IF(AY16&gt;0,0,AY16))&gt;'SDR Patient and Stations'!AZ8),'SDR Patient and Stations'!AZ8,(AY26+AX28+(IF(AY16&gt;0,0,AY16))))</f>
        <v>#N/A</v>
      </c>
      <c r="BB26" s="49" t="e">
        <f>HLOOKUP(BB19,'SDR Patient and Stations'!$B$6:$AT$13,4,FALSE)</f>
        <v>#N/A</v>
      </c>
      <c r="BC26" s="52" t="e">
        <f>HLOOKUP(BC19,'SDR Patient and Stations'!$B$6:$AT$13,4,FALSE)</f>
        <v>#N/A</v>
      </c>
      <c r="BD26" s="49" t="e">
        <f>HLOOKUP(BD19,'SDR Patient and Stations'!$B$6:$AT$13,4,FALSE)</f>
        <v>#N/A</v>
      </c>
      <c r="BE26" s="52" t="e">
        <f>HLOOKUP(BE19,'SDR Patient and Stations'!$B$6:$AT$13,4,FALSE)</f>
        <v>#N/A</v>
      </c>
    </row>
    <row r="27" spans="1:58" ht="42.75" customHeight="1" x14ac:dyDescent="0.55000000000000004">
      <c r="A27" s="194" t="s">
        <v>59</v>
      </c>
      <c r="B27" s="194"/>
      <c r="F27" s="25"/>
      <c r="G27" s="49"/>
      <c r="H27" s="52"/>
      <c r="I27" s="49"/>
      <c r="J27" s="52"/>
      <c r="K27" s="49"/>
      <c r="L27" s="52"/>
      <c r="M27" s="49"/>
      <c r="N27" s="52"/>
      <c r="O27" s="49"/>
      <c r="P27" s="52"/>
      <c r="Q27" s="49"/>
      <c r="R27" s="52"/>
      <c r="S27" s="49"/>
      <c r="T27" s="52"/>
      <c r="U27" s="49"/>
      <c r="V27" s="52"/>
      <c r="W27" s="49"/>
      <c r="X27" s="52"/>
      <c r="Y27" s="49"/>
      <c r="Z27" s="52"/>
      <c r="AA27" s="49"/>
      <c r="AB27" s="52"/>
      <c r="AC27" s="49"/>
      <c r="AD27" s="52"/>
      <c r="AE27" s="49"/>
      <c r="AF27" s="52"/>
      <c r="AG27" s="49"/>
      <c r="AH27" s="52"/>
      <c r="AI27" s="49"/>
      <c r="AJ27" s="52"/>
      <c r="AK27" s="49"/>
      <c r="AL27" s="52"/>
      <c r="AM27" s="49"/>
      <c r="AN27" s="52"/>
      <c r="AO27" s="49"/>
      <c r="AP27" s="52"/>
      <c r="AQ27" s="49"/>
      <c r="AR27" s="52"/>
      <c r="AS27" s="49"/>
      <c r="AT27" s="52"/>
      <c r="AU27" s="49"/>
      <c r="AV27" s="52"/>
      <c r="AW27" s="49"/>
      <c r="AX27" s="52"/>
      <c r="AY27" s="49"/>
      <c r="AZ27" s="52"/>
      <c r="BB27" s="49"/>
      <c r="BC27" s="52"/>
      <c r="BD27" s="49"/>
      <c r="BE27" s="52"/>
    </row>
    <row r="28" spans="1:58" x14ac:dyDescent="0.55000000000000004">
      <c r="A28" s="193" t="s">
        <v>58</v>
      </c>
      <c r="B28" s="193"/>
      <c r="F28" s="25"/>
      <c r="G28" s="116">
        <f>IF(F49&lt;0,0,F49)</f>
        <v>0</v>
      </c>
      <c r="H28" s="117">
        <f t="shared" ref="H28:AZ28" si="15">IF(G49&lt;0,0,G49)</f>
        <v>10</v>
      </c>
      <c r="I28" s="116">
        <f t="shared" si="15"/>
        <v>10</v>
      </c>
      <c r="J28" s="117">
        <f t="shared" si="15"/>
        <v>5.4268433179723488</v>
      </c>
      <c r="K28" s="116">
        <f t="shared" si="15"/>
        <v>0</v>
      </c>
      <c r="L28" s="117">
        <f t="shared" si="15"/>
        <v>0</v>
      </c>
      <c r="M28" s="116">
        <f t="shared" si="15"/>
        <v>6.7967032967032992</v>
      </c>
      <c r="N28" s="117">
        <f t="shared" si="15"/>
        <v>10</v>
      </c>
      <c r="O28" s="116">
        <f t="shared" si="15"/>
        <v>10</v>
      </c>
      <c r="P28" s="117">
        <f t="shared" si="15"/>
        <v>10</v>
      </c>
      <c r="Q28" s="116">
        <f t="shared" si="15"/>
        <v>7.962901439645627</v>
      </c>
      <c r="R28" s="117">
        <f t="shared" si="15"/>
        <v>10</v>
      </c>
      <c r="S28" s="116">
        <f t="shared" si="15"/>
        <v>1.8061224489796004</v>
      </c>
      <c r="T28" s="117">
        <f t="shared" si="15"/>
        <v>0</v>
      </c>
      <c r="U28" s="116">
        <f t="shared" si="15"/>
        <v>0</v>
      </c>
      <c r="V28" s="117">
        <f t="shared" si="15"/>
        <v>8.238805970149258</v>
      </c>
      <c r="W28" s="116">
        <f t="shared" si="15"/>
        <v>6.1388888888888928</v>
      </c>
      <c r="X28" s="117">
        <f t="shared" si="15"/>
        <v>7.1695747001090595</v>
      </c>
      <c r="Y28" s="116">
        <f t="shared" si="15"/>
        <v>1.8061224489796004</v>
      </c>
      <c r="Z28" s="117">
        <f t="shared" si="15"/>
        <v>9.3861439312567114</v>
      </c>
      <c r="AA28" s="116">
        <f t="shared" si="15"/>
        <v>10</v>
      </c>
      <c r="AB28" s="117">
        <f t="shared" si="15"/>
        <v>6.7569296375266532</v>
      </c>
      <c r="AC28" s="116">
        <f t="shared" si="15"/>
        <v>4.9387031408308033</v>
      </c>
      <c r="AD28" s="117">
        <f t="shared" si="15"/>
        <v>6.0595238095238102</v>
      </c>
      <c r="AE28" s="116">
        <f t="shared" si="15"/>
        <v>10</v>
      </c>
      <c r="AF28" s="117">
        <f t="shared" si="15"/>
        <v>8.541109969167529</v>
      </c>
      <c r="AG28" s="116">
        <f t="shared" si="15"/>
        <v>10</v>
      </c>
      <c r="AH28" s="117">
        <f t="shared" si="15"/>
        <v>4.658301158301164</v>
      </c>
      <c r="AI28" s="116">
        <f t="shared" si="15"/>
        <v>7.0714285714285765</v>
      </c>
      <c r="AJ28" s="117">
        <f t="shared" si="15"/>
        <v>0</v>
      </c>
      <c r="AK28" s="116">
        <f t="shared" si="15"/>
        <v>0</v>
      </c>
      <c r="AL28" s="117">
        <f t="shared" si="15"/>
        <v>0</v>
      </c>
      <c r="AM28" s="116">
        <f t="shared" si="15"/>
        <v>5.7120708748615812</v>
      </c>
      <c r="AN28" s="117">
        <f t="shared" si="15"/>
        <v>6.7142857142857153</v>
      </c>
      <c r="AO28" s="116">
        <f t="shared" si="15"/>
        <v>10</v>
      </c>
      <c r="AP28" s="117">
        <f t="shared" si="15"/>
        <v>10</v>
      </c>
      <c r="AQ28" s="116">
        <f t="shared" si="15"/>
        <v>10</v>
      </c>
      <c r="AR28" s="117">
        <f t="shared" si="15"/>
        <v>8.5210084033613498</v>
      </c>
      <c r="AS28" s="116">
        <f t="shared" si="15"/>
        <v>0</v>
      </c>
      <c r="AT28" s="117">
        <f t="shared" si="15"/>
        <v>3.7334267040149456</v>
      </c>
      <c r="AU28" s="116">
        <f t="shared" si="15"/>
        <v>10</v>
      </c>
      <c r="AV28" s="117" t="e">
        <f t="shared" si="15"/>
        <v>#N/A</v>
      </c>
      <c r="AW28" s="116" t="e">
        <f t="shared" si="15"/>
        <v>#N/A</v>
      </c>
      <c r="AX28" s="117" t="e">
        <f t="shared" si="15"/>
        <v>#N/A</v>
      </c>
      <c r="AY28" s="116" t="e">
        <f t="shared" si="15"/>
        <v>#N/A</v>
      </c>
      <c r="AZ28" s="117" t="e">
        <f t="shared" si="15"/>
        <v>#N/A</v>
      </c>
      <c r="BB28" s="49"/>
      <c r="BC28" s="52"/>
      <c r="BD28" s="49"/>
      <c r="BE28" s="52"/>
    </row>
    <row r="29" spans="1:58" ht="35.25" customHeight="1" x14ac:dyDescent="0.55000000000000004">
      <c r="A29" s="195" t="s">
        <v>60</v>
      </c>
      <c r="B29" s="196"/>
      <c r="F29" s="25"/>
      <c r="G29" s="49"/>
      <c r="H29" s="52"/>
      <c r="I29" s="49"/>
      <c r="J29" s="52"/>
      <c r="K29" s="49"/>
      <c r="L29" s="52"/>
      <c r="M29" s="49"/>
      <c r="N29" s="52"/>
      <c r="O29" s="49"/>
      <c r="P29" s="52"/>
      <c r="Q29" s="49"/>
      <c r="R29" s="52"/>
      <c r="S29" s="49"/>
      <c r="T29" s="52"/>
      <c r="U29" s="49"/>
      <c r="V29" s="52"/>
      <c r="W29" s="49"/>
      <c r="X29" s="52"/>
      <c r="Y29" s="49"/>
      <c r="Z29" s="52"/>
      <c r="AA29" s="49"/>
      <c r="AB29" s="52"/>
      <c r="AC29" s="49"/>
      <c r="AD29" s="52"/>
      <c r="AE29" s="49"/>
      <c r="AF29" s="52"/>
      <c r="AG29" s="49"/>
      <c r="AH29" s="52"/>
      <c r="AI29" s="49"/>
      <c r="AJ29" s="52"/>
      <c r="AK29" s="49"/>
      <c r="AL29" s="52"/>
      <c r="AM29" s="49"/>
      <c r="AN29" s="52"/>
      <c r="AO29" s="49"/>
      <c r="AP29" s="52"/>
      <c r="AQ29" s="49"/>
      <c r="AR29" s="52"/>
      <c r="AS29" s="49"/>
      <c r="AT29" s="52"/>
      <c r="AU29" s="49"/>
      <c r="AV29" s="52"/>
      <c r="AW29" s="49"/>
      <c r="AX29" s="52"/>
      <c r="AY29" s="49"/>
      <c r="AZ29" s="52"/>
      <c r="BB29" s="49"/>
      <c r="BC29" s="52"/>
      <c r="BD29" s="49"/>
      <c r="BE29" s="52"/>
    </row>
    <row r="30" spans="1:58" x14ac:dyDescent="0.55000000000000004">
      <c r="B30" s="3" t="s">
        <v>41</v>
      </c>
      <c r="F30" s="25">
        <f>HLOOKUP(F19,'SDR Patient and Stations'!$B$6:$AT$14,4,FALSE)</f>
        <v>124</v>
      </c>
      <c r="G30" s="68">
        <f>HLOOKUP(G19,'SDR Patient and Stations'!$B$6:$AT$14,4,FALSE)</f>
        <v>138</v>
      </c>
      <c r="H30" s="60">
        <f>HLOOKUP(H19,'SDR Patient and Stations'!$B$6:$AT$14,4,FALSE)</f>
        <v>146</v>
      </c>
      <c r="I30" s="68">
        <f>HLOOKUP(I19,'SDR Patient and Stations'!$B$6:$AT$14,4,FALSE)</f>
        <v>117</v>
      </c>
      <c r="J30" s="60">
        <f>HLOOKUP(J19,'SDR Patient and Stations'!$B$6:$AT$14,4,FALSE)</f>
        <v>118</v>
      </c>
      <c r="K30" s="68">
        <f>HLOOKUP(K19,'SDR Patient and Stations'!$B$6:$AT$14,4,FALSE)</f>
        <v>123</v>
      </c>
      <c r="L30" s="60">
        <f>HLOOKUP(L19,'SDR Patient and Stations'!$B$6:$AT$14,4,FALSE)</f>
        <v>129</v>
      </c>
      <c r="M30" s="68">
        <f>HLOOKUP(M19,'SDR Patient and Stations'!$B$6:$AT$14,4,FALSE)</f>
        <v>129</v>
      </c>
      <c r="N30" s="60">
        <f>HLOOKUP(N19,'SDR Patient and Stations'!$B$6:$AT$14,4,FALSE)</f>
        <v>131</v>
      </c>
      <c r="O30" s="68">
        <f>HLOOKUP(O19,'SDR Patient and Stations'!$B$6:$AT$14,4,FALSE)</f>
        <v>140</v>
      </c>
      <c r="P30" s="60">
        <f>HLOOKUP(P19,'SDR Patient and Stations'!$B$6:$AT$14,4,FALSE)</f>
        <v>137</v>
      </c>
      <c r="Q30" s="68">
        <f>HLOOKUP(Q19,'SDR Patient and Stations'!$B$6:$AT$14,4,FALSE)</f>
        <v>142</v>
      </c>
      <c r="R30" s="60">
        <f>HLOOKUP(R19,'SDR Patient and Stations'!$B$6:$AT$14,4,FALSE)</f>
        <v>134</v>
      </c>
      <c r="S30" s="68">
        <f>HLOOKUP(S19,'SDR Patient and Stations'!$B$6:$AT$14,4,FALSE)</f>
        <v>126</v>
      </c>
      <c r="T30" s="60">
        <f>HLOOKUP(T19,'SDR Patient and Stations'!$B$6:$AT$14,4,FALSE)</f>
        <v>131</v>
      </c>
      <c r="U30" s="68">
        <f>HLOOKUP(U19,'SDR Patient and Stations'!$B$6:$AT$14,4,FALSE)</f>
        <v>140</v>
      </c>
      <c r="V30" s="60">
        <f>HLOOKUP(V19,'SDR Patient and Stations'!$B$6:$AT$14,4,FALSE)</f>
        <v>133</v>
      </c>
      <c r="W30" s="68">
        <f>HLOOKUP(W19,'SDR Patient and Stations'!$B$6:$AT$14,4,FALSE)</f>
        <v>137</v>
      </c>
      <c r="X30" s="60">
        <f>HLOOKUP(X19,'SDR Patient and Stations'!$B$6:$AT$14,4,FALSE)</f>
        <v>134</v>
      </c>
      <c r="Y30" s="68">
        <f>HLOOKUP(Y19,'SDR Patient and Stations'!$B$6:$AT$14,4,FALSE)</f>
        <v>141</v>
      </c>
      <c r="Z30" s="60">
        <f>HLOOKUP(Z19,'SDR Patient and Stations'!$B$6:$AT$14,4,FALSE)</f>
        <v>150</v>
      </c>
      <c r="AA30" s="68">
        <f>HLOOKUP(AA19,'SDR Patient and Stations'!$B$6:$AT$14,4,FALSE)</f>
        <v>138</v>
      </c>
      <c r="AB30" s="60">
        <f>HLOOKUP(AB19,'SDR Patient and Stations'!$B$6:$AT$14,4,FALSE)</f>
        <v>139</v>
      </c>
      <c r="AC30" s="68">
        <f>HLOOKUP(AC19,'SDR Patient and Stations'!$B$6:$AT$14,4,FALSE)</f>
        <v>145</v>
      </c>
      <c r="AD30" s="60">
        <f>HLOOKUP(AD19,'SDR Patient and Stations'!$B$6:$AT$14,4,FALSE)</f>
        <v>148</v>
      </c>
      <c r="AE30" s="68">
        <f>HLOOKUP(AE19,'SDR Patient and Stations'!$B$6:$AT$14,4,FALSE)</f>
        <v>143</v>
      </c>
      <c r="AF30" s="60">
        <f>HLOOKUP(AF19,'SDR Patient and Stations'!$B$6:$AT$14,4,FALSE)</f>
        <v>150</v>
      </c>
      <c r="AG30" s="68">
        <f>HLOOKUP(AG19,'SDR Patient and Stations'!$B$6:$AT$14,4,FALSE)</f>
        <v>142</v>
      </c>
      <c r="AH30" s="60">
        <f>HLOOKUP(AH19,'SDR Patient and Stations'!$B$6:$AT$14,4,FALSE)</f>
        <v>143</v>
      </c>
      <c r="AI30" s="68">
        <f>HLOOKUP(AI19,'SDR Patient and Stations'!$B$6:$AT$14,4,FALSE)</f>
        <v>129</v>
      </c>
      <c r="AJ30" s="60">
        <f>HLOOKUP(AJ19,'SDR Patient and Stations'!$B$6:$AT$14,4,FALSE)</f>
        <v>0</v>
      </c>
      <c r="AK30" s="68">
        <f>HLOOKUP(AK19,'SDR Patient and Stations'!$B$6:$AT$14,4,FALSE)</f>
        <v>0</v>
      </c>
      <c r="AL30" s="60">
        <f>HLOOKUP(AL19,'SDR Patient and Stations'!$B$6:$AT$14,4,FALSE)</f>
        <v>134</v>
      </c>
      <c r="AM30" s="68">
        <f>HLOOKUP(AM19,'SDR Patient and Stations'!$B$6:$AT$14,4,FALSE)</f>
        <v>142</v>
      </c>
      <c r="AN30" s="60">
        <f>HLOOKUP(AN19,'SDR Patient and Stations'!$B$6:$AT$14,4,FALSE)</f>
        <v>153</v>
      </c>
      <c r="AO30" s="68">
        <f>HLOOKUP(AO19,'SDR Patient and Stations'!$B$6:$AT$14,4,FALSE)</f>
        <v>158</v>
      </c>
      <c r="AP30" s="60">
        <f>HLOOKUP(AP19,'SDR Patient and Stations'!$B$6:$AT$14,4,FALSE)</f>
        <v>153</v>
      </c>
      <c r="AQ30" s="68">
        <f>HLOOKUP(AQ19,'SDR Patient and Stations'!$B$6:$AT$14,4,FALSE)</f>
        <v>150</v>
      </c>
      <c r="AR30" s="60">
        <f>HLOOKUP(AR19,'SDR Patient and Stations'!$B$6:$AT$14,4,FALSE)</f>
        <v>138</v>
      </c>
      <c r="AS30" s="68">
        <f>HLOOKUP(AS19,'SDR Patient and Stations'!$B$6:$AT$14,4,FALSE)</f>
        <v>143</v>
      </c>
      <c r="AT30" s="60">
        <f>HLOOKUP(AT19,'SDR Patient and Stations'!$B$6:$AT$14,4,FALSE)</f>
        <v>151</v>
      </c>
      <c r="AU30" s="68" t="e">
        <f>HLOOKUP(AU19,'SDR Patient and Stations'!$B$6:$AT$14,4,FALSE)</f>
        <v>#N/A</v>
      </c>
      <c r="AV30" s="60" t="e">
        <f>HLOOKUP(AV19,'SDR Patient and Stations'!$B$6:$AT$14,4,FALSE)</f>
        <v>#N/A</v>
      </c>
      <c r="AW30" s="68" t="e">
        <f>HLOOKUP(AW19,'SDR Patient and Stations'!$B$6:$AT$14,4,FALSE)</f>
        <v>#N/A</v>
      </c>
      <c r="AX30" s="60" t="e">
        <f>HLOOKUP(AX19,'SDR Patient and Stations'!$B$6:$AT$14,4,FALSE)</f>
        <v>#N/A</v>
      </c>
      <c r="AY30" s="68" t="e">
        <f>HLOOKUP(AY19,'SDR Patient and Stations'!$B$6:$AT$14,4,FALSE)</f>
        <v>#N/A</v>
      </c>
      <c r="AZ30" s="60" t="e">
        <f>HLOOKUP(AZ19,'SDR Patient and Stations'!$B$6:$AT$14,4,FALSE)</f>
        <v>#N/A</v>
      </c>
      <c r="BB30" s="68" t="e">
        <f>HLOOKUP(BB19,'SDR Patient and Stations'!$B$6:$AT$13,3,FALSE)</f>
        <v>#N/A</v>
      </c>
      <c r="BC30" s="60" t="e">
        <f>HLOOKUP(BC19,'SDR Patient and Stations'!$B$6:$AT$13,3,FALSE)</f>
        <v>#N/A</v>
      </c>
      <c r="BD30" s="68" t="e">
        <f>HLOOKUP(BD19,'SDR Patient and Stations'!$B$6:$AT$13,3,FALSE)</f>
        <v>#N/A</v>
      </c>
    </row>
    <row r="31" spans="1:58" x14ac:dyDescent="0.55000000000000004">
      <c r="B31" s="3"/>
      <c r="F31" s="3"/>
      <c r="G31" s="49"/>
      <c r="H31" s="52"/>
      <c r="I31" s="49"/>
      <c r="J31" s="52"/>
      <c r="K31" s="49"/>
      <c r="L31" s="52"/>
      <c r="M31" s="49"/>
      <c r="N31" s="52"/>
      <c r="O31" s="49"/>
      <c r="P31" s="52"/>
      <c r="Q31" s="49"/>
      <c r="R31" s="52"/>
      <c r="S31" s="49"/>
      <c r="T31" s="52"/>
      <c r="U31" s="49"/>
      <c r="V31" s="52"/>
      <c r="W31" s="49"/>
      <c r="X31" s="52"/>
      <c r="Y31" s="49"/>
      <c r="Z31" s="52"/>
      <c r="AA31" s="49"/>
      <c r="AB31" s="52"/>
      <c r="AC31" s="49"/>
      <c r="AD31" s="52"/>
      <c r="AE31" s="49"/>
      <c r="AF31" s="52"/>
      <c r="AG31" s="49"/>
      <c r="AH31" s="52"/>
      <c r="AI31" s="49"/>
      <c r="AJ31" s="52"/>
      <c r="AK31" s="49"/>
      <c r="AL31" s="52"/>
      <c r="AM31" s="49"/>
      <c r="AN31" s="52"/>
      <c r="AO31" s="49"/>
      <c r="AP31" s="52"/>
      <c r="AQ31" s="49"/>
      <c r="AR31" s="52"/>
      <c r="AS31" s="49"/>
      <c r="AT31" s="52"/>
      <c r="AU31" s="49"/>
      <c r="AV31" s="52"/>
      <c r="AW31" s="49"/>
      <c r="AX31" s="52"/>
      <c r="AY31" s="49"/>
      <c r="AZ31" s="52"/>
      <c r="BB31" s="49"/>
      <c r="BC31" s="52"/>
      <c r="BD31" s="49"/>
    </row>
    <row r="32" spans="1:58" x14ac:dyDescent="0.55000000000000004">
      <c r="B32" s="3" t="s">
        <v>42</v>
      </c>
      <c r="F32" s="25">
        <f>HLOOKUP(F20,'SDR Patient and Stations'!$B$6:$AT$14,4,FALSE)</f>
        <v>91</v>
      </c>
      <c r="G32" s="68">
        <f>HLOOKUP(G20,'SDR Patient and Stations'!$B$6:$AT$14,4,FALSE)</f>
        <v>97</v>
      </c>
      <c r="H32" s="60">
        <f>HLOOKUP(H20,'SDR Patient and Stations'!$B$6:$AT$14,4,FALSE)</f>
        <v>110</v>
      </c>
      <c r="I32" s="68">
        <f>HLOOKUP(I20,'SDR Patient and Stations'!$B$6:$AT$14,4,FALSE)</f>
        <v>124</v>
      </c>
      <c r="J32" s="60">
        <f>HLOOKUP(J20,'SDR Patient and Stations'!$B$6:$AT$14,4,FALSE)</f>
        <v>138</v>
      </c>
      <c r="K32" s="68">
        <f>HLOOKUP(K20,'SDR Patient and Stations'!$B$6:$AT$14,4,FALSE)</f>
        <v>146</v>
      </c>
      <c r="L32" s="60">
        <f>HLOOKUP(L20,'SDR Patient and Stations'!$B$6:$AT$14,4,FALSE)</f>
        <v>117</v>
      </c>
      <c r="M32" s="68">
        <f>HLOOKUP(M20,'SDR Patient and Stations'!$B$6:$AT$14,4,FALSE)</f>
        <v>118</v>
      </c>
      <c r="N32" s="60">
        <f>HLOOKUP(N20,'SDR Patient and Stations'!$B$6:$AT$14,4,FALSE)</f>
        <v>123</v>
      </c>
      <c r="O32" s="68">
        <f>HLOOKUP(O20,'SDR Patient and Stations'!$B$6:$AT$14,4,FALSE)</f>
        <v>129</v>
      </c>
      <c r="P32" s="60">
        <f>HLOOKUP(P20,'SDR Patient and Stations'!$B$6:$AT$14,4,FALSE)</f>
        <v>129</v>
      </c>
      <c r="Q32" s="68">
        <f>HLOOKUP(Q20,'SDR Patient and Stations'!$B$6:$AT$14,4,FALSE)</f>
        <v>131</v>
      </c>
      <c r="R32" s="60">
        <f>HLOOKUP(R20,'SDR Patient and Stations'!$B$6:$AT$14,4,FALSE)</f>
        <v>140</v>
      </c>
      <c r="S32" s="68">
        <f>HLOOKUP(S20,'SDR Patient and Stations'!$B$6:$AT$14,4,FALSE)</f>
        <v>137</v>
      </c>
      <c r="T32" s="60">
        <f>HLOOKUP(T20,'SDR Patient and Stations'!$B$6:$AT$14,4,FALSE)</f>
        <v>142</v>
      </c>
      <c r="U32" s="68">
        <f>HLOOKUP(U20,'SDR Patient and Stations'!$B$6:$AT$14,4,FALSE)</f>
        <v>134</v>
      </c>
      <c r="V32" s="60">
        <f>HLOOKUP(V20,'SDR Patient and Stations'!$B$6:$AT$14,4,FALSE)</f>
        <v>126</v>
      </c>
      <c r="W32" s="68">
        <f>HLOOKUP(W20,'SDR Patient and Stations'!$B$6:$AT$14,4,FALSE)</f>
        <v>131</v>
      </c>
      <c r="X32" s="60">
        <f>HLOOKUP(X20,'SDR Patient and Stations'!$B$6:$AT$14,4,FALSE)</f>
        <v>140</v>
      </c>
      <c r="Y32" s="68">
        <f>HLOOKUP(Y20,'SDR Patient and Stations'!$B$6:$AT$14,4,FALSE)</f>
        <v>133</v>
      </c>
      <c r="Z32" s="60">
        <f>HLOOKUP(Z20,'SDR Patient and Stations'!$B$6:$AT$14,4,FALSE)</f>
        <v>137</v>
      </c>
      <c r="AA32" s="68">
        <f>HLOOKUP(AA20,'SDR Patient and Stations'!$B$6:$AT$14,4,FALSE)</f>
        <v>134</v>
      </c>
      <c r="AB32" s="60">
        <f>HLOOKUP(AB20,'SDR Patient and Stations'!$B$6:$AT$14,4,FALSE)</f>
        <v>141</v>
      </c>
      <c r="AC32" s="68">
        <f>HLOOKUP(AC20,'SDR Patient and Stations'!$B$6:$AT$14,4,FALSE)</f>
        <v>150</v>
      </c>
      <c r="AD32" s="60">
        <f>HLOOKUP(AD20,'SDR Patient and Stations'!$B$6:$AT$14,4,FALSE)</f>
        <v>138</v>
      </c>
      <c r="AE32" s="68">
        <f>HLOOKUP(AE20,'SDR Patient and Stations'!$B$6:$AT$14,4,FALSE)</f>
        <v>139</v>
      </c>
      <c r="AF32" s="60">
        <f>HLOOKUP(AF20,'SDR Patient and Stations'!$B$6:$AT$14,4,FALSE)</f>
        <v>145</v>
      </c>
      <c r="AG32" s="68">
        <f>HLOOKUP(AG20,'SDR Patient and Stations'!$B$6:$AT$14,4,FALSE)</f>
        <v>148</v>
      </c>
      <c r="AH32" s="60">
        <f>HLOOKUP(AH20,'SDR Patient and Stations'!$B$6:$AT$14,4,FALSE)</f>
        <v>143</v>
      </c>
      <c r="AI32" s="68">
        <f>HLOOKUP(AI20,'SDR Patient and Stations'!$B$6:$AT$14,4,FALSE)</f>
        <v>150</v>
      </c>
      <c r="AJ32" s="60">
        <f>HLOOKUP(AJ20,'SDR Patient and Stations'!$B$6:$AT$14,4,FALSE)</f>
        <v>142</v>
      </c>
      <c r="AK32" s="68">
        <f>HLOOKUP(AK20,'SDR Patient and Stations'!$B$6:$AT$14,4,FALSE)</f>
        <v>143</v>
      </c>
      <c r="AL32" s="60">
        <f>HLOOKUP(AL20,'SDR Patient and Stations'!$B$6:$AT$14,4,FALSE)</f>
        <v>129</v>
      </c>
      <c r="AM32" s="68">
        <f>HLOOKUP(AM20,'SDR Patient and Stations'!$B$6:$AT$14,4,FALSE)</f>
        <v>0</v>
      </c>
      <c r="AN32" s="60">
        <f>HLOOKUP(AN20,'SDR Patient and Stations'!$B$6:$AT$14,4,FALSE)</f>
        <v>0</v>
      </c>
      <c r="AO32" s="68">
        <f>HLOOKUP(AO20,'SDR Patient and Stations'!$B$6:$AT$14,4,FALSE)</f>
        <v>134</v>
      </c>
      <c r="AP32" s="60">
        <f>HLOOKUP(AP20,'SDR Patient and Stations'!$B$6:$AT$14,4,FALSE)</f>
        <v>142</v>
      </c>
      <c r="AQ32" s="68">
        <f>HLOOKUP(AQ20,'SDR Patient and Stations'!$B$6:$AT$14,4,FALSE)</f>
        <v>153</v>
      </c>
      <c r="AR32" s="60">
        <f>HLOOKUP(AR20,'SDR Patient and Stations'!$B$6:$AT$14,4,FALSE)</f>
        <v>158</v>
      </c>
      <c r="AS32" s="68">
        <f>HLOOKUP(AS20,'SDR Patient and Stations'!$B$6:$AT$14,4,FALSE)</f>
        <v>153</v>
      </c>
      <c r="AT32" s="60">
        <f>HLOOKUP(AT20,'SDR Patient and Stations'!$B$6:$AT$14,4,FALSE)</f>
        <v>150</v>
      </c>
      <c r="AU32" s="68">
        <f>HLOOKUP(AU20,'SDR Patient and Stations'!$B$6:$AT$14,4,FALSE)</f>
        <v>138</v>
      </c>
      <c r="AV32" s="60">
        <f>HLOOKUP(AV20,'SDR Patient and Stations'!$B$6:$AT$14,4,FALSE)</f>
        <v>143</v>
      </c>
      <c r="AW32" s="68">
        <f>HLOOKUP(AW20,'SDR Patient and Stations'!$B$6:$AT$14,4,FALSE)</f>
        <v>151</v>
      </c>
      <c r="AX32" s="60" t="e">
        <f>HLOOKUP(AX20,'SDR Patient and Stations'!$B$6:$AT$14,4,FALSE)</f>
        <v>#N/A</v>
      </c>
      <c r="AY32" s="68" t="e">
        <f>HLOOKUP(AY20,'SDR Patient and Stations'!$B$6:$AT$14,4,FALSE)</f>
        <v>#N/A</v>
      </c>
      <c r="AZ32" s="60" t="e">
        <f>HLOOKUP(AZ20,'SDR Patient and Stations'!$B$6:$AT$14,4,FALSE)</f>
        <v>#N/A</v>
      </c>
      <c r="BB32" s="68" t="e">
        <f>HLOOKUP(BB20,'SDR Patient and Stations'!$B$6:$AT$13,3,FALSE)</f>
        <v>#N/A</v>
      </c>
      <c r="BC32" s="60" t="e">
        <f>HLOOKUP(BC20,'SDR Patient and Stations'!$B$6:$AT$13,3,FALSE)</f>
        <v>#N/A</v>
      </c>
      <c r="BD32" s="68" t="e">
        <f>HLOOKUP(BD20,'SDR Patient and Stations'!$B$6:$AT$13,3,FALSE)</f>
        <v>#N/A</v>
      </c>
    </row>
    <row r="33" spans="2:56" x14ac:dyDescent="0.55000000000000004">
      <c r="B33" s="3"/>
      <c r="F33" s="3"/>
      <c r="G33" s="49"/>
      <c r="H33" s="52"/>
      <c r="I33" s="49"/>
      <c r="J33" s="52"/>
      <c r="K33" s="49"/>
      <c r="L33" s="52"/>
      <c r="M33" s="49"/>
      <c r="N33" s="52"/>
      <c r="O33" s="49"/>
      <c r="P33" s="52"/>
      <c r="Q33" s="49"/>
      <c r="R33" s="52"/>
      <c r="S33" s="49"/>
      <c r="T33" s="52"/>
      <c r="U33" s="49"/>
      <c r="V33" s="52"/>
      <c r="W33" s="49"/>
      <c r="X33" s="52"/>
      <c r="Y33" s="49"/>
      <c r="Z33" s="52"/>
      <c r="AA33" s="49"/>
      <c r="AB33" s="52"/>
      <c r="AC33" s="49"/>
      <c r="AD33" s="52"/>
      <c r="AE33" s="49"/>
      <c r="AF33" s="52"/>
      <c r="AG33" s="49"/>
      <c r="AH33" s="52"/>
      <c r="AI33" s="49"/>
      <c r="AJ33" s="52"/>
      <c r="AK33" s="49"/>
      <c r="AL33" s="52"/>
      <c r="AM33" s="49"/>
      <c r="AN33" s="52"/>
      <c r="AO33" s="49"/>
      <c r="AP33" s="52"/>
      <c r="AQ33" s="49"/>
      <c r="AR33" s="52"/>
      <c r="AS33" s="49"/>
      <c r="AT33" s="52"/>
      <c r="AU33" s="49"/>
      <c r="AV33" s="52"/>
      <c r="AW33" s="49"/>
      <c r="AX33" s="52"/>
      <c r="AY33" s="49"/>
      <c r="AZ33" s="52"/>
      <c r="BB33" s="49"/>
      <c r="BC33" s="52"/>
      <c r="BD33" s="49"/>
    </row>
    <row r="34" spans="2:56" x14ac:dyDescent="0.55000000000000004">
      <c r="B34" s="3" t="s">
        <v>17</v>
      </c>
      <c r="F34" s="18">
        <f t="shared" ref="F34:AZ34" si="16">F30-F32</f>
        <v>33</v>
      </c>
      <c r="G34" s="69">
        <f t="shared" si="16"/>
        <v>41</v>
      </c>
      <c r="H34" s="61">
        <f t="shared" si="16"/>
        <v>36</v>
      </c>
      <c r="I34" s="69">
        <f t="shared" si="16"/>
        <v>-7</v>
      </c>
      <c r="J34" s="61">
        <f t="shared" si="16"/>
        <v>-20</v>
      </c>
      <c r="K34" s="69">
        <f t="shared" si="16"/>
        <v>-23</v>
      </c>
      <c r="L34" s="61">
        <f t="shared" si="16"/>
        <v>12</v>
      </c>
      <c r="M34" s="69">
        <f t="shared" si="16"/>
        <v>11</v>
      </c>
      <c r="N34" s="61">
        <f t="shared" si="16"/>
        <v>8</v>
      </c>
      <c r="O34" s="69">
        <f t="shared" si="16"/>
        <v>11</v>
      </c>
      <c r="P34" s="61">
        <f t="shared" si="16"/>
        <v>8</v>
      </c>
      <c r="Q34" s="69">
        <f t="shared" si="16"/>
        <v>11</v>
      </c>
      <c r="R34" s="61">
        <f t="shared" si="16"/>
        <v>-6</v>
      </c>
      <c r="S34" s="69">
        <f t="shared" si="16"/>
        <v>-11</v>
      </c>
      <c r="T34" s="61">
        <f t="shared" si="16"/>
        <v>-11</v>
      </c>
      <c r="U34" s="69">
        <f t="shared" si="16"/>
        <v>6</v>
      </c>
      <c r="V34" s="61">
        <f t="shared" si="16"/>
        <v>7</v>
      </c>
      <c r="W34" s="69">
        <f t="shared" si="16"/>
        <v>6</v>
      </c>
      <c r="X34" s="61">
        <f t="shared" si="16"/>
        <v>-6</v>
      </c>
      <c r="Y34" s="69">
        <f t="shared" si="16"/>
        <v>8</v>
      </c>
      <c r="Z34" s="61">
        <f t="shared" si="16"/>
        <v>13</v>
      </c>
      <c r="AA34" s="69">
        <f t="shared" si="16"/>
        <v>4</v>
      </c>
      <c r="AB34" s="61">
        <f t="shared" si="16"/>
        <v>-2</v>
      </c>
      <c r="AC34" s="69">
        <f t="shared" si="16"/>
        <v>-5</v>
      </c>
      <c r="AD34" s="61">
        <f t="shared" si="16"/>
        <v>10</v>
      </c>
      <c r="AE34" s="69">
        <f t="shared" si="16"/>
        <v>4</v>
      </c>
      <c r="AF34" s="61">
        <f t="shared" si="16"/>
        <v>5</v>
      </c>
      <c r="AG34" s="69">
        <f t="shared" si="16"/>
        <v>-6</v>
      </c>
      <c r="AH34" s="61">
        <f t="shared" si="16"/>
        <v>0</v>
      </c>
      <c r="AI34" s="69">
        <f t="shared" si="16"/>
        <v>-21</v>
      </c>
      <c r="AJ34" s="61">
        <f t="shared" si="16"/>
        <v>-142</v>
      </c>
      <c r="AK34" s="69">
        <f t="shared" si="16"/>
        <v>-143</v>
      </c>
      <c r="AL34" s="61">
        <f t="shared" si="16"/>
        <v>5</v>
      </c>
      <c r="AM34" s="69">
        <f t="shared" si="16"/>
        <v>142</v>
      </c>
      <c r="AN34" s="61">
        <f t="shared" si="16"/>
        <v>153</v>
      </c>
      <c r="AO34" s="69">
        <f t="shared" si="16"/>
        <v>24</v>
      </c>
      <c r="AP34" s="61">
        <f t="shared" si="16"/>
        <v>11</v>
      </c>
      <c r="AQ34" s="69">
        <f t="shared" si="16"/>
        <v>-3</v>
      </c>
      <c r="AR34" s="61">
        <f t="shared" si="16"/>
        <v>-20</v>
      </c>
      <c r="AS34" s="69">
        <f t="shared" si="16"/>
        <v>-10</v>
      </c>
      <c r="AT34" s="61">
        <f t="shared" si="16"/>
        <v>1</v>
      </c>
      <c r="AU34" s="69" t="e">
        <f t="shared" si="16"/>
        <v>#N/A</v>
      </c>
      <c r="AV34" s="61" t="e">
        <f t="shared" si="16"/>
        <v>#N/A</v>
      </c>
      <c r="AW34" s="69" t="e">
        <f t="shared" si="16"/>
        <v>#N/A</v>
      </c>
      <c r="AX34" s="61" t="e">
        <f t="shared" si="16"/>
        <v>#N/A</v>
      </c>
      <c r="AY34" s="69" t="e">
        <f t="shared" si="16"/>
        <v>#N/A</v>
      </c>
      <c r="AZ34" s="61" t="e">
        <f t="shared" si="16"/>
        <v>#N/A</v>
      </c>
      <c r="BB34" s="69" t="e">
        <f t="shared" ref="BB34:BD34" si="17">BB30-BB32</f>
        <v>#N/A</v>
      </c>
      <c r="BC34" s="61" t="e">
        <f t="shared" si="17"/>
        <v>#N/A</v>
      </c>
      <c r="BD34" s="69" t="e">
        <f t="shared" si="17"/>
        <v>#N/A</v>
      </c>
    </row>
    <row r="35" spans="2:56" x14ac:dyDescent="0.55000000000000004">
      <c r="B35" s="3"/>
      <c r="F35" s="3"/>
      <c r="G35" s="49"/>
      <c r="H35" s="52"/>
      <c r="I35" s="49"/>
      <c r="J35" s="52"/>
      <c r="K35" s="49"/>
      <c r="L35" s="52"/>
      <c r="M35" s="49"/>
      <c r="N35" s="52"/>
      <c r="O35" s="49"/>
      <c r="P35" s="52"/>
      <c r="Q35" s="49"/>
      <c r="R35" s="52"/>
      <c r="S35" s="49"/>
      <c r="T35" s="52"/>
      <c r="U35" s="49"/>
      <c r="V35" s="52"/>
      <c r="W35" s="49"/>
      <c r="X35" s="52"/>
      <c r="Y35" s="49"/>
      <c r="Z35" s="52"/>
      <c r="AA35" s="49"/>
      <c r="AB35" s="52"/>
      <c r="AC35" s="49"/>
      <c r="AD35" s="52"/>
      <c r="AE35" s="49"/>
      <c r="AF35" s="52"/>
      <c r="AG35" s="49"/>
      <c r="AH35" s="52"/>
      <c r="AI35" s="49"/>
      <c r="AJ35" s="52"/>
      <c r="AK35" s="49"/>
      <c r="AL35" s="52"/>
      <c r="AM35" s="49"/>
      <c r="AN35" s="52"/>
      <c r="AO35" s="49"/>
      <c r="AP35" s="52"/>
      <c r="AQ35" s="49"/>
      <c r="AR35" s="52"/>
      <c r="AS35" s="49"/>
      <c r="AT35" s="52"/>
      <c r="AU35" s="49"/>
      <c r="AV35" s="52"/>
      <c r="AW35" s="49"/>
      <c r="AX35" s="52"/>
      <c r="AY35" s="49"/>
      <c r="AZ35" s="52"/>
      <c r="BB35" s="49"/>
      <c r="BC35" s="52"/>
      <c r="BD35" s="49"/>
    </row>
    <row r="36" spans="2:56" ht="45" x14ac:dyDescent="0.55000000000000004">
      <c r="B36" s="22" t="s">
        <v>43</v>
      </c>
      <c r="F36" s="93">
        <f>IFERROR(F34/F32,0)</f>
        <v>0.36263736263736263</v>
      </c>
      <c r="G36" s="107">
        <f t="shared" ref="G36:AZ36" si="18">IFERROR(G34/G32,0)</f>
        <v>0.42268041237113402</v>
      </c>
      <c r="H36" s="108">
        <f t="shared" si="18"/>
        <v>0.32727272727272727</v>
      </c>
      <c r="I36" s="107">
        <f t="shared" si="18"/>
        <v>-5.6451612903225805E-2</v>
      </c>
      <c r="J36" s="108">
        <f t="shared" si="18"/>
        <v>-0.14492753623188406</v>
      </c>
      <c r="K36" s="107">
        <f t="shared" si="18"/>
        <v>-0.15753424657534246</v>
      </c>
      <c r="L36" s="108">
        <f t="shared" si="18"/>
        <v>0.10256410256410256</v>
      </c>
      <c r="M36" s="107">
        <f t="shared" si="18"/>
        <v>9.3220338983050849E-2</v>
      </c>
      <c r="N36" s="108">
        <f t="shared" si="18"/>
        <v>6.5040650406504072E-2</v>
      </c>
      <c r="O36" s="107">
        <f t="shared" si="18"/>
        <v>8.5271317829457363E-2</v>
      </c>
      <c r="P36" s="108">
        <f t="shared" si="18"/>
        <v>6.2015503875968991E-2</v>
      </c>
      <c r="Q36" s="107">
        <f t="shared" si="18"/>
        <v>8.3969465648854963E-2</v>
      </c>
      <c r="R36" s="108">
        <f t="shared" si="18"/>
        <v>-4.2857142857142858E-2</v>
      </c>
      <c r="S36" s="107">
        <f t="shared" si="18"/>
        <v>-8.0291970802919707E-2</v>
      </c>
      <c r="T36" s="108">
        <f t="shared" si="18"/>
        <v>-7.746478873239436E-2</v>
      </c>
      <c r="U36" s="107">
        <f t="shared" si="18"/>
        <v>4.4776119402985072E-2</v>
      </c>
      <c r="V36" s="108">
        <f t="shared" si="18"/>
        <v>5.5555555555555552E-2</v>
      </c>
      <c r="W36" s="107">
        <f t="shared" si="18"/>
        <v>4.5801526717557252E-2</v>
      </c>
      <c r="X36" s="108">
        <f t="shared" si="18"/>
        <v>-4.2857142857142858E-2</v>
      </c>
      <c r="Y36" s="107">
        <f t="shared" si="18"/>
        <v>6.0150375939849621E-2</v>
      </c>
      <c r="Z36" s="108">
        <f t="shared" si="18"/>
        <v>9.4890510948905105E-2</v>
      </c>
      <c r="AA36" s="107">
        <f t="shared" si="18"/>
        <v>2.9850746268656716E-2</v>
      </c>
      <c r="AB36" s="108">
        <f t="shared" si="18"/>
        <v>-1.4184397163120567E-2</v>
      </c>
      <c r="AC36" s="107">
        <f t="shared" si="18"/>
        <v>-3.3333333333333333E-2</v>
      </c>
      <c r="AD36" s="108">
        <f t="shared" si="18"/>
        <v>7.2463768115942032E-2</v>
      </c>
      <c r="AE36" s="107">
        <f t="shared" si="18"/>
        <v>2.8776978417266189E-2</v>
      </c>
      <c r="AF36" s="108">
        <f t="shared" si="18"/>
        <v>3.4482758620689655E-2</v>
      </c>
      <c r="AG36" s="107">
        <f t="shared" si="18"/>
        <v>-4.0540540540540543E-2</v>
      </c>
      <c r="AH36" s="108">
        <f t="shared" si="18"/>
        <v>0</v>
      </c>
      <c r="AI36" s="107">
        <f t="shared" si="18"/>
        <v>-0.14000000000000001</v>
      </c>
      <c r="AJ36" s="108">
        <f t="shared" si="18"/>
        <v>-1</v>
      </c>
      <c r="AK36" s="107">
        <f t="shared" si="18"/>
        <v>-1</v>
      </c>
      <c r="AL36" s="108">
        <f t="shared" si="18"/>
        <v>3.875968992248062E-2</v>
      </c>
      <c r="AM36" s="107">
        <f t="shared" si="18"/>
        <v>0</v>
      </c>
      <c r="AN36" s="108">
        <f t="shared" si="18"/>
        <v>0</v>
      </c>
      <c r="AO36" s="107">
        <f t="shared" si="18"/>
        <v>0.17910447761194029</v>
      </c>
      <c r="AP36" s="108">
        <f t="shared" si="18"/>
        <v>7.746478873239436E-2</v>
      </c>
      <c r="AQ36" s="107">
        <f t="shared" si="18"/>
        <v>-1.9607843137254902E-2</v>
      </c>
      <c r="AR36" s="108">
        <f t="shared" si="18"/>
        <v>-0.12658227848101267</v>
      </c>
      <c r="AS36" s="107">
        <f t="shared" si="18"/>
        <v>-6.535947712418301E-2</v>
      </c>
      <c r="AT36" s="108">
        <f t="shared" si="18"/>
        <v>6.6666666666666671E-3</v>
      </c>
      <c r="AU36" s="107">
        <f t="shared" si="18"/>
        <v>0</v>
      </c>
      <c r="AV36" s="108">
        <f t="shared" si="18"/>
        <v>0</v>
      </c>
      <c r="AW36" s="107">
        <f t="shared" si="18"/>
        <v>0</v>
      </c>
      <c r="AX36" s="108">
        <f t="shared" si="18"/>
        <v>0</v>
      </c>
      <c r="AY36" s="107">
        <f t="shared" si="18"/>
        <v>0</v>
      </c>
      <c r="AZ36" s="108">
        <f t="shared" si="18"/>
        <v>0</v>
      </c>
      <c r="BB36" s="70" t="e">
        <f t="shared" ref="BB36:BD36" si="19">BB34/BB32</f>
        <v>#N/A</v>
      </c>
      <c r="BC36" s="62" t="e">
        <f t="shared" si="19"/>
        <v>#N/A</v>
      </c>
      <c r="BD36" s="70" t="e">
        <f t="shared" si="19"/>
        <v>#N/A</v>
      </c>
    </row>
    <row r="37" spans="2:56" x14ac:dyDescent="0.55000000000000004">
      <c r="B37" s="3"/>
      <c r="F37" s="94"/>
      <c r="G37" s="111"/>
      <c r="H37" s="112"/>
      <c r="I37" s="111"/>
      <c r="J37" s="112"/>
      <c r="K37" s="111"/>
      <c r="L37" s="112"/>
      <c r="M37" s="111"/>
      <c r="N37" s="112"/>
      <c r="O37" s="111"/>
      <c r="P37" s="112"/>
      <c r="Q37" s="111"/>
      <c r="R37" s="112"/>
      <c r="S37" s="111"/>
      <c r="T37" s="112"/>
      <c r="U37" s="111"/>
      <c r="V37" s="112"/>
      <c r="W37" s="111"/>
      <c r="X37" s="112"/>
      <c r="Y37" s="111"/>
      <c r="Z37" s="112"/>
      <c r="AA37" s="111"/>
      <c r="AB37" s="112"/>
      <c r="AC37" s="111"/>
      <c r="AD37" s="112"/>
      <c r="AE37" s="111"/>
      <c r="AF37" s="112"/>
      <c r="AG37" s="111"/>
      <c r="AH37" s="112"/>
      <c r="AI37" s="111"/>
      <c r="AJ37" s="112"/>
      <c r="AK37" s="111"/>
      <c r="AL37" s="112"/>
      <c r="AM37" s="111"/>
      <c r="AN37" s="112"/>
      <c r="AO37" s="111"/>
      <c r="AP37" s="112"/>
      <c r="AQ37" s="111"/>
      <c r="AR37" s="112"/>
      <c r="AS37" s="111"/>
      <c r="AT37" s="112"/>
      <c r="AU37" s="111"/>
      <c r="AV37" s="112"/>
      <c r="AW37" s="111"/>
      <c r="AX37" s="112"/>
      <c r="AY37" s="111"/>
      <c r="AZ37" s="112"/>
      <c r="BB37" s="49"/>
      <c r="BC37" s="52"/>
      <c r="BD37" s="49"/>
    </row>
    <row r="38" spans="2:56" x14ac:dyDescent="0.55000000000000004">
      <c r="B38" s="23" t="s">
        <v>44</v>
      </c>
      <c r="F38" s="95">
        <f>F36/18</f>
        <v>2.0146520146520144E-2</v>
      </c>
      <c r="G38" s="107">
        <f t="shared" ref="G38:BD38" si="20">G36/18</f>
        <v>2.3482245131729668E-2</v>
      </c>
      <c r="H38" s="108">
        <f t="shared" si="20"/>
        <v>1.8181818181818181E-2</v>
      </c>
      <c r="I38" s="107">
        <f t="shared" si="20"/>
        <v>-3.1362007168458782E-3</v>
      </c>
      <c r="J38" s="108">
        <f t="shared" si="20"/>
        <v>-8.0515297906602265E-3</v>
      </c>
      <c r="K38" s="107">
        <f t="shared" si="20"/>
        <v>-8.7519025875190254E-3</v>
      </c>
      <c r="L38" s="108">
        <f t="shared" si="20"/>
        <v>5.6980056980056974E-3</v>
      </c>
      <c r="M38" s="107">
        <f t="shared" si="20"/>
        <v>5.1789077212806029E-3</v>
      </c>
      <c r="N38" s="108">
        <f t="shared" si="20"/>
        <v>3.6133694670280039E-3</v>
      </c>
      <c r="O38" s="107">
        <f t="shared" si="20"/>
        <v>4.7372954349698534E-3</v>
      </c>
      <c r="P38" s="108">
        <f t="shared" si="20"/>
        <v>3.4453057708871662E-3</v>
      </c>
      <c r="Q38" s="107">
        <f t="shared" si="20"/>
        <v>4.6649703138252757E-3</v>
      </c>
      <c r="R38" s="108">
        <f t="shared" si="20"/>
        <v>-2.3809523809523812E-3</v>
      </c>
      <c r="S38" s="107">
        <f t="shared" si="20"/>
        <v>-4.4606650446066508E-3</v>
      </c>
      <c r="T38" s="108">
        <f t="shared" si="20"/>
        <v>-4.3035993740219089E-3</v>
      </c>
      <c r="U38" s="107">
        <f t="shared" si="20"/>
        <v>2.4875621890547263E-3</v>
      </c>
      <c r="V38" s="108">
        <f t="shared" si="20"/>
        <v>3.0864197530864196E-3</v>
      </c>
      <c r="W38" s="107">
        <f t="shared" si="20"/>
        <v>2.5445292620865142E-3</v>
      </c>
      <c r="X38" s="108">
        <f t="shared" si="20"/>
        <v>-2.3809523809523812E-3</v>
      </c>
      <c r="Y38" s="107">
        <f t="shared" si="20"/>
        <v>3.3416875522138678E-3</v>
      </c>
      <c r="Z38" s="108">
        <f t="shared" si="20"/>
        <v>5.2716950527169504E-3</v>
      </c>
      <c r="AA38" s="107">
        <f t="shared" si="20"/>
        <v>1.658374792703151E-3</v>
      </c>
      <c r="AB38" s="108">
        <f t="shared" si="20"/>
        <v>-7.8802206461780924E-4</v>
      </c>
      <c r="AC38" s="107">
        <f t="shared" si="20"/>
        <v>-1.8518518518518519E-3</v>
      </c>
      <c r="AD38" s="108">
        <f t="shared" si="20"/>
        <v>4.0257648953301133E-3</v>
      </c>
      <c r="AE38" s="107">
        <f t="shared" si="20"/>
        <v>1.598721023181455E-3</v>
      </c>
      <c r="AF38" s="108">
        <f t="shared" si="20"/>
        <v>1.9157088122605363E-3</v>
      </c>
      <c r="AG38" s="107">
        <f t="shared" si="20"/>
        <v>-2.2522522522522522E-3</v>
      </c>
      <c r="AH38" s="108">
        <f t="shared" si="20"/>
        <v>0</v>
      </c>
      <c r="AI38" s="107">
        <f t="shared" si="20"/>
        <v>-7.7777777777777784E-3</v>
      </c>
      <c r="AJ38" s="108">
        <f t="shared" si="20"/>
        <v>-5.5555555555555552E-2</v>
      </c>
      <c r="AK38" s="107">
        <f t="shared" si="20"/>
        <v>-5.5555555555555552E-2</v>
      </c>
      <c r="AL38" s="108">
        <f t="shared" si="20"/>
        <v>2.1533161068044791E-3</v>
      </c>
      <c r="AM38" s="107">
        <f t="shared" si="20"/>
        <v>0</v>
      </c>
      <c r="AN38" s="108">
        <f t="shared" si="20"/>
        <v>0</v>
      </c>
      <c r="AO38" s="107">
        <f t="shared" si="20"/>
        <v>9.9502487562189053E-3</v>
      </c>
      <c r="AP38" s="108">
        <f t="shared" si="20"/>
        <v>4.3035993740219089E-3</v>
      </c>
      <c r="AQ38" s="107">
        <f t="shared" si="20"/>
        <v>-1.0893246187363833E-3</v>
      </c>
      <c r="AR38" s="108">
        <f t="shared" si="20"/>
        <v>-7.0323488045007038E-3</v>
      </c>
      <c r="AS38" s="107">
        <f t="shared" si="20"/>
        <v>-3.6310820624546117E-3</v>
      </c>
      <c r="AT38" s="108">
        <f t="shared" si="20"/>
        <v>3.7037037037037041E-4</v>
      </c>
      <c r="AU38" s="107">
        <f t="shared" si="20"/>
        <v>0</v>
      </c>
      <c r="AV38" s="108">
        <f t="shared" si="20"/>
        <v>0</v>
      </c>
      <c r="AW38" s="107">
        <f t="shared" si="20"/>
        <v>0</v>
      </c>
      <c r="AX38" s="108">
        <f t="shared" si="20"/>
        <v>0</v>
      </c>
      <c r="AY38" s="107">
        <f t="shared" si="20"/>
        <v>0</v>
      </c>
      <c r="AZ38" s="108">
        <f t="shared" si="20"/>
        <v>0</v>
      </c>
      <c r="BB38" s="70" t="e">
        <f t="shared" si="20"/>
        <v>#N/A</v>
      </c>
      <c r="BC38" s="62" t="e">
        <f t="shared" si="20"/>
        <v>#N/A</v>
      </c>
      <c r="BD38" s="70" t="e">
        <f t="shared" si="20"/>
        <v>#N/A</v>
      </c>
    </row>
    <row r="39" spans="2:56" x14ac:dyDescent="0.55000000000000004">
      <c r="B39" s="3"/>
      <c r="F39" s="3"/>
      <c r="G39" s="49"/>
      <c r="H39" s="52"/>
      <c r="I39" s="49"/>
      <c r="J39" s="52"/>
      <c r="K39" s="49"/>
      <c r="L39" s="52"/>
      <c r="M39" s="49"/>
      <c r="N39" s="52"/>
      <c r="O39" s="49"/>
      <c r="P39" s="52"/>
      <c r="Q39" s="49"/>
      <c r="R39" s="52"/>
      <c r="S39" s="49"/>
      <c r="T39" s="52"/>
      <c r="U39" s="49"/>
      <c r="V39" s="52"/>
      <c r="W39" s="49"/>
      <c r="X39" s="52"/>
      <c r="Y39" s="49"/>
      <c r="Z39" s="52"/>
      <c r="AA39" s="49"/>
      <c r="AB39" s="52"/>
      <c r="AC39" s="49"/>
      <c r="AD39" s="52"/>
      <c r="AE39" s="49"/>
      <c r="AF39" s="52"/>
      <c r="AG39" s="49"/>
      <c r="AH39" s="52"/>
      <c r="AI39" s="49"/>
      <c r="AJ39" s="52"/>
      <c r="AK39" s="49"/>
      <c r="AL39" s="52"/>
      <c r="AM39" s="49"/>
      <c r="AN39" s="52"/>
      <c r="AO39" s="49"/>
      <c r="AP39" s="52"/>
      <c r="AQ39" s="49"/>
      <c r="AR39" s="52"/>
      <c r="AS39" s="49"/>
      <c r="AT39" s="52"/>
      <c r="AU39" s="49"/>
      <c r="AV39" s="52"/>
      <c r="AW39" s="49"/>
      <c r="AX39" s="52"/>
      <c r="AY39" s="49"/>
      <c r="AZ39" s="52"/>
      <c r="BB39" s="49"/>
      <c r="BC39" s="52"/>
      <c r="BD39" s="49"/>
    </row>
    <row r="40" spans="2:56" ht="90" x14ac:dyDescent="0.55000000000000004">
      <c r="B40" s="22" t="s">
        <v>45</v>
      </c>
      <c r="F40" s="91">
        <f>F38*F41</f>
        <v>0.36263736263736257</v>
      </c>
      <c r="G40" s="120">
        <f t="shared" ref="G40:BD40" si="21">G38*G41</f>
        <v>0.42268041237113402</v>
      </c>
      <c r="H40" s="108">
        <f t="shared" si="21"/>
        <v>0.32727272727272727</v>
      </c>
      <c r="I40" s="107">
        <f t="shared" si="21"/>
        <v>-5.6451612903225812E-2</v>
      </c>
      <c r="J40" s="108">
        <f t="shared" si="21"/>
        <v>-0.14492753623188409</v>
      </c>
      <c r="K40" s="107">
        <f t="shared" si="21"/>
        <v>-0.15753424657534246</v>
      </c>
      <c r="L40" s="108">
        <f t="shared" si="21"/>
        <v>0.10256410256410256</v>
      </c>
      <c r="M40" s="107">
        <f t="shared" si="21"/>
        <v>9.3220338983050849E-2</v>
      </c>
      <c r="N40" s="108">
        <f t="shared" si="21"/>
        <v>6.5040650406504072E-2</v>
      </c>
      <c r="O40" s="107">
        <f t="shared" si="21"/>
        <v>8.5271317829457363E-2</v>
      </c>
      <c r="P40" s="108">
        <f t="shared" si="21"/>
        <v>6.2015503875968991E-2</v>
      </c>
      <c r="Q40" s="107">
        <f t="shared" si="21"/>
        <v>8.3969465648854963E-2</v>
      </c>
      <c r="R40" s="108">
        <f t="shared" si="21"/>
        <v>-4.2857142857142858E-2</v>
      </c>
      <c r="S40" s="107">
        <f t="shared" si="21"/>
        <v>-8.0291970802919721E-2</v>
      </c>
      <c r="T40" s="108">
        <f t="shared" si="21"/>
        <v>-7.746478873239436E-2</v>
      </c>
      <c r="U40" s="107">
        <f t="shared" si="21"/>
        <v>4.4776119402985072E-2</v>
      </c>
      <c r="V40" s="108">
        <f t="shared" si="21"/>
        <v>5.5555555555555552E-2</v>
      </c>
      <c r="W40" s="107">
        <f t="shared" si="21"/>
        <v>4.5801526717557259E-2</v>
      </c>
      <c r="X40" s="108">
        <f t="shared" si="21"/>
        <v>-4.2857142857142858E-2</v>
      </c>
      <c r="Y40" s="107">
        <f t="shared" si="21"/>
        <v>6.0150375939849621E-2</v>
      </c>
      <c r="Z40" s="108">
        <f t="shared" si="21"/>
        <v>9.4890510948905105E-2</v>
      </c>
      <c r="AA40" s="107">
        <f t="shared" si="21"/>
        <v>2.9850746268656716E-2</v>
      </c>
      <c r="AB40" s="108">
        <f t="shared" si="21"/>
        <v>-1.4184397163120567E-2</v>
      </c>
      <c r="AC40" s="107">
        <f t="shared" si="21"/>
        <v>-3.3333333333333333E-2</v>
      </c>
      <c r="AD40" s="108">
        <f t="shared" si="21"/>
        <v>7.2463768115942045E-2</v>
      </c>
      <c r="AE40" s="107">
        <f t="shared" si="21"/>
        <v>2.8776978417266189E-2</v>
      </c>
      <c r="AF40" s="108">
        <f t="shared" si="21"/>
        <v>3.4482758620689655E-2</v>
      </c>
      <c r="AG40" s="107">
        <f t="shared" si="21"/>
        <v>-4.0540540540540543E-2</v>
      </c>
      <c r="AH40" s="108">
        <f t="shared" si="21"/>
        <v>0</v>
      </c>
      <c r="AI40" s="107">
        <f t="shared" si="21"/>
        <v>-0.14000000000000001</v>
      </c>
      <c r="AJ40" s="108">
        <f t="shared" si="21"/>
        <v>-1</v>
      </c>
      <c r="AK40" s="107">
        <f t="shared" si="21"/>
        <v>-1</v>
      </c>
      <c r="AL40" s="108">
        <f t="shared" si="21"/>
        <v>3.875968992248062E-2</v>
      </c>
      <c r="AM40" s="107">
        <f t="shared" si="21"/>
        <v>0</v>
      </c>
      <c r="AN40" s="108">
        <f t="shared" si="21"/>
        <v>0</v>
      </c>
      <c r="AO40" s="107">
        <f t="shared" si="21"/>
        <v>0.17910447761194029</v>
      </c>
      <c r="AP40" s="108">
        <f t="shared" si="21"/>
        <v>7.746478873239436E-2</v>
      </c>
      <c r="AQ40" s="107">
        <f t="shared" si="21"/>
        <v>-1.9607843137254902E-2</v>
      </c>
      <c r="AR40" s="108">
        <f t="shared" si="21"/>
        <v>-0.12658227848101267</v>
      </c>
      <c r="AS40" s="107">
        <f t="shared" si="21"/>
        <v>-6.535947712418301E-2</v>
      </c>
      <c r="AT40" s="108">
        <f t="shared" si="21"/>
        <v>6.6666666666666671E-3</v>
      </c>
      <c r="AU40" s="107">
        <f t="shared" si="21"/>
        <v>0</v>
      </c>
      <c r="AV40" s="108">
        <f t="shared" si="21"/>
        <v>0</v>
      </c>
      <c r="AW40" s="107">
        <f t="shared" si="21"/>
        <v>0</v>
      </c>
      <c r="AX40" s="108">
        <f t="shared" si="21"/>
        <v>0</v>
      </c>
      <c r="AY40" s="107">
        <f t="shared" si="21"/>
        <v>0</v>
      </c>
      <c r="AZ40" s="108">
        <f t="shared" si="21"/>
        <v>0</v>
      </c>
      <c r="BB40" s="70" t="e">
        <f t="shared" si="21"/>
        <v>#N/A</v>
      </c>
      <c r="BC40" s="62" t="e">
        <f t="shared" si="21"/>
        <v>#N/A</v>
      </c>
      <c r="BD40" s="70" t="e">
        <f t="shared" si="21"/>
        <v>#N/A</v>
      </c>
    </row>
    <row r="41" spans="2:56" s="27" customFormat="1" ht="24" customHeight="1" x14ac:dyDescent="0.55000000000000004">
      <c r="B41" s="97" t="s">
        <v>52</v>
      </c>
      <c r="F41" s="121">
        <v>18</v>
      </c>
      <c r="G41" s="121">
        <v>18</v>
      </c>
      <c r="H41" s="121">
        <v>18</v>
      </c>
      <c r="I41" s="121">
        <v>18</v>
      </c>
      <c r="J41" s="121">
        <v>18</v>
      </c>
      <c r="K41" s="121">
        <v>18</v>
      </c>
      <c r="L41" s="121">
        <v>18</v>
      </c>
      <c r="M41" s="121">
        <v>18</v>
      </c>
      <c r="N41" s="121">
        <v>18</v>
      </c>
      <c r="O41" s="121">
        <v>18</v>
      </c>
      <c r="P41" s="121">
        <v>18</v>
      </c>
      <c r="Q41" s="121">
        <v>18</v>
      </c>
      <c r="R41" s="121">
        <v>18</v>
      </c>
      <c r="S41" s="121">
        <v>18</v>
      </c>
      <c r="T41" s="121">
        <v>18</v>
      </c>
      <c r="U41" s="121">
        <v>18</v>
      </c>
      <c r="V41" s="121">
        <v>18</v>
      </c>
      <c r="W41" s="121">
        <v>18</v>
      </c>
      <c r="X41" s="121">
        <v>18</v>
      </c>
      <c r="Y41" s="121">
        <v>18</v>
      </c>
      <c r="Z41" s="121">
        <v>18</v>
      </c>
      <c r="AA41" s="121">
        <v>18</v>
      </c>
      <c r="AB41" s="121">
        <v>18</v>
      </c>
      <c r="AC41" s="121">
        <v>18</v>
      </c>
      <c r="AD41" s="121">
        <v>18</v>
      </c>
      <c r="AE41" s="121">
        <v>18</v>
      </c>
      <c r="AF41" s="121">
        <v>18</v>
      </c>
      <c r="AG41" s="121">
        <v>18</v>
      </c>
      <c r="AH41" s="121">
        <v>18</v>
      </c>
      <c r="AI41" s="121">
        <v>18</v>
      </c>
      <c r="AJ41" s="121">
        <v>18</v>
      </c>
      <c r="AK41" s="121">
        <v>18</v>
      </c>
      <c r="AL41" s="121">
        <v>18</v>
      </c>
      <c r="AM41" s="121">
        <v>18</v>
      </c>
      <c r="AN41" s="121">
        <v>18</v>
      </c>
      <c r="AO41" s="121">
        <v>18</v>
      </c>
      <c r="AP41" s="121">
        <v>18</v>
      </c>
      <c r="AQ41" s="121">
        <v>18</v>
      </c>
      <c r="AR41" s="121">
        <v>18</v>
      </c>
      <c r="AS41" s="121">
        <v>18</v>
      </c>
      <c r="AT41" s="121">
        <v>18</v>
      </c>
      <c r="AU41" s="121">
        <v>18</v>
      </c>
      <c r="AV41" s="121">
        <v>18</v>
      </c>
      <c r="AW41" s="121">
        <v>18</v>
      </c>
      <c r="AX41" s="121">
        <v>18</v>
      </c>
      <c r="AY41" s="121">
        <v>18</v>
      </c>
      <c r="AZ41" s="121">
        <v>18</v>
      </c>
      <c r="BB41" s="98">
        <v>18</v>
      </c>
      <c r="BC41" s="99">
        <v>18</v>
      </c>
      <c r="BD41" s="98">
        <v>18</v>
      </c>
    </row>
    <row r="42" spans="2:56" x14ac:dyDescent="0.55000000000000004">
      <c r="B42" s="3"/>
      <c r="F42" s="3"/>
      <c r="G42" s="49"/>
      <c r="H42" s="52"/>
      <c r="I42" s="49"/>
      <c r="J42" s="52"/>
      <c r="K42" s="49"/>
      <c r="L42" s="52"/>
      <c r="M42" s="49"/>
      <c r="N42" s="52"/>
      <c r="O42" s="49"/>
      <c r="P42" s="52"/>
      <c r="Q42" s="49"/>
      <c r="R42" s="52"/>
      <c r="S42" s="49"/>
      <c r="T42" s="52"/>
      <c r="U42" s="49"/>
      <c r="V42" s="52"/>
      <c r="W42" s="49"/>
      <c r="X42" s="52"/>
      <c r="Y42" s="49"/>
      <c r="Z42" s="52"/>
      <c r="AA42" s="49"/>
      <c r="AB42" s="52"/>
      <c r="AC42" s="49"/>
      <c r="AD42" s="52"/>
      <c r="AE42" s="49"/>
      <c r="AF42" s="52"/>
      <c r="AG42" s="49"/>
      <c r="AH42" s="52"/>
      <c r="AI42" s="49"/>
      <c r="AJ42" s="52"/>
      <c r="AK42" s="49"/>
      <c r="AL42" s="52"/>
      <c r="AM42" s="49"/>
      <c r="AN42" s="52"/>
      <c r="AO42" s="49"/>
      <c r="AP42" s="52"/>
      <c r="AQ42" s="49"/>
      <c r="AR42" s="52"/>
      <c r="AS42" s="49"/>
      <c r="AT42" s="52"/>
      <c r="AU42" s="49"/>
      <c r="AV42" s="52"/>
      <c r="AW42" s="49"/>
      <c r="AX42" s="52"/>
      <c r="AY42" s="49"/>
      <c r="AZ42" s="52"/>
      <c r="BB42" s="49"/>
      <c r="BC42" s="52"/>
      <c r="BD42" s="49"/>
    </row>
    <row r="43" spans="2:56" ht="67.5" x14ac:dyDescent="0.55000000000000004">
      <c r="B43" s="22" t="s">
        <v>24</v>
      </c>
      <c r="F43" s="93">
        <f>F30+(F30*F40)</f>
        <v>168.96703296703296</v>
      </c>
      <c r="G43" s="109">
        <f t="shared" ref="G43:BD43" si="22">G30+(G30*G40)</f>
        <v>196.32989690721649</v>
      </c>
      <c r="H43" s="110">
        <f t="shared" si="22"/>
        <v>193.78181818181818</v>
      </c>
      <c r="I43" s="109">
        <f t="shared" si="22"/>
        <v>110.39516129032258</v>
      </c>
      <c r="J43" s="110">
        <f t="shared" si="22"/>
        <v>100.89855072463767</v>
      </c>
      <c r="K43" s="109">
        <f t="shared" si="22"/>
        <v>103.62328767123287</v>
      </c>
      <c r="L43" s="110">
        <f t="shared" si="22"/>
        <v>142.23076923076923</v>
      </c>
      <c r="M43" s="109">
        <f t="shared" si="22"/>
        <v>141.02542372881356</v>
      </c>
      <c r="N43" s="110">
        <f t="shared" si="22"/>
        <v>139.52032520325204</v>
      </c>
      <c r="O43" s="109">
        <f t="shared" si="22"/>
        <v>151.93798449612405</v>
      </c>
      <c r="P43" s="110">
        <f t="shared" si="22"/>
        <v>145.49612403100775</v>
      </c>
      <c r="Q43" s="109">
        <f t="shared" si="22"/>
        <v>153.92366412213741</v>
      </c>
      <c r="R43" s="110">
        <f t="shared" si="22"/>
        <v>128.25714285714287</v>
      </c>
      <c r="S43" s="109">
        <f t="shared" si="22"/>
        <v>115.88321167883211</v>
      </c>
      <c r="T43" s="110">
        <f t="shared" si="22"/>
        <v>120.85211267605634</v>
      </c>
      <c r="U43" s="109">
        <f t="shared" si="22"/>
        <v>146.26865671641792</v>
      </c>
      <c r="V43" s="110">
        <f t="shared" si="22"/>
        <v>140.38888888888889</v>
      </c>
      <c r="W43" s="109">
        <f t="shared" si="22"/>
        <v>143.27480916030535</v>
      </c>
      <c r="X43" s="110">
        <f t="shared" si="22"/>
        <v>128.25714285714287</v>
      </c>
      <c r="Y43" s="109">
        <f t="shared" si="22"/>
        <v>149.48120300751879</v>
      </c>
      <c r="Z43" s="110">
        <f t="shared" si="22"/>
        <v>164.23357664233578</v>
      </c>
      <c r="AA43" s="109">
        <f t="shared" si="22"/>
        <v>142.11940298507463</v>
      </c>
      <c r="AB43" s="110">
        <f t="shared" si="22"/>
        <v>137.02836879432624</v>
      </c>
      <c r="AC43" s="109">
        <f t="shared" si="22"/>
        <v>140.16666666666666</v>
      </c>
      <c r="AD43" s="110">
        <f t="shared" si="22"/>
        <v>158.72463768115944</v>
      </c>
      <c r="AE43" s="109">
        <f t="shared" si="22"/>
        <v>147.11510791366908</v>
      </c>
      <c r="AF43" s="110">
        <f t="shared" si="22"/>
        <v>155.17241379310346</v>
      </c>
      <c r="AG43" s="109">
        <f t="shared" si="22"/>
        <v>136.24324324324326</v>
      </c>
      <c r="AH43" s="110">
        <f t="shared" si="22"/>
        <v>143</v>
      </c>
      <c r="AI43" s="109">
        <f t="shared" si="22"/>
        <v>110.94</v>
      </c>
      <c r="AJ43" s="110">
        <f t="shared" si="22"/>
        <v>0</v>
      </c>
      <c r="AK43" s="109">
        <f t="shared" si="22"/>
        <v>0</v>
      </c>
      <c r="AL43" s="110">
        <f t="shared" si="22"/>
        <v>139.19379844961242</v>
      </c>
      <c r="AM43" s="109">
        <f t="shared" si="22"/>
        <v>142</v>
      </c>
      <c r="AN43" s="110">
        <f t="shared" si="22"/>
        <v>153</v>
      </c>
      <c r="AO43" s="109">
        <f t="shared" si="22"/>
        <v>186.29850746268656</v>
      </c>
      <c r="AP43" s="110">
        <f t="shared" si="22"/>
        <v>164.85211267605632</v>
      </c>
      <c r="AQ43" s="109">
        <f t="shared" si="22"/>
        <v>147.05882352941177</v>
      </c>
      <c r="AR43" s="110">
        <f t="shared" si="22"/>
        <v>120.53164556962025</v>
      </c>
      <c r="AS43" s="109">
        <f t="shared" si="22"/>
        <v>133.65359477124184</v>
      </c>
      <c r="AT43" s="110">
        <f t="shared" si="22"/>
        <v>152.00666666666666</v>
      </c>
      <c r="AU43" s="109" t="e">
        <f t="shared" si="22"/>
        <v>#N/A</v>
      </c>
      <c r="AV43" s="110" t="e">
        <f t="shared" si="22"/>
        <v>#N/A</v>
      </c>
      <c r="AW43" s="109" t="e">
        <f t="shared" si="22"/>
        <v>#N/A</v>
      </c>
      <c r="AX43" s="110" t="e">
        <f t="shared" si="22"/>
        <v>#N/A</v>
      </c>
      <c r="AY43" s="109" t="e">
        <f t="shared" si="22"/>
        <v>#N/A</v>
      </c>
      <c r="AZ43" s="110" t="e">
        <f t="shared" si="22"/>
        <v>#N/A</v>
      </c>
      <c r="BB43" s="70" t="e">
        <f t="shared" si="22"/>
        <v>#N/A</v>
      </c>
      <c r="BC43" s="62" t="e">
        <f t="shared" si="22"/>
        <v>#N/A</v>
      </c>
      <c r="BD43" s="70" t="e">
        <f t="shared" si="22"/>
        <v>#N/A</v>
      </c>
    </row>
    <row r="44" spans="2:56" x14ac:dyDescent="0.55000000000000004">
      <c r="B44" s="3"/>
      <c r="F44" s="3"/>
      <c r="G44" s="49"/>
      <c r="H44" s="52"/>
      <c r="I44" s="49"/>
      <c r="J44" s="52"/>
      <c r="K44" s="49"/>
      <c r="L44" s="52"/>
      <c r="M44" s="49"/>
      <c r="N44" s="52"/>
      <c r="O44" s="49"/>
      <c r="P44" s="52"/>
      <c r="Q44" s="49"/>
      <c r="R44" s="52"/>
      <c r="S44" s="49"/>
      <c r="T44" s="52"/>
      <c r="U44" s="49"/>
      <c r="V44" s="52"/>
      <c r="W44" s="49"/>
      <c r="X44" s="52"/>
      <c r="Y44" s="49"/>
      <c r="Z44" s="52"/>
      <c r="AA44" s="49"/>
      <c r="AB44" s="52"/>
      <c r="AC44" s="49"/>
      <c r="AD44" s="52"/>
      <c r="AE44" s="49"/>
      <c r="AF44" s="52"/>
      <c r="AG44" s="49"/>
      <c r="AH44" s="52"/>
      <c r="AI44" s="49"/>
      <c r="AJ44" s="52"/>
      <c r="AK44" s="49"/>
      <c r="AL44" s="52"/>
      <c r="AM44" s="49"/>
      <c r="AN44" s="52"/>
      <c r="AO44" s="49"/>
      <c r="AP44" s="52"/>
      <c r="AQ44" s="49"/>
      <c r="AR44" s="52"/>
      <c r="AS44" s="49"/>
      <c r="AT44" s="52"/>
      <c r="AU44" s="49"/>
      <c r="AV44" s="52"/>
      <c r="AW44" s="49"/>
      <c r="AX44" s="52"/>
      <c r="AY44" s="49"/>
      <c r="AZ44" s="52"/>
      <c r="BB44" s="49"/>
      <c r="BC44" s="52"/>
      <c r="BD44" s="49"/>
    </row>
    <row r="45" spans="2:56" x14ac:dyDescent="0.55000000000000004">
      <c r="B45" s="22" t="s">
        <v>53</v>
      </c>
      <c r="F45" s="22">
        <f>F43/$F$1</f>
        <v>60.34536891679749</v>
      </c>
      <c r="G45" s="69">
        <f t="shared" ref="G45:AZ45" si="23">G43/$F$1</f>
        <v>70.117820324005891</v>
      </c>
      <c r="H45" s="61">
        <f t="shared" si="23"/>
        <v>69.20779220779221</v>
      </c>
      <c r="I45" s="69">
        <f t="shared" si="23"/>
        <v>39.426843317972349</v>
      </c>
      <c r="J45" s="61">
        <f t="shared" si="23"/>
        <v>36.0351966873706</v>
      </c>
      <c r="K45" s="69">
        <f t="shared" si="23"/>
        <v>37.008317025440313</v>
      </c>
      <c r="L45" s="61">
        <f t="shared" si="23"/>
        <v>50.796703296703299</v>
      </c>
      <c r="M45" s="69">
        <f t="shared" si="23"/>
        <v>50.366222760290562</v>
      </c>
      <c r="N45" s="61">
        <f t="shared" si="23"/>
        <v>49.82868757259002</v>
      </c>
      <c r="O45" s="69">
        <f t="shared" si="23"/>
        <v>54.263565891472879</v>
      </c>
      <c r="P45" s="61">
        <f t="shared" si="23"/>
        <v>51.962901439645627</v>
      </c>
      <c r="Q45" s="69">
        <f t="shared" si="23"/>
        <v>54.972737186477652</v>
      </c>
      <c r="R45" s="61">
        <f t="shared" si="23"/>
        <v>45.8061224489796</v>
      </c>
      <c r="S45" s="69">
        <f t="shared" si="23"/>
        <v>41.386861313868614</v>
      </c>
      <c r="T45" s="61">
        <f t="shared" si="23"/>
        <v>43.161468812877267</v>
      </c>
      <c r="U45" s="69">
        <f t="shared" si="23"/>
        <v>52.238805970149258</v>
      </c>
      <c r="V45" s="61">
        <f t="shared" si="23"/>
        <v>50.138888888888893</v>
      </c>
      <c r="W45" s="69">
        <f t="shared" si="23"/>
        <v>51.16957470010906</v>
      </c>
      <c r="X45" s="61">
        <f t="shared" si="23"/>
        <v>45.8061224489796</v>
      </c>
      <c r="Y45" s="69">
        <f t="shared" si="23"/>
        <v>53.386143931256711</v>
      </c>
      <c r="Z45" s="61">
        <f t="shared" si="23"/>
        <v>58.654848800834209</v>
      </c>
      <c r="AA45" s="69">
        <f t="shared" si="23"/>
        <v>50.756929637526653</v>
      </c>
      <c r="AB45" s="61">
        <f t="shared" si="23"/>
        <v>48.938703140830803</v>
      </c>
      <c r="AC45" s="69">
        <f t="shared" si="23"/>
        <v>50.05952380952381</v>
      </c>
      <c r="AD45" s="61">
        <f t="shared" si="23"/>
        <v>56.687370600414091</v>
      </c>
      <c r="AE45" s="69">
        <f t="shared" si="23"/>
        <v>52.541109969167529</v>
      </c>
      <c r="AF45" s="61">
        <f t="shared" si="23"/>
        <v>55.418719211822669</v>
      </c>
      <c r="AG45" s="69">
        <f t="shared" si="23"/>
        <v>48.658301158301164</v>
      </c>
      <c r="AH45" s="61">
        <f t="shared" si="23"/>
        <v>51.071428571428577</v>
      </c>
      <c r="AI45" s="69">
        <f t="shared" si="23"/>
        <v>39.621428571428574</v>
      </c>
      <c r="AJ45" s="61">
        <f t="shared" si="23"/>
        <v>0</v>
      </c>
      <c r="AK45" s="69">
        <f t="shared" si="23"/>
        <v>0</v>
      </c>
      <c r="AL45" s="61">
        <f t="shared" si="23"/>
        <v>49.712070874861581</v>
      </c>
      <c r="AM45" s="69">
        <f t="shared" si="23"/>
        <v>50.714285714285715</v>
      </c>
      <c r="AN45" s="61">
        <f t="shared" si="23"/>
        <v>54.642857142857146</v>
      </c>
      <c r="AO45" s="69">
        <f t="shared" si="23"/>
        <v>66.535181236673779</v>
      </c>
      <c r="AP45" s="61">
        <f t="shared" si="23"/>
        <v>58.875754527162975</v>
      </c>
      <c r="AQ45" s="69">
        <f t="shared" si="23"/>
        <v>52.52100840336135</v>
      </c>
      <c r="AR45" s="61">
        <f t="shared" si="23"/>
        <v>43.047016274864376</v>
      </c>
      <c r="AS45" s="69">
        <f t="shared" si="23"/>
        <v>47.733426704014946</v>
      </c>
      <c r="AT45" s="61">
        <f t="shared" si="23"/>
        <v>54.288095238095238</v>
      </c>
      <c r="AU45" s="69" t="e">
        <f t="shared" si="23"/>
        <v>#N/A</v>
      </c>
      <c r="AV45" s="61" t="e">
        <f t="shared" si="23"/>
        <v>#N/A</v>
      </c>
      <c r="AW45" s="69" t="e">
        <f t="shared" si="23"/>
        <v>#N/A</v>
      </c>
      <c r="AX45" s="61" t="e">
        <f t="shared" si="23"/>
        <v>#N/A</v>
      </c>
      <c r="AY45" s="69" t="e">
        <f t="shared" si="23"/>
        <v>#N/A</v>
      </c>
      <c r="AZ45" s="61" t="e">
        <f t="shared" si="23"/>
        <v>#N/A</v>
      </c>
      <c r="BB45" s="70" t="e">
        <f>BB43/BB1</f>
        <v>#N/A</v>
      </c>
      <c r="BC45" s="62" t="e">
        <f>BC43/BC1</f>
        <v>#N/A</v>
      </c>
      <c r="BD45" s="70" t="e">
        <f>BD43/BD1</f>
        <v>#N/A</v>
      </c>
    </row>
    <row r="46" spans="2:56" x14ac:dyDescent="0.55000000000000004">
      <c r="B46" s="3"/>
      <c r="F46" s="3"/>
      <c r="G46" s="49"/>
      <c r="H46" s="52"/>
      <c r="I46" s="49"/>
      <c r="J46" s="52"/>
      <c r="K46" s="49"/>
      <c r="L46" s="52"/>
      <c r="M46" s="49"/>
      <c r="N46" s="52"/>
      <c r="O46" s="49"/>
      <c r="P46" s="52"/>
      <c r="Q46" s="49"/>
      <c r="R46" s="52"/>
      <c r="S46" s="49"/>
      <c r="T46" s="52"/>
      <c r="U46" s="49"/>
      <c r="V46" s="52"/>
      <c r="W46" s="49"/>
      <c r="X46" s="52"/>
      <c r="Y46" s="49"/>
      <c r="Z46" s="52"/>
      <c r="AA46" s="49"/>
      <c r="AB46" s="52"/>
      <c r="AC46" s="49"/>
      <c r="AD46" s="52"/>
      <c r="AE46" s="49"/>
      <c r="AF46" s="52"/>
      <c r="AG46" s="49"/>
      <c r="AH46" s="52"/>
      <c r="AI46" s="49"/>
      <c r="AJ46" s="52"/>
      <c r="AK46" s="49"/>
      <c r="AL46" s="52"/>
      <c r="AM46" s="49"/>
      <c r="AN46" s="52"/>
      <c r="AO46" s="49"/>
      <c r="AP46" s="52"/>
      <c r="AQ46" s="49"/>
      <c r="AR46" s="52"/>
      <c r="AS46" s="49"/>
      <c r="AT46" s="52"/>
      <c r="AU46" s="49"/>
      <c r="AV46" s="52"/>
      <c r="AW46" s="49"/>
      <c r="AX46" s="52"/>
      <c r="AY46" s="49"/>
      <c r="AZ46" s="52"/>
      <c r="BB46" s="49"/>
      <c r="BC46" s="52"/>
      <c r="BD46" s="49"/>
    </row>
    <row r="47" spans="2:56" ht="90" x14ac:dyDescent="0.55000000000000004">
      <c r="B47" s="92" t="s">
        <v>54</v>
      </c>
      <c r="F47" s="102">
        <f>'SDR Patient and Stations'!E10</f>
        <v>34</v>
      </c>
      <c r="G47" s="172">
        <f>G45-G26</f>
        <v>36.117820324005891</v>
      </c>
      <c r="H47" s="118">
        <f>H45-H26</f>
        <v>35.20779220779221</v>
      </c>
      <c r="I47" s="119">
        <f t="shared" ref="I47:AZ47" si="24">I45-I26</f>
        <v>5.4268433179723488</v>
      </c>
      <c r="J47" s="118">
        <f t="shared" si="24"/>
        <v>-7.9648033126293996</v>
      </c>
      <c r="K47" s="119">
        <f t="shared" si="24"/>
        <v>-6.9916829745596871</v>
      </c>
      <c r="L47" s="118">
        <f t="shared" si="24"/>
        <v>6.7967032967032992</v>
      </c>
      <c r="M47" s="119">
        <f t="shared" si="24"/>
        <v>16.366222760290562</v>
      </c>
      <c r="N47" s="118">
        <f t="shared" si="24"/>
        <v>15.82868757259002</v>
      </c>
      <c r="O47" s="119">
        <f t="shared" si="24"/>
        <v>13.46686259476958</v>
      </c>
      <c r="P47" s="118">
        <f t="shared" si="24"/>
        <v>7.962901439645627</v>
      </c>
      <c r="Q47" s="119">
        <f t="shared" si="24"/>
        <v>10.972737186477652</v>
      </c>
      <c r="R47" s="118">
        <f t="shared" si="24"/>
        <v>1.8061224489796004</v>
      </c>
      <c r="S47" s="119">
        <f t="shared" si="24"/>
        <v>-2.6131386861313857</v>
      </c>
      <c r="T47" s="118">
        <f t="shared" si="24"/>
        <v>-0.838531187122733</v>
      </c>
      <c r="U47" s="119">
        <f t="shared" si="24"/>
        <v>8.238805970149258</v>
      </c>
      <c r="V47" s="118">
        <f t="shared" si="24"/>
        <v>6.1388888888888928</v>
      </c>
      <c r="W47" s="119">
        <f t="shared" si="24"/>
        <v>7.1695747001090595</v>
      </c>
      <c r="X47" s="118">
        <f t="shared" si="24"/>
        <v>1.8061224489796004</v>
      </c>
      <c r="Y47" s="119">
        <f t="shared" si="24"/>
        <v>9.3861439312567114</v>
      </c>
      <c r="Z47" s="118">
        <f t="shared" si="24"/>
        <v>14.654848800834209</v>
      </c>
      <c r="AA47" s="119">
        <f t="shared" si="24"/>
        <v>6.7569296375266532</v>
      </c>
      <c r="AB47" s="118">
        <f t="shared" si="24"/>
        <v>4.9387031408308033</v>
      </c>
      <c r="AC47" s="119">
        <f t="shared" si="24"/>
        <v>6.0595238095238102</v>
      </c>
      <c r="AD47" s="118">
        <f t="shared" si="24"/>
        <v>12.687370600414091</v>
      </c>
      <c r="AE47" s="119">
        <f t="shared" si="24"/>
        <v>8.541109969167529</v>
      </c>
      <c r="AF47" s="118">
        <f t="shared" si="24"/>
        <v>11.418719211822669</v>
      </c>
      <c r="AG47" s="119">
        <f t="shared" si="24"/>
        <v>4.658301158301164</v>
      </c>
      <c r="AH47" s="118">
        <f t="shared" si="24"/>
        <v>7.0714285714285765</v>
      </c>
      <c r="AI47" s="119">
        <f t="shared" si="24"/>
        <v>-4.3785714285714263</v>
      </c>
      <c r="AJ47" s="118">
        <f t="shared" si="24"/>
        <v>-44</v>
      </c>
      <c r="AK47" s="119">
        <f t="shared" si="24"/>
        <v>-44</v>
      </c>
      <c r="AL47" s="118">
        <f t="shared" si="24"/>
        <v>5.7120708748615812</v>
      </c>
      <c r="AM47" s="119">
        <f t="shared" si="24"/>
        <v>6.7142857142857153</v>
      </c>
      <c r="AN47" s="118">
        <f t="shared" si="24"/>
        <v>28.642857142857146</v>
      </c>
      <c r="AO47" s="119">
        <f t="shared" si="24"/>
        <v>34.823110361812198</v>
      </c>
      <c r="AP47" s="118">
        <f t="shared" si="24"/>
        <v>20.449397938015679</v>
      </c>
      <c r="AQ47" s="119">
        <f t="shared" si="24"/>
        <v>8.5210084033613498</v>
      </c>
      <c r="AR47" s="118">
        <f t="shared" si="24"/>
        <v>-0.95298372513562413</v>
      </c>
      <c r="AS47" s="119">
        <f t="shared" si="24"/>
        <v>3.7334267040149456</v>
      </c>
      <c r="AT47" s="118">
        <f t="shared" si="24"/>
        <v>10.288095238095238</v>
      </c>
      <c r="AU47" s="119" t="e">
        <f t="shared" si="24"/>
        <v>#N/A</v>
      </c>
      <c r="AV47" s="118" t="e">
        <f t="shared" si="24"/>
        <v>#N/A</v>
      </c>
      <c r="AW47" s="119" t="e">
        <f t="shared" si="24"/>
        <v>#N/A</v>
      </c>
      <c r="AX47" s="118" t="e">
        <f t="shared" si="24"/>
        <v>#N/A</v>
      </c>
      <c r="AY47" s="119" t="e">
        <f t="shared" si="24"/>
        <v>#N/A</v>
      </c>
      <c r="AZ47" s="118" t="e">
        <f t="shared" si="24"/>
        <v>#N/A</v>
      </c>
      <c r="BB47" s="103">
        <f>'SDR Patient and Stations'!BA10</f>
        <v>0</v>
      </c>
      <c r="BC47" s="104">
        <f>'SDR Patient and Stations'!BB10</f>
        <v>0</v>
      </c>
      <c r="BD47" s="103">
        <f>'SDR Patient and Stations'!BC10</f>
        <v>0</v>
      </c>
    </row>
    <row r="48" spans="2:56" x14ac:dyDescent="0.55000000000000004">
      <c r="B48" s="3"/>
      <c r="F48" s="3"/>
      <c r="G48" s="49"/>
      <c r="H48" s="52"/>
      <c r="I48" s="49"/>
      <c r="J48" s="52"/>
      <c r="K48" s="49"/>
      <c r="L48" s="52"/>
      <c r="M48" s="49"/>
      <c r="N48" s="52"/>
      <c r="O48" s="49"/>
      <c r="P48" s="52"/>
      <c r="Q48" s="49"/>
      <c r="R48" s="52"/>
      <c r="S48" s="49"/>
      <c r="T48" s="52"/>
      <c r="U48" s="49"/>
      <c r="V48" s="52"/>
      <c r="W48" s="49"/>
      <c r="X48" s="52"/>
      <c r="Y48" s="49"/>
      <c r="Z48" s="52"/>
      <c r="AA48" s="49"/>
      <c r="AB48" s="52"/>
      <c r="AC48" s="49"/>
      <c r="AD48" s="52"/>
      <c r="AE48" s="49"/>
      <c r="AF48" s="52"/>
      <c r="AG48" s="49"/>
      <c r="AH48" s="52"/>
      <c r="AI48" s="49"/>
      <c r="AJ48" s="52"/>
      <c r="AK48" s="49"/>
      <c r="AL48" s="52"/>
      <c r="AM48" s="49"/>
      <c r="AN48" s="52"/>
      <c r="AO48" s="49"/>
      <c r="AP48" s="52"/>
      <c r="AQ48" s="49"/>
      <c r="AR48" s="52"/>
      <c r="AS48" s="49"/>
      <c r="AT48" s="52"/>
      <c r="AU48" s="49"/>
      <c r="AV48" s="52"/>
      <c r="AW48" s="49"/>
      <c r="AX48" s="52"/>
      <c r="AY48" s="49"/>
      <c r="AZ48" s="52"/>
      <c r="BB48" s="49"/>
      <c r="BC48" s="52"/>
      <c r="BD48" s="49"/>
    </row>
    <row r="49" spans="2:56" s="19" customFormat="1" x14ac:dyDescent="0.55000000000000004">
      <c r="B49" s="25" t="s">
        <v>26</v>
      </c>
      <c r="F49" s="96">
        <v>0</v>
      </c>
      <c r="G49" s="71">
        <f>IF((((IF(AND(G24&gt;($F$1-0.00001),((G45-G26)&gt;0)),(G45-G26),0)))&gt;=10),10,(IF(AND(G24&gt;($F$1-0.00001),((G45-G26)&gt;0)),(G45-G26),0)))</f>
        <v>10</v>
      </c>
      <c r="H49" s="63">
        <f>IF((((IF(AND(H24&gt;($F$1-0.00001),((H45-H26)&gt;0)),(H45-H26),0)))&gt;=10),10,(IF(AND(H24&gt;($F$1-0.00001),((H45-H26)&gt;0)),(H45-H26),0)))</f>
        <v>10</v>
      </c>
      <c r="I49" s="71">
        <f t="shared" ref="I49:AZ49" si="25">IF((((IF(AND(I24&gt;($F$1-0.00001),((I45-I26)&gt;0)),(I45-I26),0)))&gt;=10),10,(IF(AND(I24&gt;($F$1-0.00001),((I45-I26)&gt;0)),(I45-I26),0)))</f>
        <v>5.4268433179723488</v>
      </c>
      <c r="J49" s="63">
        <f t="shared" si="25"/>
        <v>0</v>
      </c>
      <c r="K49" s="71">
        <f t="shared" si="25"/>
        <v>0</v>
      </c>
      <c r="L49" s="63">
        <f t="shared" si="25"/>
        <v>6.7967032967032992</v>
      </c>
      <c r="M49" s="71">
        <f t="shared" si="25"/>
        <v>10</v>
      </c>
      <c r="N49" s="63">
        <f t="shared" si="25"/>
        <v>10</v>
      </c>
      <c r="O49" s="71">
        <f t="shared" si="25"/>
        <v>10</v>
      </c>
      <c r="P49" s="63">
        <f t="shared" si="25"/>
        <v>7.962901439645627</v>
      </c>
      <c r="Q49" s="71">
        <f t="shared" si="25"/>
        <v>10</v>
      </c>
      <c r="R49" s="63">
        <f t="shared" si="25"/>
        <v>1.8061224489796004</v>
      </c>
      <c r="S49" s="71">
        <f t="shared" si="25"/>
        <v>0</v>
      </c>
      <c r="T49" s="63">
        <f t="shared" si="25"/>
        <v>0</v>
      </c>
      <c r="U49" s="71">
        <f t="shared" si="25"/>
        <v>8.238805970149258</v>
      </c>
      <c r="V49" s="63">
        <f t="shared" si="25"/>
        <v>6.1388888888888928</v>
      </c>
      <c r="W49" s="71">
        <f t="shared" si="25"/>
        <v>7.1695747001090595</v>
      </c>
      <c r="X49" s="63">
        <f t="shared" si="25"/>
        <v>1.8061224489796004</v>
      </c>
      <c r="Y49" s="71">
        <f t="shared" si="25"/>
        <v>9.3861439312567114</v>
      </c>
      <c r="Z49" s="63">
        <f t="shared" si="25"/>
        <v>10</v>
      </c>
      <c r="AA49" s="71">
        <f t="shared" si="25"/>
        <v>6.7569296375266532</v>
      </c>
      <c r="AB49" s="63">
        <f t="shared" si="25"/>
        <v>4.9387031408308033</v>
      </c>
      <c r="AC49" s="71">
        <f t="shared" si="25"/>
        <v>6.0595238095238102</v>
      </c>
      <c r="AD49" s="63">
        <f t="shared" si="25"/>
        <v>10</v>
      </c>
      <c r="AE49" s="71">
        <f t="shared" si="25"/>
        <v>8.541109969167529</v>
      </c>
      <c r="AF49" s="63">
        <f t="shared" si="25"/>
        <v>10</v>
      </c>
      <c r="AG49" s="71">
        <f t="shared" si="25"/>
        <v>4.658301158301164</v>
      </c>
      <c r="AH49" s="63">
        <f t="shared" si="25"/>
        <v>7.0714285714285765</v>
      </c>
      <c r="AI49" s="71">
        <f t="shared" si="25"/>
        <v>0</v>
      </c>
      <c r="AJ49" s="63">
        <f t="shared" si="25"/>
        <v>0</v>
      </c>
      <c r="AK49" s="71">
        <f t="shared" si="25"/>
        <v>0</v>
      </c>
      <c r="AL49" s="63">
        <f t="shared" si="25"/>
        <v>5.7120708748615812</v>
      </c>
      <c r="AM49" s="71">
        <f t="shared" si="25"/>
        <v>6.7142857142857153</v>
      </c>
      <c r="AN49" s="63">
        <f t="shared" si="25"/>
        <v>10</v>
      </c>
      <c r="AO49" s="71">
        <f t="shared" si="25"/>
        <v>10</v>
      </c>
      <c r="AP49" s="63">
        <f t="shared" si="25"/>
        <v>10</v>
      </c>
      <c r="AQ49" s="71">
        <f t="shared" si="25"/>
        <v>8.5210084033613498</v>
      </c>
      <c r="AR49" s="63">
        <f t="shared" si="25"/>
        <v>0</v>
      </c>
      <c r="AS49" s="71">
        <f t="shared" si="25"/>
        <v>3.7334267040149456</v>
      </c>
      <c r="AT49" s="63">
        <f t="shared" si="25"/>
        <v>10</v>
      </c>
      <c r="AU49" s="71" t="e">
        <f t="shared" si="25"/>
        <v>#N/A</v>
      </c>
      <c r="AV49" s="63" t="e">
        <f t="shared" si="25"/>
        <v>#N/A</v>
      </c>
      <c r="AW49" s="71" t="e">
        <f t="shared" si="25"/>
        <v>#N/A</v>
      </c>
      <c r="AX49" s="63" t="e">
        <f t="shared" si="25"/>
        <v>#N/A</v>
      </c>
      <c r="AY49" s="71" t="e">
        <f t="shared" si="25"/>
        <v>#N/A</v>
      </c>
      <c r="AZ49" s="63" t="e">
        <f t="shared" si="25"/>
        <v>#N/A</v>
      </c>
      <c r="BB49" s="71" t="e">
        <f t="shared" ref="BB49:BD49" si="26">BB45-BB47</f>
        <v>#N/A</v>
      </c>
      <c r="BC49" s="63" t="e">
        <f t="shared" si="26"/>
        <v>#N/A</v>
      </c>
      <c r="BD49" s="71" t="e">
        <f t="shared" si="26"/>
        <v>#N/A</v>
      </c>
    </row>
    <row r="50" spans="2:56" x14ac:dyDescent="0.55000000000000004">
      <c r="L50"/>
      <c r="M50" s="19"/>
      <c r="O50" s="19"/>
      <c r="Q50" s="19"/>
      <c r="S50" s="19"/>
      <c r="U50" s="19"/>
      <c r="W50" s="19"/>
      <c r="Y50" s="19"/>
      <c r="AA50" s="19"/>
      <c r="AC50" s="19"/>
      <c r="AE50" s="19"/>
      <c r="AG50" s="19"/>
      <c r="AI50" s="19"/>
      <c r="AK50" s="19"/>
      <c r="AM50" s="19"/>
      <c r="AO50" s="19"/>
      <c r="AQ50" s="19"/>
      <c r="AS50" s="19"/>
      <c r="AU50" s="19"/>
      <c r="AW50" s="19"/>
      <c r="AY50" s="19"/>
    </row>
  </sheetData>
  <mergeCells count="4">
    <mergeCell ref="A27:B27"/>
    <mergeCell ref="A28:B28"/>
    <mergeCell ref="A29:B29"/>
    <mergeCell ref="A26:E26"/>
  </mergeCells>
  <conditionalFormatting sqref="G36:J36 G38:J38 G40:J40 G43:J43 G45:J45 G49:J49">
    <cfRule type="expression" dxfId="4" priority="5" stopIfTrue="1">
      <formula>ISERROR</formula>
    </cfRule>
  </conditionalFormatting>
  <conditionalFormatting sqref="BB36:BD36 BB38:BD38 BB40:BD40 BB43:BD43 BB45:BD45 BB49:BD49">
    <cfRule type="expression" dxfId="3" priority="4" stopIfTrue="1">
      <formula>ISERROR</formula>
    </cfRule>
  </conditionalFormatting>
  <conditionalFormatting sqref="K36 K38 K40 K43 K45 K49">
    <cfRule type="expression" dxfId="2" priority="3" stopIfTrue="1">
      <formula>ISERROR</formula>
    </cfRule>
  </conditionalFormatting>
  <conditionalFormatting sqref="L36 N36 P36 R36 T36 V36 X36 Z36 AB36 AD36 AF36 AH36 AJ36 AL36 AN36 AP36 AR36 AT36 AV36 AX36 AZ36 L38 N38 P38 R38 T38 V38 X38 Z38 AB38 AD38 AF38 AH38 AJ38 AL38 AN38 AP38 AR38 AT38 AV38 AX38 AZ38 L40 N40 P40 R40 T40 V40 X40 Z40 AB40 AD40 AF40 AH40 AJ40 AL40 AN40 AP40 AR40 AT40 AV40 AX40 AZ40 L43 N43 P43 R43 T43 V43 X43 Z43 AB43 AD43 AF43 AH43 AJ43 AL43 AN43 AP43 AR43 AT43 AV43 AX43 AZ43 L45 N45 P45 R45 T45 V45 X45 Z45 AB45 AD45 AF45 AH45 AJ45 AL45 AN45 AP45 AR45 AT45 AV45 AX45 AZ45 L49 N49 P49 R49 T49 V49 X49 Z49 AB49 AD49 AF49 AH49 AJ49 AL49 AN49 AP49 AR49 AT49 AV49 AX49 AZ49">
    <cfRule type="expression" dxfId="1" priority="2" stopIfTrue="1">
      <formula>ISERROR</formula>
    </cfRule>
  </conditionalFormatting>
  <conditionalFormatting sqref="M36 O36 Q36 S36 U36 W36 Y36 AA36 AC36 AE36 AG36 AI36 AK36 AM36 AO36 AQ36 AS36 AU36 AW36 AY36 M38 O38 Q38 S38 U38 W38 Y38 AA38 AC38 AE38 AG38 AI38 AK38 AM38 AO38 AQ38 AS38 AU38 AW38 AY38 M40 O40 Q40 S40 U40 W40 Y40 AA40 AC40 AE40 AG40 AI40 AK40 AM40 AO40 AQ40 AS40 AU40 AW40 AY40 M43 O43 Q43 S43 U43 W43 Y43 AA43 AC43 AE43 AG43 AI43 AK43 AM43 AO43 AQ43 AS43 AU43 AW43 AY43 M45 O45 Q45 S45 U45 W45 Y45 AA45 AC45 AE45 AG45 AI45 AK45 AM45 AO45 AQ45 AS45 AU45 AW45 AY45 M49 O49 Q49 S49 U49 W49 Y49 AA49 AC49 AE49 AG49 AI49 AK49 AM49 AO49 AQ49 AS49 AU49 AW49 AY49">
    <cfRule type="expression" dxfId="0" priority="1" stopIfTrue="1">
      <formula>ISERROR</formula>
    </cfRule>
  </conditionalFormatting>
  <dataValidations count="1">
    <dataValidation type="list" allowBlank="1" showInputMessage="1" showErrorMessage="1" sqref="F41:AZ41">
      <formula1>$C$3:$C$5</formula1>
    </dataValidation>
  </dataValidations>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2:AZ16"/>
  <sheetViews>
    <sheetView tabSelected="1" topLeftCell="A4" workbookViewId="0">
      <selection activeCell="D8" sqref="D8:AT8"/>
    </sheetView>
  </sheetViews>
  <sheetFormatPr defaultRowHeight="22.5" x14ac:dyDescent="0.55000000000000004"/>
  <cols>
    <col min="1" max="1" width="24.88671875" customWidth="1"/>
    <col min="2" max="2" width="8.88671875" style="26"/>
    <col min="6" max="6" width="12.33203125" bestFit="1" customWidth="1"/>
    <col min="7" max="7" width="9.77734375" customWidth="1"/>
    <col min="8" max="11" width="10.33203125" bestFit="1" customWidth="1"/>
    <col min="12" max="12" width="10.33203125" customWidth="1"/>
    <col min="13" max="45" width="10.33203125" bestFit="1" customWidth="1"/>
    <col min="46" max="46" width="11" bestFit="1" customWidth="1"/>
    <col min="47" max="52" width="9" hidden="1" customWidth="1"/>
  </cols>
  <sheetData>
    <row r="2" spans="1:52" x14ac:dyDescent="0.55000000000000004">
      <c r="A2" s="187"/>
      <c r="B2" s="187"/>
      <c r="C2" s="187"/>
      <c r="D2" s="187"/>
    </row>
    <row r="3" spans="1:52" x14ac:dyDescent="0.55000000000000004">
      <c r="J3" s="188" t="s">
        <v>1</v>
      </c>
    </row>
    <row r="4" spans="1:52" x14ac:dyDescent="0.55000000000000004">
      <c r="J4" s="189"/>
    </row>
    <row r="5" spans="1:52" s="137" customFormat="1" x14ac:dyDescent="0.55000000000000004">
      <c r="A5" s="131" t="s">
        <v>27</v>
      </c>
      <c r="B5" s="132" t="s">
        <v>4</v>
      </c>
      <c r="C5" s="132" t="s">
        <v>5</v>
      </c>
      <c r="D5" s="132" t="s">
        <v>4</v>
      </c>
      <c r="E5" s="132" t="s">
        <v>5</v>
      </c>
      <c r="F5" s="132" t="s">
        <v>4</v>
      </c>
      <c r="G5" s="132" t="s">
        <v>6</v>
      </c>
      <c r="H5" s="132" t="s">
        <v>4</v>
      </c>
      <c r="I5" s="132" t="s">
        <v>5</v>
      </c>
      <c r="J5" s="133" t="s">
        <v>7</v>
      </c>
      <c r="K5" s="134" t="s">
        <v>9</v>
      </c>
      <c r="L5" s="134" t="s">
        <v>8</v>
      </c>
      <c r="M5" s="135" t="s">
        <v>9</v>
      </c>
      <c r="N5" s="136" t="s">
        <v>8</v>
      </c>
      <c r="O5" s="135" t="s">
        <v>9</v>
      </c>
      <c r="P5" s="136" t="s">
        <v>8</v>
      </c>
      <c r="Q5" s="135" t="s">
        <v>9</v>
      </c>
      <c r="R5" s="136" t="s">
        <v>8</v>
      </c>
      <c r="S5" s="135" t="s">
        <v>9</v>
      </c>
      <c r="T5" s="136" t="s">
        <v>8</v>
      </c>
      <c r="U5" s="135" t="s">
        <v>9</v>
      </c>
      <c r="V5" s="136" t="s">
        <v>8</v>
      </c>
      <c r="W5" s="135" t="s">
        <v>9</v>
      </c>
      <c r="X5" s="136" t="s">
        <v>8</v>
      </c>
      <c r="Y5" s="135" t="s">
        <v>9</v>
      </c>
      <c r="Z5" s="136" t="s">
        <v>8</v>
      </c>
      <c r="AA5" s="135" t="s">
        <v>9</v>
      </c>
      <c r="AB5" s="136" t="s">
        <v>8</v>
      </c>
      <c r="AC5" s="135" t="s">
        <v>9</v>
      </c>
      <c r="AD5" s="136" t="s">
        <v>8</v>
      </c>
      <c r="AE5" s="135" t="s">
        <v>9</v>
      </c>
      <c r="AF5" s="136" t="s">
        <v>8</v>
      </c>
      <c r="AG5" s="135" t="s">
        <v>9</v>
      </c>
      <c r="AH5" s="136" t="s">
        <v>8</v>
      </c>
      <c r="AI5" s="135" t="s">
        <v>9</v>
      </c>
      <c r="AJ5" s="136" t="s">
        <v>8</v>
      </c>
      <c r="AK5" s="135" t="s">
        <v>9</v>
      </c>
      <c r="AL5" s="136" t="s">
        <v>8</v>
      </c>
      <c r="AM5" s="135" t="s">
        <v>9</v>
      </c>
      <c r="AN5" s="136" t="s">
        <v>8</v>
      </c>
      <c r="AO5" s="135" t="s">
        <v>9</v>
      </c>
      <c r="AP5" s="136" t="s">
        <v>8</v>
      </c>
      <c r="AQ5" s="135" t="s">
        <v>9</v>
      </c>
      <c r="AR5" s="136" t="s">
        <v>8</v>
      </c>
      <c r="AS5" s="135" t="s">
        <v>9</v>
      </c>
      <c r="AT5" s="136" t="s">
        <v>8</v>
      </c>
    </row>
    <row r="6" spans="1:52" s="139" customFormat="1" x14ac:dyDescent="0.55000000000000004">
      <c r="A6" s="131" t="s">
        <v>35</v>
      </c>
      <c r="B6" s="138">
        <v>35430</v>
      </c>
      <c r="C6" s="138">
        <v>35611</v>
      </c>
      <c r="D6" s="138">
        <f>B6+365.25</f>
        <v>35795.25</v>
      </c>
      <c r="E6" s="138">
        <f>C6+365.25</f>
        <v>35976.25</v>
      </c>
      <c r="F6" s="138">
        <f>D6+365.25</f>
        <v>36160.5</v>
      </c>
      <c r="G6" s="138">
        <f>E6+365.5</f>
        <v>36341.75</v>
      </c>
      <c r="H6" s="138">
        <f t="shared" ref="H6:AZ6" si="0">F6+365.25</f>
        <v>36525.75</v>
      </c>
      <c r="I6" s="138">
        <f t="shared" si="0"/>
        <v>36707</v>
      </c>
      <c r="J6" s="138">
        <f t="shared" si="0"/>
        <v>36891</v>
      </c>
      <c r="K6" s="138">
        <f t="shared" si="0"/>
        <v>37072.25</v>
      </c>
      <c r="L6" s="138">
        <f t="shared" ref="L6:AS6" si="1">J6+365.25</f>
        <v>37256.25</v>
      </c>
      <c r="M6" s="138">
        <f t="shared" si="1"/>
        <v>37437.5</v>
      </c>
      <c r="N6" s="138">
        <f t="shared" si="1"/>
        <v>37621.5</v>
      </c>
      <c r="O6" s="138">
        <f t="shared" si="1"/>
        <v>37802.75</v>
      </c>
      <c r="P6" s="138">
        <f t="shared" si="1"/>
        <v>37986.75</v>
      </c>
      <c r="Q6" s="138">
        <f t="shared" si="1"/>
        <v>38168</v>
      </c>
      <c r="R6" s="138">
        <f t="shared" si="1"/>
        <v>38352</v>
      </c>
      <c r="S6" s="138">
        <f t="shared" si="1"/>
        <v>38533.25</v>
      </c>
      <c r="T6" s="138">
        <f t="shared" si="1"/>
        <v>38717.25</v>
      </c>
      <c r="U6" s="138">
        <f t="shared" si="1"/>
        <v>38898.5</v>
      </c>
      <c r="V6" s="138">
        <f t="shared" si="1"/>
        <v>39082.5</v>
      </c>
      <c r="W6" s="138">
        <f t="shared" si="1"/>
        <v>39263.75</v>
      </c>
      <c r="X6" s="138">
        <f t="shared" si="1"/>
        <v>39447.75</v>
      </c>
      <c r="Y6" s="138">
        <f t="shared" si="1"/>
        <v>39629</v>
      </c>
      <c r="Z6" s="138">
        <f t="shared" si="1"/>
        <v>39813</v>
      </c>
      <c r="AA6" s="138">
        <f t="shared" si="1"/>
        <v>39994.25</v>
      </c>
      <c r="AB6" s="138">
        <f t="shared" si="1"/>
        <v>40178.25</v>
      </c>
      <c r="AC6" s="138">
        <f t="shared" si="1"/>
        <v>40359.5</v>
      </c>
      <c r="AD6" s="138">
        <f t="shared" si="1"/>
        <v>40543.5</v>
      </c>
      <c r="AE6" s="138">
        <f t="shared" si="1"/>
        <v>40724.75</v>
      </c>
      <c r="AF6" s="138">
        <f t="shared" si="1"/>
        <v>40908.75</v>
      </c>
      <c r="AG6" s="138">
        <f t="shared" si="1"/>
        <v>41090</v>
      </c>
      <c r="AH6" s="138">
        <f t="shared" si="1"/>
        <v>41274</v>
      </c>
      <c r="AI6" s="138">
        <f t="shared" si="1"/>
        <v>41455.25</v>
      </c>
      <c r="AJ6" s="138">
        <f t="shared" si="1"/>
        <v>41639.25</v>
      </c>
      <c r="AK6" s="138">
        <f t="shared" si="1"/>
        <v>41820.5</v>
      </c>
      <c r="AL6" s="138">
        <f t="shared" si="1"/>
        <v>42004.5</v>
      </c>
      <c r="AM6" s="138">
        <f t="shared" si="1"/>
        <v>42185.75</v>
      </c>
      <c r="AN6" s="138">
        <f t="shared" si="1"/>
        <v>42369.75</v>
      </c>
      <c r="AO6" s="138">
        <f t="shared" si="1"/>
        <v>42551</v>
      </c>
      <c r="AP6" s="138">
        <f t="shared" si="1"/>
        <v>42735</v>
      </c>
      <c r="AQ6" s="138">
        <f t="shared" si="1"/>
        <v>42916.25</v>
      </c>
      <c r="AR6" s="138">
        <f t="shared" si="1"/>
        <v>43100.25</v>
      </c>
      <c r="AS6" s="138">
        <f t="shared" si="1"/>
        <v>43281.5</v>
      </c>
      <c r="AT6" s="155">
        <v>43465</v>
      </c>
      <c r="AU6" s="138">
        <f>AR6+365.25</f>
        <v>43465.5</v>
      </c>
      <c r="AV6" s="138">
        <f>AS6+365.25</f>
        <v>43646.75</v>
      </c>
      <c r="AW6" s="138">
        <f t="shared" si="0"/>
        <v>43830.75</v>
      </c>
      <c r="AX6" s="138">
        <f t="shared" si="0"/>
        <v>44012</v>
      </c>
      <c r="AY6" s="138">
        <f t="shared" si="0"/>
        <v>44196</v>
      </c>
      <c r="AZ6" s="138">
        <f t="shared" si="0"/>
        <v>44377.25</v>
      </c>
    </row>
    <row r="7" spans="1:52" s="145" customFormat="1" x14ac:dyDescent="0.55000000000000004">
      <c r="A7" s="140" t="s">
        <v>28</v>
      </c>
      <c r="B7" s="141">
        <v>1997</v>
      </c>
      <c r="C7" s="141">
        <v>1997</v>
      </c>
      <c r="D7" s="141">
        <v>1998</v>
      </c>
      <c r="E7" s="141">
        <v>1998</v>
      </c>
      <c r="F7" s="141">
        <v>1999</v>
      </c>
      <c r="G7" s="141">
        <v>1999</v>
      </c>
      <c r="H7" s="141">
        <v>2000</v>
      </c>
      <c r="I7" s="141">
        <v>2000</v>
      </c>
      <c r="J7" s="142">
        <v>2001</v>
      </c>
      <c r="K7" s="143">
        <v>2002</v>
      </c>
      <c r="L7" s="143">
        <v>2002</v>
      </c>
      <c r="M7" s="143">
        <v>2003</v>
      </c>
      <c r="N7" s="143">
        <v>2003</v>
      </c>
      <c r="O7" s="143">
        <f t="shared" ref="O7:AT7" si="2">M7+1</f>
        <v>2004</v>
      </c>
      <c r="P7" s="144">
        <f t="shared" si="2"/>
        <v>2004</v>
      </c>
      <c r="Q7" s="143">
        <f t="shared" si="2"/>
        <v>2005</v>
      </c>
      <c r="R7" s="144">
        <f t="shared" si="2"/>
        <v>2005</v>
      </c>
      <c r="S7" s="143">
        <f t="shared" si="2"/>
        <v>2006</v>
      </c>
      <c r="T7" s="144">
        <f t="shared" si="2"/>
        <v>2006</v>
      </c>
      <c r="U7" s="143">
        <f t="shared" si="2"/>
        <v>2007</v>
      </c>
      <c r="V7" s="144">
        <f t="shared" si="2"/>
        <v>2007</v>
      </c>
      <c r="W7" s="143">
        <f t="shared" si="2"/>
        <v>2008</v>
      </c>
      <c r="X7" s="144">
        <f t="shared" si="2"/>
        <v>2008</v>
      </c>
      <c r="Y7" s="143">
        <f t="shared" si="2"/>
        <v>2009</v>
      </c>
      <c r="Z7" s="144">
        <f t="shared" si="2"/>
        <v>2009</v>
      </c>
      <c r="AA7" s="143">
        <f t="shared" si="2"/>
        <v>2010</v>
      </c>
      <c r="AB7" s="144">
        <f t="shared" si="2"/>
        <v>2010</v>
      </c>
      <c r="AC7" s="143">
        <f t="shared" si="2"/>
        <v>2011</v>
      </c>
      <c r="AD7" s="144">
        <f t="shared" si="2"/>
        <v>2011</v>
      </c>
      <c r="AE7" s="143">
        <f t="shared" si="2"/>
        <v>2012</v>
      </c>
      <c r="AF7" s="144">
        <f t="shared" si="2"/>
        <v>2012</v>
      </c>
      <c r="AG7" s="143">
        <f t="shared" si="2"/>
        <v>2013</v>
      </c>
      <c r="AH7" s="144">
        <f t="shared" si="2"/>
        <v>2013</v>
      </c>
      <c r="AI7" s="143">
        <f t="shared" si="2"/>
        <v>2014</v>
      </c>
      <c r="AJ7" s="144">
        <f t="shared" si="2"/>
        <v>2014</v>
      </c>
      <c r="AK7" s="144">
        <f t="shared" si="2"/>
        <v>2015</v>
      </c>
      <c r="AL7" s="144">
        <f t="shared" si="2"/>
        <v>2015</v>
      </c>
      <c r="AM7" s="144">
        <f t="shared" si="2"/>
        <v>2016</v>
      </c>
      <c r="AN7" s="144">
        <f t="shared" si="2"/>
        <v>2016</v>
      </c>
      <c r="AO7" s="144">
        <f t="shared" si="2"/>
        <v>2017</v>
      </c>
      <c r="AP7" s="144">
        <f t="shared" si="2"/>
        <v>2017</v>
      </c>
      <c r="AQ7" s="144">
        <f t="shared" si="2"/>
        <v>2018</v>
      </c>
      <c r="AR7" s="144">
        <f t="shared" si="2"/>
        <v>2018</v>
      </c>
      <c r="AS7" s="144">
        <f t="shared" si="2"/>
        <v>2019</v>
      </c>
      <c r="AT7" s="144">
        <f t="shared" si="2"/>
        <v>2019</v>
      </c>
    </row>
    <row r="8" spans="1:52" s="145" customFormat="1" x14ac:dyDescent="0.55000000000000004">
      <c r="A8" s="140" t="s">
        <v>81</v>
      </c>
      <c r="B8" s="185">
        <v>44</v>
      </c>
      <c r="C8" s="186">
        <v>44</v>
      </c>
      <c r="D8" s="186">
        <v>44</v>
      </c>
      <c r="E8" s="186">
        <v>44</v>
      </c>
      <c r="F8" s="186">
        <v>44</v>
      </c>
      <c r="G8" s="186">
        <v>44</v>
      </c>
      <c r="H8" s="186">
        <v>44</v>
      </c>
      <c r="I8" s="186">
        <v>44</v>
      </c>
      <c r="J8" s="186">
        <v>44</v>
      </c>
      <c r="K8" s="186">
        <v>44</v>
      </c>
      <c r="L8" s="186">
        <v>44</v>
      </c>
      <c r="M8" s="186">
        <v>44</v>
      </c>
      <c r="N8" s="186">
        <v>44</v>
      </c>
      <c r="O8" s="186">
        <v>44</v>
      </c>
      <c r="P8" s="186">
        <v>44</v>
      </c>
      <c r="Q8" s="186">
        <v>44</v>
      </c>
      <c r="R8" s="186">
        <v>44</v>
      </c>
      <c r="S8" s="186">
        <v>44</v>
      </c>
      <c r="T8" s="186">
        <v>44</v>
      </c>
      <c r="U8" s="186">
        <v>44</v>
      </c>
      <c r="V8" s="186">
        <v>44</v>
      </c>
      <c r="W8" s="186">
        <v>44</v>
      </c>
      <c r="X8" s="186">
        <v>44</v>
      </c>
      <c r="Y8" s="186">
        <v>44</v>
      </c>
      <c r="Z8" s="186">
        <v>44</v>
      </c>
      <c r="AA8" s="186">
        <v>44</v>
      </c>
      <c r="AB8" s="186">
        <v>44</v>
      </c>
      <c r="AC8" s="186">
        <v>44</v>
      </c>
      <c r="AD8" s="186">
        <v>44</v>
      </c>
      <c r="AE8" s="186">
        <v>44</v>
      </c>
      <c r="AF8" s="186">
        <v>44</v>
      </c>
      <c r="AG8" s="186">
        <v>44</v>
      </c>
      <c r="AH8" s="186">
        <v>44</v>
      </c>
      <c r="AI8" s="186">
        <v>44</v>
      </c>
      <c r="AJ8" s="186">
        <v>44</v>
      </c>
      <c r="AK8" s="186">
        <v>44</v>
      </c>
      <c r="AL8" s="186">
        <v>44</v>
      </c>
      <c r="AM8" s="186">
        <v>44</v>
      </c>
      <c r="AN8" s="186">
        <v>44</v>
      </c>
      <c r="AO8" s="186">
        <v>44</v>
      </c>
      <c r="AP8" s="186">
        <v>44</v>
      </c>
      <c r="AQ8" s="186">
        <v>44</v>
      </c>
      <c r="AR8" s="186">
        <v>44</v>
      </c>
      <c r="AS8" s="186">
        <v>44</v>
      </c>
      <c r="AT8" s="186">
        <v>44</v>
      </c>
    </row>
    <row r="9" spans="1:52" x14ac:dyDescent="0.55000000000000004">
      <c r="A9" s="140" t="s">
        <v>29</v>
      </c>
      <c r="B9" s="169">
        <v>91</v>
      </c>
      <c r="C9" s="147">
        <v>97</v>
      </c>
      <c r="D9" s="147">
        <v>110</v>
      </c>
      <c r="E9" s="147">
        <v>124</v>
      </c>
      <c r="F9" s="147">
        <v>138</v>
      </c>
      <c r="G9" s="147">
        <v>146</v>
      </c>
      <c r="H9" s="147">
        <v>117</v>
      </c>
      <c r="I9" s="147">
        <v>118</v>
      </c>
      <c r="J9" s="147">
        <v>123</v>
      </c>
      <c r="K9" s="147">
        <v>129</v>
      </c>
      <c r="L9" s="147">
        <v>129</v>
      </c>
      <c r="M9" s="147">
        <v>131</v>
      </c>
      <c r="N9" s="147">
        <v>140</v>
      </c>
      <c r="O9" s="147">
        <v>137</v>
      </c>
      <c r="P9" s="147">
        <v>142</v>
      </c>
      <c r="Q9" s="147">
        <v>134</v>
      </c>
      <c r="R9" s="147">
        <v>126</v>
      </c>
      <c r="S9" s="147">
        <v>131</v>
      </c>
      <c r="T9" s="147">
        <v>140</v>
      </c>
      <c r="U9" s="147">
        <v>133</v>
      </c>
      <c r="V9" s="147">
        <v>137</v>
      </c>
      <c r="W9" s="147">
        <v>134</v>
      </c>
      <c r="X9" s="147">
        <v>141</v>
      </c>
      <c r="Y9" s="147">
        <v>150</v>
      </c>
      <c r="Z9" s="147">
        <v>138</v>
      </c>
      <c r="AA9" s="147">
        <v>139</v>
      </c>
      <c r="AB9" s="147">
        <v>145</v>
      </c>
      <c r="AC9" s="147">
        <v>148</v>
      </c>
      <c r="AD9" s="147">
        <v>143</v>
      </c>
      <c r="AE9" s="147">
        <v>150</v>
      </c>
      <c r="AF9" s="147">
        <v>142</v>
      </c>
      <c r="AG9" s="147">
        <v>143</v>
      </c>
      <c r="AH9" s="147">
        <v>129</v>
      </c>
      <c r="AI9" s="147">
        <v>0</v>
      </c>
      <c r="AJ9" s="147">
        <v>0</v>
      </c>
      <c r="AK9" s="147">
        <v>134</v>
      </c>
      <c r="AL9" s="147">
        <v>142</v>
      </c>
      <c r="AM9" s="147">
        <v>153</v>
      </c>
      <c r="AN9" s="147">
        <v>158</v>
      </c>
      <c r="AO9" s="147">
        <v>153</v>
      </c>
      <c r="AP9" s="147">
        <v>150</v>
      </c>
      <c r="AQ9" s="147">
        <v>138</v>
      </c>
      <c r="AR9" s="147">
        <v>143</v>
      </c>
      <c r="AS9" s="147">
        <v>151</v>
      </c>
      <c r="AT9" s="148"/>
      <c r="AU9" s="20">
        <f>'[1]Patient Census'!AJ$8</f>
        <v>103</v>
      </c>
      <c r="AV9" s="20">
        <f>'[1]Patient Census'!AK$8</f>
        <v>105</v>
      </c>
      <c r="AW9" s="20">
        <f>'[1]Patient Census'!AL$8</f>
        <v>111</v>
      </c>
      <c r="AX9" s="20">
        <f>'[1]Patient Census'!AM$8</f>
        <v>109</v>
      </c>
      <c r="AY9" s="20">
        <f>'[1]Patient Census'!AN$8</f>
        <v>103</v>
      </c>
      <c r="AZ9" s="20">
        <f>'[1]Patient Census'!AO$8</f>
        <v>103</v>
      </c>
    </row>
    <row r="10" spans="1:52" x14ac:dyDescent="0.55000000000000004">
      <c r="A10" s="140" t="s">
        <v>30</v>
      </c>
      <c r="B10" s="169">
        <v>26</v>
      </c>
      <c r="C10" s="147">
        <v>26</v>
      </c>
      <c r="D10" s="147">
        <v>34</v>
      </c>
      <c r="E10" s="147">
        <v>34</v>
      </c>
      <c r="F10" s="147">
        <v>44</v>
      </c>
      <c r="G10" s="147">
        <v>44</v>
      </c>
      <c r="H10" s="147">
        <v>34</v>
      </c>
      <c r="I10" s="147">
        <v>34</v>
      </c>
      <c r="J10" s="149">
        <v>34</v>
      </c>
      <c r="K10" s="147">
        <v>37</v>
      </c>
      <c r="L10" s="147">
        <v>37</v>
      </c>
      <c r="M10" s="147">
        <v>42</v>
      </c>
      <c r="N10" s="147">
        <v>42</v>
      </c>
      <c r="O10" s="147">
        <v>42</v>
      </c>
      <c r="P10" s="147">
        <v>42</v>
      </c>
      <c r="Q10" s="147">
        <v>42</v>
      </c>
      <c r="R10" s="147">
        <v>42</v>
      </c>
      <c r="S10" s="147">
        <v>42</v>
      </c>
      <c r="T10" s="147">
        <v>42</v>
      </c>
      <c r="U10" s="147">
        <v>42</v>
      </c>
      <c r="V10" s="147">
        <v>42</v>
      </c>
      <c r="W10" s="147">
        <v>42</v>
      </c>
      <c r="X10" s="147">
        <v>40</v>
      </c>
      <c r="Y10" s="147">
        <v>40</v>
      </c>
      <c r="Z10" s="147">
        <v>40</v>
      </c>
      <c r="AA10" s="147">
        <v>40</v>
      </c>
      <c r="AB10" s="147">
        <v>42</v>
      </c>
      <c r="AC10" s="147">
        <v>42</v>
      </c>
      <c r="AD10" s="147">
        <v>42</v>
      </c>
      <c r="AE10" s="147">
        <v>42</v>
      </c>
      <c r="AF10" s="147">
        <v>42</v>
      </c>
      <c r="AG10" s="147">
        <v>42</v>
      </c>
      <c r="AH10" s="147">
        <v>42</v>
      </c>
      <c r="AI10" s="147">
        <v>24</v>
      </c>
      <c r="AJ10" s="147">
        <v>24</v>
      </c>
      <c r="AK10" s="147">
        <v>42</v>
      </c>
      <c r="AL10" s="147">
        <v>42</v>
      </c>
      <c r="AM10" s="147">
        <v>42</v>
      </c>
      <c r="AN10" s="147">
        <v>42</v>
      </c>
      <c r="AO10" s="147">
        <v>42</v>
      </c>
      <c r="AP10" s="147">
        <v>40</v>
      </c>
      <c r="AQ10" s="147">
        <v>41</v>
      </c>
      <c r="AR10" s="147">
        <v>41</v>
      </c>
      <c r="AS10" s="147">
        <v>41</v>
      </c>
      <c r="AT10" s="148"/>
      <c r="AU10" s="20">
        <f>'[1]Station Census'!AK$8</f>
        <v>37</v>
      </c>
      <c r="AV10" s="20">
        <f>'[1]Station Census'!AL$8</f>
        <v>37</v>
      </c>
      <c r="AW10" s="20">
        <f>'[1]Station Census'!AM$8</f>
        <v>37</v>
      </c>
      <c r="AX10" s="20">
        <f>'[1]Station Census'!AN$8</f>
        <v>37</v>
      </c>
      <c r="AY10" s="20">
        <f>'[1]Station Census'!AO$8</f>
        <v>37</v>
      </c>
    </row>
    <row r="11" spans="1:52" x14ac:dyDescent="0.55000000000000004">
      <c r="A11" s="140" t="s">
        <v>31</v>
      </c>
      <c r="B11" s="146">
        <f t="shared" ref="B11:AT11" si="3">B9/B10</f>
        <v>3.5</v>
      </c>
      <c r="C11" s="88">
        <f t="shared" si="3"/>
        <v>3.7307692307692308</v>
      </c>
      <c r="D11" s="88">
        <f t="shared" si="3"/>
        <v>3.2352941176470589</v>
      </c>
      <c r="E11" s="88">
        <f t="shared" si="3"/>
        <v>3.6470588235294117</v>
      </c>
      <c r="F11" s="88">
        <f t="shared" si="3"/>
        <v>3.1363636363636362</v>
      </c>
      <c r="G11" s="88">
        <f t="shared" si="3"/>
        <v>3.3181818181818183</v>
      </c>
      <c r="H11" s="88">
        <f t="shared" si="3"/>
        <v>3.4411764705882355</v>
      </c>
      <c r="I11" s="88">
        <f t="shared" si="3"/>
        <v>3.4705882352941178</v>
      </c>
      <c r="J11" s="88">
        <f t="shared" si="3"/>
        <v>3.6176470588235294</v>
      </c>
      <c r="K11" s="88">
        <f t="shared" si="3"/>
        <v>3.4864864864864864</v>
      </c>
      <c r="L11" s="88">
        <f t="shared" si="3"/>
        <v>3.4864864864864864</v>
      </c>
      <c r="M11" s="88">
        <f t="shared" si="3"/>
        <v>3.1190476190476191</v>
      </c>
      <c r="N11" s="88">
        <f t="shared" si="3"/>
        <v>3.3333333333333335</v>
      </c>
      <c r="O11" s="88">
        <f t="shared" si="3"/>
        <v>3.2619047619047619</v>
      </c>
      <c r="P11" s="88">
        <f t="shared" si="3"/>
        <v>3.3809523809523809</v>
      </c>
      <c r="Q11" s="88">
        <f t="shared" si="3"/>
        <v>3.1904761904761907</v>
      </c>
      <c r="R11" s="88">
        <f t="shared" si="3"/>
        <v>3</v>
      </c>
      <c r="S11" s="88">
        <f t="shared" si="3"/>
        <v>3.1190476190476191</v>
      </c>
      <c r="T11" s="88">
        <f t="shared" si="3"/>
        <v>3.3333333333333335</v>
      </c>
      <c r="U11" s="88">
        <f t="shared" si="3"/>
        <v>3.1666666666666665</v>
      </c>
      <c r="V11" s="88">
        <f t="shared" si="3"/>
        <v>3.2619047619047619</v>
      </c>
      <c r="W11" s="88">
        <f t="shared" si="3"/>
        <v>3.1904761904761907</v>
      </c>
      <c r="X11" s="88">
        <f t="shared" si="3"/>
        <v>3.5249999999999999</v>
      </c>
      <c r="Y11" s="88">
        <f t="shared" si="3"/>
        <v>3.75</v>
      </c>
      <c r="Z11" s="88">
        <f t="shared" si="3"/>
        <v>3.45</v>
      </c>
      <c r="AA11" s="88">
        <f t="shared" si="3"/>
        <v>3.4750000000000001</v>
      </c>
      <c r="AB11" s="88">
        <f t="shared" si="3"/>
        <v>3.4523809523809526</v>
      </c>
      <c r="AC11" s="88">
        <f t="shared" si="3"/>
        <v>3.5238095238095237</v>
      </c>
      <c r="AD11" s="88">
        <f t="shared" si="3"/>
        <v>3.4047619047619047</v>
      </c>
      <c r="AE11" s="88">
        <f t="shared" si="3"/>
        <v>3.5714285714285716</v>
      </c>
      <c r="AF11" s="88">
        <f t="shared" si="3"/>
        <v>3.3809523809523809</v>
      </c>
      <c r="AG11" s="88">
        <f t="shared" si="3"/>
        <v>3.4047619047619047</v>
      </c>
      <c r="AH11" s="88">
        <f t="shared" si="3"/>
        <v>3.0714285714285716</v>
      </c>
      <c r="AI11" s="88">
        <f t="shared" si="3"/>
        <v>0</v>
      </c>
      <c r="AJ11" s="88">
        <f t="shared" si="3"/>
        <v>0</v>
      </c>
      <c r="AK11" s="88">
        <f t="shared" si="3"/>
        <v>3.1904761904761907</v>
      </c>
      <c r="AL11" s="88">
        <f t="shared" si="3"/>
        <v>3.3809523809523809</v>
      </c>
      <c r="AM11" s="88">
        <f t="shared" si="3"/>
        <v>3.6428571428571428</v>
      </c>
      <c r="AN11" s="88">
        <f t="shared" si="3"/>
        <v>3.7619047619047619</v>
      </c>
      <c r="AO11" s="88">
        <f t="shared" si="3"/>
        <v>3.6428571428571428</v>
      </c>
      <c r="AP11" s="88">
        <f t="shared" si="3"/>
        <v>3.75</v>
      </c>
      <c r="AQ11" s="88">
        <f t="shared" si="3"/>
        <v>3.3658536585365852</v>
      </c>
      <c r="AR11" s="88">
        <f t="shared" si="3"/>
        <v>3.4878048780487805</v>
      </c>
      <c r="AS11" s="88">
        <f t="shared" si="3"/>
        <v>3.6829268292682928</v>
      </c>
      <c r="AT11" s="88" t="e">
        <f t="shared" si="3"/>
        <v>#DIV/0!</v>
      </c>
    </row>
    <row r="12" spans="1:52" x14ac:dyDescent="0.55000000000000004">
      <c r="A12" s="140" t="s">
        <v>32</v>
      </c>
      <c r="B12" s="171">
        <f t="shared" ref="B12:AT12" si="4">B9/(B10*4)</f>
        <v>0.875</v>
      </c>
      <c r="C12" s="106">
        <f t="shared" si="4"/>
        <v>0.93269230769230771</v>
      </c>
      <c r="D12" s="106">
        <f t="shared" si="4"/>
        <v>0.80882352941176472</v>
      </c>
      <c r="E12" s="106">
        <f t="shared" si="4"/>
        <v>0.91176470588235292</v>
      </c>
      <c r="F12" s="106">
        <f t="shared" si="4"/>
        <v>0.78409090909090906</v>
      </c>
      <c r="G12" s="106">
        <f t="shared" si="4"/>
        <v>0.82954545454545459</v>
      </c>
      <c r="H12" s="106">
        <f t="shared" si="4"/>
        <v>0.86029411764705888</v>
      </c>
      <c r="I12" s="106">
        <f t="shared" si="4"/>
        <v>0.86764705882352944</v>
      </c>
      <c r="J12" s="106">
        <f t="shared" si="4"/>
        <v>0.90441176470588236</v>
      </c>
      <c r="K12" s="106">
        <f t="shared" si="4"/>
        <v>0.8716216216216216</v>
      </c>
      <c r="L12" s="106">
        <f t="shared" si="4"/>
        <v>0.8716216216216216</v>
      </c>
      <c r="M12" s="106">
        <f t="shared" si="4"/>
        <v>0.77976190476190477</v>
      </c>
      <c r="N12" s="106">
        <f t="shared" si="4"/>
        <v>0.83333333333333337</v>
      </c>
      <c r="O12" s="106">
        <f t="shared" si="4"/>
        <v>0.81547619047619047</v>
      </c>
      <c r="P12" s="106">
        <f t="shared" si="4"/>
        <v>0.84523809523809523</v>
      </c>
      <c r="Q12" s="106">
        <f t="shared" si="4"/>
        <v>0.79761904761904767</v>
      </c>
      <c r="R12" s="106">
        <f t="shared" si="4"/>
        <v>0.75</v>
      </c>
      <c r="S12" s="106">
        <f t="shared" si="4"/>
        <v>0.77976190476190477</v>
      </c>
      <c r="T12" s="106">
        <f t="shared" si="4"/>
        <v>0.83333333333333337</v>
      </c>
      <c r="U12" s="106">
        <f t="shared" si="4"/>
        <v>0.79166666666666663</v>
      </c>
      <c r="V12" s="106">
        <f t="shared" si="4"/>
        <v>0.81547619047619047</v>
      </c>
      <c r="W12" s="106">
        <f t="shared" si="4"/>
        <v>0.79761904761904767</v>
      </c>
      <c r="X12" s="106">
        <f t="shared" si="4"/>
        <v>0.88124999999999998</v>
      </c>
      <c r="Y12" s="106">
        <f t="shared" si="4"/>
        <v>0.9375</v>
      </c>
      <c r="Z12" s="106">
        <f t="shared" si="4"/>
        <v>0.86250000000000004</v>
      </c>
      <c r="AA12" s="106">
        <f t="shared" si="4"/>
        <v>0.86875000000000002</v>
      </c>
      <c r="AB12" s="106">
        <f t="shared" si="4"/>
        <v>0.86309523809523814</v>
      </c>
      <c r="AC12" s="106">
        <f t="shared" si="4"/>
        <v>0.88095238095238093</v>
      </c>
      <c r="AD12" s="106">
        <f t="shared" si="4"/>
        <v>0.85119047619047616</v>
      </c>
      <c r="AE12" s="106">
        <f t="shared" si="4"/>
        <v>0.8928571428571429</v>
      </c>
      <c r="AF12" s="106">
        <f t="shared" si="4"/>
        <v>0.84523809523809523</v>
      </c>
      <c r="AG12" s="106">
        <f t="shared" si="4"/>
        <v>0.85119047619047616</v>
      </c>
      <c r="AH12" s="106">
        <f t="shared" si="4"/>
        <v>0.7678571428571429</v>
      </c>
      <c r="AI12" s="106">
        <f t="shared" si="4"/>
        <v>0</v>
      </c>
      <c r="AJ12" s="106">
        <f t="shared" si="4"/>
        <v>0</v>
      </c>
      <c r="AK12" s="106">
        <f t="shared" si="4"/>
        <v>0.79761904761904767</v>
      </c>
      <c r="AL12" s="106">
        <f t="shared" si="4"/>
        <v>0.84523809523809523</v>
      </c>
      <c r="AM12" s="106">
        <f t="shared" si="4"/>
        <v>0.9107142857142857</v>
      </c>
      <c r="AN12" s="106">
        <f t="shared" si="4"/>
        <v>0.94047619047619047</v>
      </c>
      <c r="AO12" s="106">
        <f t="shared" si="4"/>
        <v>0.9107142857142857</v>
      </c>
      <c r="AP12" s="106">
        <f t="shared" si="4"/>
        <v>0.9375</v>
      </c>
      <c r="AQ12" s="106">
        <f t="shared" si="4"/>
        <v>0.84146341463414631</v>
      </c>
      <c r="AR12" s="106">
        <f t="shared" si="4"/>
        <v>0.87195121951219512</v>
      </c>
      <c r="AS12" s="106">
        <f t="shared" si="4"/>
        <v>0.92073170731707321</v>
      </c>
      <c r="AT12" s="106" t="e">
        <f t="shared" si="4"/>
        <v>#DIV/0!</v>
      </c>
    </row>
    <row r="13" spans="1:52" x14ac:dyDescent="0.55000000000000004">
      <c r="A13" s="140" t="s">
        <v>38</v>
      </c>
      <c r="B13" s="173" t="s">
        <v>61</v>
      </c>
      <c r="C13" s="174">
        <f>AVERAGE(B11:C11)</f>
        <v>3.6153846153846154</v>
      </c>
      <c r="D13" s="174">
        <f t="shared" ref="D13:AT13" si="5">AVERAGE(C11:D11)</f>
        <v>3.4830316742081449</v>
      </c>
      <c r="E13" s="174">
        <f t="shared" si="5"/>
        <v>3.4411764705882355</v>
      </c>
      <c r="F13" s="174">
        <f t="shared" si="5"/>
        <v>3.391711229946524</v>
      </c>
      <c r="G13" s="174">
        <f t="shared" si="5"/>
        <v>3.2272727272727275</v>
      </c>
      <c r="H13" s="174">
        <f t="shared" si="5"/>
        <v>3.3796791443850269</v>
      </c>
      <c r="I13" s="174">
        <f t="shared" si="5"/>
        <v>3.4558823529411766</v>
      </c>
      <c r="J13" s="174">
        <f t="shared" si="5"/>
        <v>3.5441176470588234</v>
      </c>
      <c r="K13" s="174">
        <f t="shared" si="5"/>
        <v>3.5520667726550079</v>
      </c>
      <c r="L13" s="174">
        <f t="shared" si="5"/>
        <v>3.4864864864864864</v>
      </c>
      <c r="M13" s="174">
        <f t="shared" si="5"/>
        <v>3.3027670527670527</v>
      </c>
      <c r="N13" s="174">
        <f t="shared" si="5"/>
        <v>3.2261904761904763</v>
      </c>
      <c r="O13" s="174">
        <f t="shared" si="5"/>
        <v>3.2976190476190474</v>
      </c>
      <c r="P13" s="174">
        <f t="shared" si="5"/>
        <v>3.3214285714285712</v>
      </c>
      <c r="Q13" s="174">
        <f t="shared" si="5"/>
        <v>3.2857142857142856</v>
      </c>
      <c r="R13" s="174">
        <f t="shared" si="5"/>
        <v>3.0952380952380953</v>
      </c>
      <c r="S13" s="174">
        <f t="shared" si="5"/>
        <v>3.0595238095238093</v>
      </c>
      <c r="T13" s="174">
        <f t="shared" si="5"/>
        <v>3.2261904761904763</v>
      </c>
      <c r="U13" s="174">
        <f t="shared" si="5"/>
        <v>3.25</v>
      </c>
      <c r="V13" s="174">
        <f t="shared" si="5"/>
        <v>3.2142857142857144</v>
      </c>
      <c r="W13" s="174">
        <f t="shared" si="5"/>
        <v>3.2261904761904763</v>
      </c>
      <c r="X13" s="174">
        <f t="shared" si="5"/>
        <v>3.3577380952380951</v>
      </c>
      <c r="Y13" s="174">
        <f t="shared" si="5"/>
        <v>3.6375000000000002</v>
      </c>
      <c r="Z13" s="174">
        <f t="shared" si="5"/>
        <v>3.6</v>
      </c>
      <c r="AA13" s="174">
        <f t="shared" si="5"/>
        <v>3.4625000000000004</v>
      </c>
      <c r="AB13" s="174">
        <f t="shared" si="5"/>
        <v>3.4636904761904761</v>
      </c>
      <c r="AC13" s="174">
        <f t="shared" si="5"/>
        <v>3.4880952380952381</v>
      </c>
      <c r="AD13" s="174">
        <f t="shared" si="5"/>
        <v>3.4642857142857144</v>
      </c>
      <c r="AE13" s="174">
        <f t="shared" si="5"/>
        <v>3.4880952380952381</v>
      </c>
      <c r="AF13" s="174">
        <f t="shared" si="5"/>
        <v>3.4761904761904763</v>
      </c>
      <c r="AG13" s="174">
        <f t="shared" si="5"/>
        <v>3.3928571428571428</v>
      </c>
      <c r="AH13" s="174">
        <f t="shared" si="5"/>
        <v>3.2380952380952381</v>
      </c>
      <c r="AI13" s="174">
        <f t="shared" si="5"/>
        <v>1.5357142857142858</v>
      </c>
      <c r="AJ13" s="174">
        <f t="shared" si="5"/>
        <v>0</v>
      </c>
      <c r="AK13" s="174">
        <f t="shared" si="5"/>
        <v>1.5952380952380953</v>
      </c>
      <c r="AL13" s="174">
        <f t="shared" si="5"/>
        <v>3.2857142857142856</v>
      </c>
      <c r="AM13" s="174">
        <f t="shared" si="5"/>
        <v>3.5119047619047619</v>
      </c>
      <c r="AN13" s="174">
        <f t="shared" si="5"/>
        <v>3.7023809523809526</v>
      </c>
      <c r="AO13" s="174">
        <f t="shared" si="5"/>
        <v>3.7023809523809526</v>
      </c>
      <c r="AP13" s="174">
        <f t="shared" si="5"/>
        <v>3.6964285714285712</v>
      </c>
      <c r="AQ13" s="174">
        <f t="shared" si="5"/>
        <v>3.5579268292682924</v>
      </c>
      <c r="AR13" s="174">
        <f t="shared" si="5"/>
        <v>3.4268292682926829</v>
      </c>
      <c r="AS13" s="174">
        <f t="shared" si="5"/>
        <v>3.5853658536585367</v>
      </c>
      <c r="AT13" s="174" t="e">
        <f t="shared" si="5"/>
        <v>#DIV/0!</v>
      </c>
    </row>
    <row r="14" spans="1:52" ht="84" customHeight="1" x14ac:dyDescent="0.55000000000000004">
      <c r="A14" s="164" t="s">
        <v>74</v>
      </c>
      <c r="B14" s="170">
        <f>C10-B10</f>
        <v>0</v>
      </c>
      <c r="C14" s="170">
        <f t="shared" ref="C14:AR14" si="6">D10-C10</f>
        <v>8</v>
      </c>
      <c r="D14" s="170">
        <f t="shared" si="6"/>
        <v>0</v>
      </c>
      <c r="E14" s="170">
        <f t="shared" si="6"/>
        <v>10</v>
      </c>
      <c r="F14" s="170">
        <f t="shared" si="6"/>
        <v>0</v>
      </c>
      <c r="G14" s="170">
        <f t="shared" si="6"/>
        <v>-10</v>
      </c>
      <c r="H14" s="170">
        <f t="shared" si="6"/>
        <v>0</v>
      </c>
      <c r="I14" s="170">
        <f t="shared" si="6"/>
        <v>0</v>
      </c>
      <c r="J14" s="170">
        <f t="shared" si="6"/>
        <v>3</v>
      </c>
      <c r="K14" s="170">
        <f t="shared" si="6"/>
        <v>0</v>
      </c>
      <c r="L14" s="170">
        <f t="shared" si="6"/>
        <v>5</v>
      </c>
      <c r="M14" s="170">
        <f t="shared" si="6"/>
        <v>0</v>
      </c>
      <c r="N14" s="170">
        <f t="shared" si="6"/>
        <v>0</v>
      </c>
      <c r="O14" s="170">
        <f t="shared" si="6"/>
        <v>0</v>
      </c>
      <c r="P14" s="170">
        <f t="shared" si="6"/>
        <v>0</v>
      </c>
      <c r="Q14" s="170">
        <f t="shared" si="6"/>
        <v>0</v>
      </c>
      <c r="R14" s="170">
        <f t="shared" si="6"/>
        <v>0</v>
      </c>
      <c r="S14" s="170">
        <f t="shared" si="6"/>
        <v>0</v>
      </c>
      <c r="T14" s="170">
        <f t="shared" si="6"/>
        <v>0</v>
      </c>
      <c r="U14" s="170">
        <f t="shared" si="6"/>
        <v>0</v>
      </c>
      <c r="V14" s="170">
        <f t="shared" si="6"/>
        <v>0</v>
      </c>
      <c r="W14" s="170">
        <f t="shared" si="6"/>
        <v>-2</v>
      </c>
      <c r="X14" s="170">
        <f t="shared" si="6"/>
        <v>0</v>
      </c>
      <c r="Y14" s="170">
        <f t="shared" si="6"/>
        <v>0</v>
      </c>
      <c r="Z14" s="170">
        <f t="shared" si="6"/>
        <v>0</v>
      </c>
      <c r="AA14" s="170">
        <f t="shared" si="6"/>
        <v>2</v>
      </c>
      <c r="AB14" s="170">
        <f t="shared" si="6"/>
        <v>0</v>
      </c>
      <c r="AC14" s="170">
        <f t="shared" si="6"/>
        <v>0</v>
      </c>
      <c r="AD14" s="170">
        <f t="shared" si="6"/>
        <v>0</v>
      </c>
      <c r="AE14" s="170">
        <f t="shared" si="6"/>
        <v>0</v>
      </c>
      <c r="AF14" s="170">
        <f t="shared" si="6"/>
        <v>0</v>
      </c>
      <c r="AG14" s="170">
        <f t="shared" si="6"/>
        <v>0</v>
      </c>
      <c r="AH14" s="170">
        <f t="shared" si="6"/>
        <v>-18</v>
      </c>
      <c r="AI14" s="170">
        <f t="shared" si="6"/>
        <v>0</v>
      </c>
      <c r="AJ14" s="170">
        <f t="shared" si="6"/>
        <v>18</v>
      </c>
      <c r="AK14" s="170">
        <f t="shared" si="6"/>
        <v>0</v>
      </c>
      <c r="AL14" s="170">
        <f t="shared" si="6"/>
        <v>0</v>
      </c>
      <c r="AM14" s="170">
        <f t="shared" si="6"/>
        <v>0</v>
      </c>
      <c r="AN14" s="170">
        <f t="shared" si="6"/>
        <v>0</v>
      </c>
      <c r="AO14" s="170">
        <f t="shared" si="6"/>
        <v>-2</v>
      </c>
      <c r="AP14" s="170">
        <f t="shared" si="6"/>
        <v>1</v>
      </c>
      <c r="AQ14" s="170">
        <f t="shared" si="6"/>
        <v>0</v>
      </c>
      <c r="AR14" s="170">
        <f t="shared" si="6"/>
        <v>0</v>
      </c>
      <c r="AS14" s="170">
        <v>0</v>
      </c>
      <c r="AT14" s="170"/>
    </row>
    <row r="15" spans="1:52" ht="72.75" customHeight="1" x14ac:dyDescent="0.55000000000000004">
      <c r="A15" s="164" t="s">
        <v>75</v>
      </c>
      <c r="B15" s="165"/>
      <c r="C15" s="28"/>
      <c r="D15" s="28"/>
      <c r="E15" s="28"/>
      <c r="F15" s="28">
        <f>C14</f>
        <v>8</v>
      </c>
      <c r="G15" s="28">
        <f t="shared" ref="G15:AT15" si="7">D14</f>
        <v>0</v>
      </c>
      <c r="H15" s="28">
        <f t="shared" si="7"/>
        <v>10</v>
      </c>
      <c r="I15" s="28">
        <f t="shared" si="7"/>
        <v>0</v>
      </c>
      <c r="J15" s="28">
        <f t="shared" si="7"/>
        <v>-10</v>
      </c>
      <c r="K15" s="28">
        <f t="shared" si="7"/>
        <v>0</v>
      </c>
      <c r="L15" s="28">
        <f t="shared" si="7"/>
        <v>0</v>
      </c>
      <c r="M15" s="28">
        <f t="shared" si="7"/>
        <v>3</v>
      </c>
      <c r="N15" s="28">
        <f t="shared" si="7"/>
        <v>0</v>
      </c>
      <c r="O15" s="28">
        <f t="shared" si="7"/>
        <v>5</v>
      </c>
      <c r="P15" s="28">
        <f t="shared" si="7"/>
        <v>0</v>
      </c>
      <c r="Q15" s="28">
        <f t="shared" si="7"/>
        <v>0</v>
      </c>
      <c r="R15" s="28">
        <f t="shared" si="7"/>
        <v>0</v>
      </c>
      <c r="S15" s="28">
        <f t="shared" si="7"/>
        <v>0</v>
      </c>
      <c r="T15" s="28">
        <f t="shared" si="7"/>
        <v>0</v>
      </c>
      <c r="U15" s="28">
        <f t="shared" si="7"/>
        <v>0</v>
      </c>
      <c r="V15" s="28">
        <f t="shared" si="7"/>
        <v>0</v>
      </c>
      <c r="W15" s="28">
        <f t="shared" si="7"/>
        <v>0</v>
      </c>
      <c r="X15" s="28">
        <f t="shared" si="7"/>
        <v>0</v>
      </c>
      <c r="Y15" s="28">
        <f t="shared" si="7"/>
        <v>0</v>
      </c>
      <c r="Z15" s="28">
        <f t="shared" si="7"/>
        <v>-2</v>
      </c>
      <c r="AA15" s="28">
        <f t="shared" si="7"/>
        <v>0</v>
      </c>
      <c r="AB15" s="28">
        <f t="shared" si="7"/>
        <v>0</v>
      </c>
      <c r="AC15" s="28">
        <f t="shared" si="7"/>
        <v>0</v>
      </c>
      <c r="AD15" s="28">
        <f t="shared" si="7"/>
        <v>2</v>
      </c>
      <c r="AE15" s="28">
        <f t="shared" si="7"/>
        <v>0</v>
      </c>
      <c r="AF15" s="28">
        <f t="shared" si="7"/>
        <v>0</v>
      </c>
      <c r="AG15" s="28">
        <f t="shared" si="7"/>
        <v>0</v>
      </c>
      <c r="AH15" s="28">
        <f t="shared" si="7"/>
        <v>0</v>
      </c>
      <c r="AI15" s="28">
        <f t="shared" si="7"/>
        <v>0</v>
      </c>
      <c r="AJ15" s="28">
        <f t="shared" si="7"/>
        <v>0</v>
      </c>
      <c r="AK15" s="28">
        <f t="shared" si="7"/>
        <v>-18</v>
      </c>
      <c r="AL15" s="28">
        <f t="shared" si="7"/>
        <v>0</v>
      </c>
      <c r="AM15" s="28">
        <f t="shared" si="7"/>
        <v>18</v>
      </c>
      <c r="AN15" s="28">
        <f t="shared" si="7"/>
        <v>0</v>
      </c>
      <c r="AO15" s="28">
        <f t="shared" si="7"/>
        <v>0</v>
      </c>
      <c r="AP15" s="28">
        <f t="shared" si="7"/>
        <v>0</v>
      </c>
      <c r="AQ15" s="28">
        <f t="shared" si="7"/>
        <v>0</v>
      </c>
      <c r="AR15" s="28">
        <f t="shared" si="7"/>
        <v>-2</v>
      </c>
      <c r="AS15" s="28">
        <f t="shared" si="7"/>
        <v>1</v>
      </c>
      <c r="AT15" s="28">
        <f t="shared" si="7"/>
        <v>0</v>
      </c>
    </row>
    <row r="16" spans="1:52" ht="67.5" x14ac:dyDescent="0.55000000000000004">
      <c r="A16" s="164" t="s">
        <v>73</v>
      </c>
      <c r="B16" s="165"/>
      <c r="C16" s="28"/>
      <c r="D16" s="28"/>
      <c r="E16" s="28"/>
      <c r="F16" s="28"/>
      <c r="G16" s="28">
        <f>F15</f>
        <v>8</v>
      </c>
      <c r="H16" s="28">
        <f t="shared" ref="H16:AT16" si="8">G15</f>
        <v>0</v>
      </c>
      <c r="I16" s="28">
        <f t="shared" si="8"/>
        <v>10</v>
      </c>
      <c r="J16" s="28">
        <f t="shared" si="8"/>
        <v>0</v>
      </c>
      <c r="K16" s="28">
        <f t="shared" si="8"/>
        <v>-10</v>
      </c>
      <c r="L16" s="28">
        <f t="shared" si="8"/>
        <v>0</v>
      </c>
      <c r="M16" s="28">
        <f t="shared" si="8"/>
        <v>0</v>
      </c>
      <c r="N16" s="28">
        <f t="shared" si="8"/>
        <v>3</v>
      </c>
      <c r="O16" s="28">
        <f t="shared" si="8"/>
        <v>0</v>
      </c>
      <c r="P16" s="28">
        <f t="shared" si="8"/>
        <v>5</v>
      </c>
      <c r="Q16" s="28">
        <f t="shared" si="8"/>
        <v>0</v>
      </c>
      <c r="R16" s="28">
        <f t="shared" si="8"/>
        <v>0</v>
      </c>
      <c r="S16" s="28">
        <f t="shared" si="8"/>
        <v>0</v>
      </c>
      <c r="T16" s="28">
        <f t="shared" si="8"/>
        <v>0</v>
      </c>
      <c r="U16" s="28">
        <f t="shared" si="8"/>
        <v>0</v>
      </c>
      <c r="V16" s="28">
        <f t="shared" si="8"/>
        <v>0</v>
      </c>
      <c r="W16" s="28">
        <f t="shared" si="8"/>
        <v>0</v>
      </c>
      <c r="X16" s="28">
        <f t="shared" si="8"/>
        <v>0</v>
      </c>
      <c r="Y16" s="28">
        <f t="shared" si="8"/>
        <v>0</v>
      </c>
      <c r="Z16" s="28">
        <f t="shared" si="8"/>
        <v>0</v>
      </c>
      <c r="AA16" s="28">
        <f t="shared" si="8"/>
        <v>-2</v>
      </c>
      <c r="AB16" s="28">
        <f t="shared" si="8"/>
        <v>0</v>
      </c>
      <c r="AC16" s="28">
        <f t="shared" si="8"/>
        <v>0</v>
      </c>
      <c r="AD16" s="28">
        <f t="shared" si="8"/>
        <v>0</v>
      </c>
      <c r="AE16" s="28">
        <f t="shared" si="8"/>
        <v>2</v>
      </c>
      <c r="AF16" s="28">
        <f t="shared" si="8"/>
        <v>0</v>
      </c>
      <c r="AG16" s="28">
        <f t="shared" si="8"/>
        <v>0</v>
      </c>
      <c r="AH16" s="28">
        <f t="shared" si="8"/>
        <v>0</v>
      </c>
      <c r="AI16" s="28">
        <f t="shared" si="8"/>
        <v>0</v>
      </c>
      <c r="AJ16" s="28">
        <f t="shared" si="8"/>
        <v>0</v>
      </c>
      <c r="AK16" s="28">
        <f t="shared" si="8"/>
        <v>0</v>
      </c>
      <c r="AL16" s="28">
        <f t="shared" si="8"/>
        <v>-18</v>
      </c>
      <c r="AM16" s="28">
        <f t="shared" si="8"/>
        <v>0</v>
      </c>
      <c r="AN16" s="28">
        <f t="shared" si="8"/>
        <v>18</v>
      </c>
      <c r="AO16" s="28">
        <f t="shared" si="8"/>
        <v>0</v>
      </c>
      <c r="AP16" s="28">
        <f t="shared" si="8"/>
        <v>0</v>
      </c>
      <c r="AQ16" s="28">
        <f t="shared" si="8"/>
        <v>0</v>
      </c>
      <c r="AR16" s="28">
        <f t="shared" si="8"/>
        <v>0</v>
      </c>
      <c r="AS16" s="28">
        <f t="shared" si="8"/>
        <v>-2</v>
      </c>
      <c r="AT16" s="28">
        <f t="shared" si="8"/>
        <v>1</v>
      </c>
    </row>
  </sheetData>
  <mergeCells count="2">
    <mergeCell ref="A2:D2"/>
    <mergeCell ref="J3:J4"/>
  </mergeCells>
  <pageMargins left="0.7" right="0.7" top="0.75" bottom="0.75" header="0.3" footer="0.3"/>
  <ignoredErrors>
    <ignoredError sqref="M11:AT12 B11:K12 L11:L12" evalError="1"/>
  </ignoredErrors>
  <legacy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2:AZ16"/>
  <sheetViews>
    <sheetView zoomScaleNormal="100" workbookViewId="0">
      <selection activeCell="J22" sqref="J22"/>
    </sheetView>
  </sheetViews>
  <sheetFormatPr defaultRowHeight="22.5" x14ac:dyDescent="0.55000000000000004"/>
  <cols>
    <col min="1" max="1" width="20.5546875" customWidth="1"/>
    <col min="3" max="3" width="13.77734375" customWidth="1"/>
    <col min="48" max="48" width="9.88671875" bestFit="1" customWidth="1"/>
  </cols>
  <sheetData>
    <row r="2" spans="1:52" ht="67.5" x14ac:dyDescent="0.55000000000000004">
      <c r="A2" s="191" t="s">
        <v>64</v>
      </c>
      <c r="B2" s="190" t="s">
        <v>31</v>
      </c>
      <c r="C2" s="190" t="s">
        <v>32</v>
      </c>
      <c r="D2" s="83" t="s">
        <v>4</v>
      </c>
      <c r="E2" s="83" t="s">
        <v>5</v>
      </c>
      <c r="F2" s="83" t="s">
        <v>4</v>
      </c>
      <c r="G2" s="83" t="s">
        <v>5</v>
      </c>
      <c r="H2" s="83" t="s">
        <v>4</v>
      </c>
      <c r="I2" s="83" t="s">
        <v>6</v>
      </c>
      <c r="J2" s="83" t="s">
        <v>4</v>
      </c>
      <c r="K2" s="83" t="s">
        <v>5</v>
      </c>
      <c r="L2" s="84" t="s">
        <v>7</v>
      </c>
      <c r="M2" s="158" t="s">
        <v>9</v>
      </c>
      <c r="N2" s="85" t="s">
        <v>8</v>
      </c>
      <c r="O2" s="86" t="s">
        <v>9</v>
      </c>
      <c r="P2" s="87" t="s">
        <v>8</v>
      </c>
      <c r="Q2" s="86" t="s">
        <v>9</v>
      </c>
      <c r="R2" s="87" t="s">
        <v>8</v>
      </c>
      <c r="S2" s="86" t="s">
        <v>9</v>
      </c>
      <c r="T2" s="87" t="s">
        <v>8</v>
      </c>
      <c r="U2" s="86" t="s">
        <v>9</v>
      </c>
      <c r="V2" s="87" t="s">
        <v>8</v>
      </c>
      <c r="W2" s="86" t="s">
        <v>9</v>
      </c>
      <c r="X2" s="87" t="s">
        <v>8</v>
      </c>
      <c r="Y2" s="86" t="s">
        <v>9</v>
      </c>
      <c r="Z2" s="87" t="s">
        <v>8</v>
      </c>
      <c r="AA2" s="86" t="s">
        <v>9</v>
      </c>
      <c r="AB2" s="87" t="s">
        <v>8</v>
      </c>
      <c r="AC2" s="86" t="s">
        <v>9</v>
      </c>
      <c r="AD2" s="87" t="s">
        <v>8</v>
      </c>
      <c r="AE2" s="86" t="s">
        <v>9</v>
      </c>
      <c r="AF2" s="87" t="s">
        <v>8</v>
      </c>
      <c r="AG2" s="86" t="s">
        <v>9</v>
      </c>
      <c r="AH2" s="87" t="s">
        <v>8</v>
      </c>
      <c r="AI2" s="86" t="s">
        <v>9</v>
      </c>
      <c r="AJ2" s="87" t="s">
        <v>8</v>
      </c>
      <c r="AK2" s="86" t="s">
        <v>9</v>
      </c>
      <c r="AL2" s="87" t="s">
        <v>8</v>
      </c>
      <c r="AM2" s="86" t="s">
        <v>9</v>
      </c>
      <c r="AN2" s="87" t="s">
        <v>8</v>
      </c>
      <c r="AO2" s="86" t="s">
        <v>9</v>
      </c>
      <c r="AP2" s="87" t="s">
        <v>8</v>
      </c>
      <c r="AQ2" s="86" t="s">
        <v>9</v>
      </c>
      <c r="AR2" s="87" t="s">
        <v>8</v>
      </c>
      <c r="AS2" s="86" t="s">
        <v>9</v>
      </c>
      <c r="AT2" s="87" t="s">
        <v>8</v>
      </c>
      <c r="AU2" s="86" t="s">
        <v>9</v>
      </c>
      <c r="AV2" s="160" t="s">
        <v>8</v>
      </c>
      <c r="AW2" s="177" t="s">
        <v>78</v>
      </c>
      <c r="AX2" s="28" t="s">
        <v>77</v>
      </c>
      <c r="AY2" s="178" t="s">
        <v>79</v>
      </c>
      <c r="AZ2" s="178" t="s">
        <v>80</v>
      </c>
    </row>
    <row r="3" spans="1:52" x14ac:dyDescent="0.55000000000000004">
      <c r="A3" s="191"/>
      <c r="B3" s="190"/>
      <c r="C3" s="190"/>
      <c r="D3" s="82">
        <v>35430</v>
      </c>
      <c r="E3" s="82">
        <v>35611</v>
      </c>
      <c r="F3" s="82">
        <f>D3+365.25</f>
        <v>35795.25</v>
      </c>
      <c r="G3" s="82">
        <f>E3+365.25</f>
        <v>35976.25</v>
      </c>
      <c r="H3" s="82">
        <f>F3+365.25</f>
        <v>36160.5</v>
      </c>
      <c r="I3" s="82">
        <f>G3+365.5</f>
        <v>36341.75</v>
      </c>
      <c r="J3" s="82">
        <f t="shared" ref="J3:L3" si="0">H3+365.25</f>
        <v>36525.75</v>
      </c>
      <c r="K3" s="82">
        <f t="shared" si="0"/>
        <v>36707</v>
      </c>
      <c r="L3" s="82">
        <f t="shared" si="0"/>
        <v>36891</v>
      </c>
      <c r="M3" s="82">
        <f t="shared" ref="M3:AU3" si="1">K3+365.25</f>
        <v>37072.25</v>
      </c>
      <c r="N3" s="82">
        <f t="shared" si="1"/>
        <v>37256.25</v>
      </c>
      <c r="O3" s="82">
        <f t="shared" si="1"/>
        <v>37437.5</v>
      </c>
      <c r="P3" s="82">
        <f t="shared" si="1"/>
        <v>37621.5</v>
      </c>
      <c r="Q3" s="82">
        <f t="shared" si="1"/>
        <v>37802.75</v>
      </c>
      <c r="R3" s="82">
        <f t="shared" si="1"/>
        <v>37986.75</v>
      </c>
      <c r="S3" s="82">
        <f t="shared" si="1"/>
        <v>38168</v>
      </c>
      <c r="T3" s="82">
        <f t="shared" si="1"/>
        <v>38352</v>
      </c>
      <c r="U3" s="82">
        <f t="shared" si="1"/>
        <v>38533.25</v>
      </c>
      <c r="V3" s="82">
        <f t="shared" si="1"/>
        <v>38717.25</v>
      </c>
      <c r="W3" s="82">
        <f t="shared" si="1"/>
        <v>38898.5</v>
      </c>
      <c r="X3" s="82">
        <f t="shared" si="1"/>
        <v>39082.5</v>
      </c>
      <c r="Y3" s="82">
        <f t="shared" si="1"/>
        <v>39263.75</v>
      </c>
      <c r="Z3" s="82">
        <f t="shared" si="1"/>
        <v>39447.75</v>
      </c>
      <c r="AA3" s="82">
        <f t="shared" si="1"/>
        <v>39629</v>
      </c>
      <c r="AB3" s="82">
        <f t="shared" si="1"/>
        <v>39813</v>
      </c>
      <c r="AC3" s="82">
        <f t="shared" si="1"/>
        <v>39994.25</v>
      </c>
      <c r="AD3" s="82">
        <f t="shared" si="1"/>
        <v>40178.25</v>
      </c>
      <c r="AE3" s="82">
        <f t="shared" si="1"/>
        <v>40359.5</v>
      </c>
      <c r="AF3" s="82">
        <f t="shared" si="1"/>
        <v>40543.5</v>
      </c>
      <c r="AG3" s="82">
        <f t="shared" si="1"/>
        <v>40724.75</v>
      </c>
      <c r="AH3" s="82">
        <f t="shared" si="1"/>
        <v>40908.75</v>
      </c>
      <c r="AI3" s="82">
        <f t="shared" si="1"/>
        <v>41090</v>
      </c>
      <c r="AJ3" s="82">
        <f t="shared" si="1"/>
        <v>41274</v>
      </c>
      <c r="AK3" s="82">
        <f t="shared" si="1"/>
        <v>41455.25</v>
      </c>
      <c r="AL3" s="82">
        <f t="shared" si="1"/>
        <v>41639.25</v>
      </c>
      <c r="AM3" s="82">
        <f t="shared" si="1"/>
        <v>41820.5</v>
      </c>
      <c r="AN3" s="82">
        <f t="shared" si="1"/>
        <v>42004.5</v>
      </c>
      <c r="AO3" s="82">
        <f t="shared" si="1"/>
        <v>42185.75</v>
      </c>
      <c r="AP3" s="82">
        <f t="shared" si="1"/>
        <v>42369.75</v>
      </c>
      <c r="AQ3" s="82">
        <f t="shared" si="1"/>
        <v>42551</v>
      </c>
      <c r="AR3" s="82">
        <f t="shared" si="1"/>
        <v>42735</v>
      </c>
      <c r="AS3" s="82">
        <f t="shared" si="1"/>
        <v>42916.25</v>
      </c>
      <c r="AT3" s="82">
        <f t="shared" si="1"/>
        <v>43100.25</v>
      </c>
      <c r="AU3" s="82">
        <f t="shared" si="1"/>
        <v>43281.5</v>
      </c>
      <c r="AV3" s="161">
        <v>43465</v>
      </c>
      <c r="AW3" s="28"/>
      <c r="AX3" s="28"/>
      <c r="AY3" s="28"/>
      <c r="AZ3" s="28"/>
    </row>
    <row r="4" spans="1:52" x14ac:dyDescent="0.55000000000000004">
      <c r="A4" s="191"/>
      <c r="B4" s="190"/>
      <c r="C4" s="190"/>
      <c r="D4" s="78">
        <v>1997</v>
      </c>
      <c r="E4" s="78">
        <v>1997</v>
      </c>
      <c r="F4" s="78">
        <v>1998</v>
      </c>
      <c r="G4" s="78">
        <v>1998</v>
      </c>
      <c r="H4" s="78">
        <v>1999</v>
      </c>
      <c r="I4" s="78">
        <v>1999</v>
      </c>
      <c r="J4" s="78">
        <v>2000</v>
      </c>
      <c r="K4" s="78">
        <v>2000</v>
      </c>
      <c r="L4" s="79">
        <v>2001</v>
      </c>
      <c r="M4" s="159">
        <v>2002</v>
      </c>
      <c r="N4" s="80">
        <v>2002</v>
      </c>
      <c r="O4" s="80">
        <v>2003</v>
      </c>
      <c r="P4" s="80">
        <v>2003</v>
      </c>
      <c r="Q4" s="80">
        <f t="shared" ref="Q4:AV4" si="2">O4+1</f>
        <v>2004</v>
      </c>
      <c r="R4" s="81">
        <f t="shared" si="2"/>
        <v>2004</v>
      </c>
      <c r="S4" s="80">
        <f t="shared" si="2"/>
        <v>2005</v>
      </c>
      <c r="T4" s="81">
        <f t="shared" si="2"/>
        <v>2005</v>
      </c>
      <c r="U4" s="80">
        <f t="shared" si="2"/>
        <v>2006</v>
      </c>
      <c r="V4" s="81">
        <f t="shared" si="2"/>
        <v>2006</v>
      </c>
      <c r="W4" s="80">
        <f t="shared" si="2"/>
        <v>2007</v>
      </c>
      <c r="X4" s="81">
        <f t="shared" si="2"/>
        <v>2007</v>
      </c>
      <c r="Y4" s="80">
        <f t="shared" si="2"/>
        <v>2008</v>
      </c>
      <c r="Z4" s="81">
        <f t="shared" si="2"/>
        <v>2008</v>
      </c>
      <c r="AA4" s="80">
        <f t="shared" si="2"/>
        <v>2009</v>
      </c>
      <c r="AB4" s="81">
        <f t="shared" si="2"/>
        <v>2009</v>
      </c>
      <c r="AC4" s="80">
        <f t="shared" si="2"/>
        <v>2010</v>
      </c>
      <c r="AD4" s="81">
        <f t="shared" si="2"/>
        <v>2010</v>
      </c>
      <c r="AE4" s="80">
        <f t="shared" si="2"/>
        <v>2011</v>
      </c>
      <c r="AF4" s="81">
        <f t="shared" si="2"/>
        <v>2011</v>
      </c>
      <c r="AG4" s="80">
        <f t="shared" si="2"/>
        <v>2012</v>
      </c>
      <c r="AH4" s="81">
        <f t="shared" si="2"/>
        <v>2012</v>
      </c>
      <c r="AI4" s="80">
        <f t="shared" si="2"/>
        <v>2013</v>
      </c>
      <c r="AJ4" s="81">
        <f t="shared" si="2"/>
        <v>2013</v>
      </c>
      <c r="AK4" s="80">
        <f t="shared" si="2"/>
        <v>2014</v>
      </c>
      <c r="AL4" s="81">
        <f t="shared" si="2"/>
        <v>2014</v>
      </c>
      <c r="AM4" s="81">
        <f t="shared" si="2"/>
        <v>2015</v>
      </c>
      <c r="AN4" s="81">
        <f t="shared" si="2"/>
        <v>2015</v>
      </c>
      <c r="AO4" s="81">
        <f t="shared" si="2"/>
        <v>2016</v>
      </c>
      <c r="AP4" s="81">
        <f t="shared" si="2"/>
        <v>2016</v>
      </c>
      <c r="AQ4" s="81">
        <f t="shared" si="2"/>
        <v>2017</v>
      </c>
      <c r="AR4" s="81">
        <f t="shared" si="2"/>
        <v>2017</v>
      </c>
      <c r="AS4" s="81">
        <f t="shared" si="2"/>
        <v>2018</v>
      </c>
      <c r="AT4" s="81">
        <f t="shared" si="2"/>
        <v>2018</v>
      </c>
      <c r="AU4" s="81">
        <f t="shared" si="2"/>
        <v>2019</v>
      </c>
      <c r="AV4" s="162">
        <f t="shared" si="2"/>
        <v>2019</v>
      </c>
      <c r="AW4" s="28"/>
      <c r="AX4" s="28"/>
      <c r="AY4" s="28"/>
      <c r="AZ4" s="28"/>
    </row>
    <row r="5" spans="1:52" x14ac:dyDescent="0.55000000000000004">
      <c r="A5" s="124" t="s">
        <v>27</v>
      </c>
      <c r="B5" s="127">
        <v>3.2</v>
      </c>
      <c r="C5" s="125">
        <v>0.8</v>
      </c>
      <c r="D5" s="126">
        <f>'SDR Patient and Stations'!B11</f>
        <v>3.5</v>
      </c>
      <c r="E5" s="127">
        <f>'SDR Patient and Stations'!C11</f>
        <v>3.7307692307692308</v>
      </c>
      <c r="F5" s="127">
        <f>'SDR Patient and Stations'!D11</f>
        <v>3.2352941176470589</v>
      </c>
      <c r="G5" s="127">
        <f>'SDR Patient and Stations'!E11</f>
        <v>3.6470588235294117</v>
      </c>
      <c r="H5" s="127">
        <f>'SDR Patient and Stations'!F11</f>
        <v>3.1363636363636362</v>
      </c>
      <c r="I5" s="127">
        <f>'SDR Patient and Stations'!G11</f>
        <v>3.3181818181818183</v>
      </c>
      <c r="J5" s="127">
        <f>'SDR Patient and Stations'!H11</f>
        <v>3.4411764705882355</v>
      </c>
      <c r="K5" s="127">
        <f>'SDR Patient and Stations'!I11</f>
        <v>3.4705882352941178</v>
      </c>
      <c r="L5" s="127">
        <f>'SDR Patient and Stations'!J11</f>
        <v>3.6176470588235294</v>
      </c>
      <c r="M5" s="127">
        <f>'SDR Patient and Stations'!K11</f>
        <v>3.4864864864864864</v>
      </c>
      <c r="N5" s="127">
        <f>'SDR Patient and Stations'!L11</f>
        <v>3.4864864864864864</v>
      </c>
      <c r="O5" s="127">
        <f>'SDR Patient and Stations'!M11</f>
        <v>3.1190476190476191</v>
      </c>
      <c r="P5" s="127">
        <f>'SDR Patient and Stations'!N11</f>
        <v>3.3333333333333335</v>
      </c>
      <c r="Q5" s="127">
        <f>'SDR Patient and Stations'!O11</f>
        <v>3.2619047619047619</v>
      </c>
      <c r="R5" s="127">
        <f>'SDR Patient and Stations'!P11</f>
        <v>3.3809523809523809</v>
      </c>
      <c r="S5" s="127">
        <f>'SDR Patient and Stations'!Q11</f>
        <v>3.1904761904761907</v>
      </c>
      <c r="T5" s="127">
        <f>'SDR Patient and Stations'!R11</f>
        <v>3</v>
      </c>
      <c r="U5" s="127">
        <f>'SDR Patient and Stations'!S11</f>
        <v>3.1190476190476191</v>
      </c>
      <c r="V5" s="127">
        <f>'SDR Patient and Stations'!T11</f>
        <v>3.3333333333333335</v>
      </c>
      <c r="W5" s="127">
        <f>'SDR Patient and Stations'!U11</f>
        <v>3.1666666666666665</v>
      </c>
      <c r="X5" s="127">
        <f>'SDR Patient and Stations'!V11</f>
        <v>3.2619047619047619</v>
      </c>
      <c r="Y5" s="127">
        <f>'SDR Patient and Stations'!W11</f>
        <v>3.1904761904761907</v>
      </c>
      <c r="Z5" s="127">
        <f>'SDR Patient and Stations'!X11</f>
        <v>3.5249999999999999</v>
      </c>
      <c r="AA5" s="127">
        <f>'SDR Patient and Stations'!Y11</f>
        <v>3.75</v>
      </c>
      <c r="AB5" s="127">
        <f>'SDR Patient and Stations'!Z11</f>
        <v>3.45</v>
      </c>
      <c r="AC5" s="127">
        <f>'SDR Patient and Stations'!AA11</f>
        <v>3.4750000000000001</v>
      </c>
      <c r="AD5" s="127">
        <f>'SDR Patient and Stations'!AB11</f>
        <v>3.4523809523809526</v>
      </c>
      <c r="AE5" s="127">
        <f>'SDR Patient and Stations'!AC11</f>
        <v>3.5238095238095237</v>
      </c>
      <c r="AF5" s="127">
        <f>'SDR Patient and Stations'!AD11</f>
        <v>3.4047619047619047</v>
      </c>
      <c r="AG5" s="127">
        <f>'SDR Patient and Stations'!AE11</f>
        <v>3.5714285714285716</v>
      </c>
      <c r="AH5" s="127">
        <f>'SDR Patient and Stations'!AF11</f>
        <v>3.3809523809523809</v>
      </c>
      <c r="AI5" s="127">
        <f>'SDR Patient and Stations'!AG11</f>
        <v>3.4047619047619047</v>
      </c>
      <c r="AJ5" s="127">
        <f>'SDR Patient and Stations'!AH11</f>
        <v>3.0714285714285716</v>
      </c>
      <c r="AK5" s="127">
        <f>'SDR Patient and Stations'!AI11</f>
        <v>0</v>
      </c>
      <c r="AL5" s="127">
        <f>'SDR Patient and Stations'!AJ11</f>
        <v>0</v>
      </c>
      <c r="AM5" s="127">
        <f>'SDR Patient and Stations'!AK11</f>
        <v>3.1904761904761907</v>
      </c>
      <c r="AN5" s="127">
        <f>'SDR Patient and Stations'!AL11</f>
        <v>3.3809523809523809</v>
      </c>
      <c r="AO5" s="127">
        <f>'SDR Patient and Stations'!AM11</f>
        <v>3.6428571428571428</v>
      </c>
      <c r="AP5" s="127">
        <f>'SDR Patient and Stations'!AN11</f>
        <v>3.7619047619047619</v>
      </c>
      <c r="AQ5" s="127">
        <f>'SDR Patient and Stations'!AO11</f>
        <v>3.6428571428571428</v>
      </c>
      <c r="AR5" s="127">
        <f>'SDR Patient and Stations'!AP11</f>
        <v>3.75</v>
      </c>
      <c r="AS5" s="127">
        <f>'SDR Patient and Stations'!AQ11</f>
        <v>3.3658536585365852</v>
      </c>
      <c r="AT5" s="127">
        <f>'SDR Patient and Stations'!AR11</f>
        <v>3.4878048780487805</v>
      </c>
      <c r="AU5" s="127">
        <f>'SDR Patient and Stations'!AS11</f>
        <v>3.6829268292682928</v>
      </c>
      <c r="AV5" s="127" t="e">
        <f>'SDR Patient and Stations'!AT11</f>
        <v>#DIV/0!</v>
      </c>
      <c r="AW5" s="127">
        <f>AVERAGE(D5:AU5)</f>
        <v>3.2577807276304083</v>
      </c>
      <c r="AX5" s="179">
        <f>_xlfn.VAR.S(D5:AU5)</f>
        <v>0.55574480739151533</v>
      </c>
      <c r="AY5" s="179">
        <f>_xlfn.STDEV.S(D5:AU5)</f>
        <v>0.74548293568096868</v>
      </c>
      <c r="AZ5" s="28"/>
    </row>
    <row r="6" spans="1:52" x14ac:dyDescent="0.55000000000000004">
      <c r="A6" s="28" t="s">
        <v>55</v>
      </c>
      <c r="B6" s="88">
        <v>3.2</v>
      </c>
      <c r="C6" s="128">
        <v>0.8</v>
      </c>
      <c r="D6" s="129">
        <f>'SMFP Facility Need 3.20 PPS'!C24</f>
        <v>3.5</v>
      </c>
      <c r="E6" s="129">
        <f>'SMFP Facility Need 3.20 PPS'!D24</f>
        <v>3.7307692307692308</v>
      </c>
      <c r="F6" s="129">
        <f>'SMFP Facility Need 3.20 PPS'!E24</f>
        <v>3.2352941176470589</v>
      </c>
      <c r="G6" s="129">
        <f>'SMFP Facility Need 3.20 PPS'!F24</f>
        <v>3.6470588235294117</v>
      </c>
      <c r="H6" s="129">
        <f>'SMFP Facility Need 3.20 PPS'!G24</f>
        <v>4.0588235294117645</v>
      </c>
      <c r="I6" s="129">
        <f>'SMFP Facility Need 3.20 PPS'!H24</f>
        <v>4.2941176470588234</v>
      </c>
      <c r="J6" s="129">
        <f>'SMFP Facility Need 3.20 PPS'!I24</f>
        <v>3.4411764705882355</v>
      </c>
      <c r="K6" s="129">
        <f>'SMFP Facility Need 3.20 PPS'!J24</f>
        <v>2.6818181818181817</v>
      </c>
      <c r="L6" s="129">
        <f>'SMFP Facility Need 3.20 PPS'!K24</f>
        <v>2.7954545454545454</v>
      </c>
      <c r="M6" s="129">
        <f>'SMFP Facility Need 3.20 PPS'!L24</f>
        <v>2.9318181818181817</v>
      </c>
      <c r="N6" s="129">
        <f>'SMFP Facility Need 3.20 PPS'!M24</f>
        <v>3.7941176470588234</v>
      </c>
      <c r="O6" s="129">
        <f>'SMFP Facility Need 3.20 PPS'!N24</f>
        <v>3.8529411764705883</v>
      </c>
      <c r="P6" s="129">
        <f>'SMFP Facility Need 3.20 PPS'!O24</f>
        <v>4.117647058823529</v>
      </c>
      <c r="Q6" s="129">
        <f>'SMFP Facility Need 3.20 PPS'!P24</f>
        <v>3.1136363636363638</v>
      </c>
      <c r="R6" s="129">
        <f>'SMFP Facility Need 3.20 PPS'!Q24</f>
        <v>3.2272727272727271</v>
      </c>
      <c r="S6" s="129">
        <f>'SMFP Facility Need 3.20 PPS'!R24</f>
        <v>3.0454545454545454</v>
      </c>
      <c r="T6" s="129">
        <f>'SMFP Facility Need 3.20 PPS'!S24</f>
        <v>2.8636363636363638</v>
      </c>
      <c r="U6" s="129">
        <f>'SMFP Facility Need 3.20 PPS'!T24</f>
        <v>2.9772727272727271</v>
      </c>
      <c r="V6" s="129">
        <f>'SMFP Facility Need 3.20 PPS'!U24</f>
        <v>3.1818181818181817</v>
      </c>
      <c r="W6" s="129">
        <f>'SMFP Facility Need 3.20 PPS'!V24</f>
        <v>3.0227272727272729</v>
      </c>
      <c r="X6" s="129">
        <f>'SMFP Facility Need 3.20 PPS'!W24</f>
        <v>3.1136363636363638</v>
      </c>
      <c r="Y6" s="129">
        <f>'SMFP Facility Need 3.20 PPS'!X24</f>
        <v>3.0454545454545454</v>
      </c>
      <c r="Z6" s="129">
        <f>'SMFP Facility Need 3.20 PPS'!Y24</f>
        <v>3.2045454545454546</v>
      </c>
      <c r="AA6" s="129">
        <f>'SMFP Facility Need 3.20 PPS'!Z24</f>
        <v>3.4090909090909092</v>
      </c>
      <c r="AB6" s="129">
        <f>'SMFP Facility Need 3.20 PPS'!AA24</f>
        <v>3.1363636363636362</v>
      </c>
      <c r="AC6" s="129">
        <f>'SMFP Facility Need 3.20 PPS'!AB24</f>
        <v>3.1590909090909092</v>
      </c>
      <c r="AD6" s="129">
        <f>'SMFP Facility Need 3.20 PPS'!AC24</f>
        <v>3.2954545454545454</v>
      </c>
      <c r="AE6" s="129">
        <f>'SMFP Facility Need 3.20 PPS'!AD24</f>
        <v>3.3636363636363638</v>
      </c>
      <c r="AF6" s="129">
        <f>'SMFP Facility Need 3.20 PPS'!AE24</f>
        <v>3.25</v>
      </c>
      <c r="AG6" s="129">
        <f>'SMFP Facility Need 3.20 PPS'!AF24</f>
        <v>3.4090909090909092</v>
      </c>
      <c r="AH6" s="129">
        <f>'SMFP Facility Need 3.20 PPS'!AG24</f>
        <v>3.2272727272727271</v>
      </c>
      <c r="AI6" s="129">
        <f>'SMFP Facility Need 3.20 PPS'!AH24</f>
        <v>3.25</v>
      </c>
      <c r="AJ6" s="129">
        <f>'SMFP Facility Need 3.20 PPS'!AI24</f>
        <v>2.9318181818181817</v>
      </c>
      <c r="AK6" s="129">
        <f>'SMFP Facility Need 3.20 PPS'!AJ24</f>
        <v>0</v>
      </c>
      <c r="AL6" s="129">
        <f>'SMFP Facility Need 3.20 PPS'!AK24</f>
        <v>0</v>
      </c>
      <c r="AM6" s="129">
        <f>'SMFP Facility Need 3.20 PPS'!AL24</f>
        <v>3.0454545454545454</v>
      </c>
      <c r="AN6" s="129">
        <f>'SMFP Facility Need 3.20 PPS'!AM24</f>
        <v>3.2272727272727271</v>
      </c>
      <c r="AO6" s="129">
        <f>'SMFP Facility Need 3.20 PPS'!AN24</f>
        <v>5.884615384615385</v>
      </c>
      <c r="AP6" s="129">
        <f>'SMFP Facility Need 3.20 PPS'!AO24</f>
        <v>6.0769230769230766</v>
      </c>
      <c r="AQ6" s="129">
        <f>'SMFP Facility Need 3.20 PPS'!AP24</f>
        <v>5.8009478672985786</v>
      </c>
      <c r="AR6" s="129">
        <f>'SMFP Facility Need 3.20 PPS'!AQ24</f>
        <v>4.1237113402061851</v>
      </c>
      <c r="AS6" s="129">
        <f>'SMFP Facility Need 3.20 PPS'!AR24</f>
        <v>3.1363636363636362</v>
      </c>
      <c r="AT6" s="129">
        <f>'SMFP Facility Need 3.20 PPS'!AS24</f>
        <v>3.25</v>
      </c>
      <c r="AU6" s="129">
        <f>'SMFP Facility Need 3.20 PPS'!AT24</f>
        <v>3.4318181818181817</v>
      </c>
      <c r="AV6" s="129" t="e">
        <f>'SMFP Facility Need 3.20 PPS'!AU24</f>
        <v>#N/A</v>
      </c>
      <c r="AW6" s="88">
        <f t="shared" ref="AW6" si="3">AVERAGE(D6:AU6)</f>
        <v>3.3473958204016685</v>
      </c>
      <c r="AX6" s="180">
        <f t="shared" ref="AX6" si="4">_xlfn.VAR.S(D6:AU6)</f>
        <v>1.1131818083236928</v>
      </c>
      <c r="AY6" s="180">
        <f t="shared" ref="AY6" si="5">_xlfn.STDEV.S(D6:AU6)</f>
        <v>1.055074314123746</v>
      </c>
      <c r="AZ6" s="106">
        <f>CORREL($D$5:$AU$5,D6:AU6)</f>
        <v>0.7581654263879436</v>
      </c>
    </row>
    <row r="7" spans="1:52" x14ac:dyDescent="0.55000000000000004">
      <c r="A7" s="28" t="s">
        <v>55</v>
      </c>
      <c r="B7" s="28">
        <v>3.16</v>
      </c>
      <c r="C7" s="128">
        <v>0.79</v>
      </c>
      <c r="D7" s="129">
        <f>'SMFP Facility Need 3.16 PPS'!C24</f>
        <v>3.5</v>
      </c>
      <c r="E7" s="129">
        <f>'SMFP Facility Need 3.16 PPS'!D24</f>
        <v>3.7307692307692308</v>
      </c>
      <c r="F7" s="129">
        <f>'SMFP Facility Need 3.16 PPS'!E24</f>
        <v>3.2352941176470589</v>
      </c>
      <c r="G7" s="129">
        <f>'SMFP Facility Need 3.16 PPS'!F24</f>
        <v>3.6470588235294117</v>
      </c>
      <c r="H7" s="129">
        <f>'SMFP Facility Need 3.16 PPS'!G24</f>
        <v>4.0588235294117645</v>
      </c>
      <c r="I7" s="129">
        <f>'SMFP Facility Need 3.16 PPS'!H24</f>
        <v>4.2941176470588234</v>
      </c>
      <c r="J7" s="129">
        <f>'SMFP Facility Need 3.16 PPS'!I24</f>
        <v>3.4411764705882355</v>
      </c>
      <c r="K7" s="129">
        <f>'SMFP Facility Need 3.16 PPS'!J24</f>
        <v>2.6818181818181817</v>
      </c>
      <c r="L7" s="129">
        <f>'SMFP Facility Need 3.16 PPS'!K24</f>
        <v>2.7954545454545454</v>
      </c>
      <c r="M7" s="129">
        <f>'SMFP Facility Need 3.16 PPS'!L24</f>
        <v>2.9318181818181817</v>
      </c>
      <c r="N7" s="129">
        <f>'SMFP Facility Need 3.16 PPS'!M24</f>
        <v>3.7941176470588234</v>
      </c>
      <c r="O7" s="129">
        <f>'SMFP Facility Need 3.16 PPS'!N24</f>
        <v>3.8529411764705883</v>
      </c>
      <c r="P7" s="129">
        <f>'SMFP Facility Need 3.16 PPS'!O24</f>
        <v>4.117647058823529</v>
      </c>
      <c r="Q7" s="129">
        <f>'SMFP Facility Need 3.16 PPS'!P24</f>
        <v>3.1136363636363638</v>
      </c>
      <c r="R7" s="129">
        <f>'SMFP Facility Need 3.16 PPS'!Q24</f>
        <v>3.2272727272727271</v>
      </c>
      <c r="S7" s="129">
        <f>'SMFP Facility Need 3.16 PPS'!R24</f>
        <v>3.0454545454545454</v>
      </c>
      <c r="T7" s="129">
        <f>'SMFP Facility Need 3.16 PPS'!S24</f>
        <v>2.8636363636363638</v>
      </c>
      <c r="U7" s="129">
        <f>'SMFP Facility Need 3.16 PPS'!T24</f>
        <v>2.9772727272727271</v>
      </c>
      <c r="V7" s="129">
        <f>'SMFP Facility Need 3.16 PPS'!U24</f>
        <v>3.1818181818181817</v>
      </c>
      <c r="W7" s="129">
        <f>'SMFP Facility Need 3.16 PPS'!V24</f>
        <v>3.0227272727272729</v>
      </c>
      <c r="X7" s="129">
        <f>'SMFP Facility Need 3.16 PPS'!W24</f>
        <v>3.1136363636363638</v>
      </c>
      <c r="Y7" s="129">
        <f>'SMFP Facility Need 3.16 PPS'!X24</f>
        <v>3.0454545454545454</v>
      </c>
      <c r="Z7" s="129">
        <f>'SMFP Facility Need 3.16 PPS'!Y24</f>
        <v>3.2045454545454546</v>
      </c>
      <c r="AA7" s="129">
        <f>'SMFP Facility Need 3.16 PPS'!Z24</f>
        <v>3.4090909090909092</v>
      </c>
      <c r="AB7" s="129">
        <f>'SMFP Facility Need 3.16 PPS'!AA24</f>
        <v>3.1363636363636362</v>
      </c>
      <c r="AC7" s="129">
        <f>'SMFP Facility Need 3.16 PPS'!AB24</f>
        <v>3.1590909090909092</v>
      </c>
      <c r="AD7" s="129">
        <f>'SMFP Facility Need 3.16 PPS'!AC24</f>
        <v>3.2954545454545454</v>
      </c>
      <c r="AE7" s="129">
        <f>'SMFP Facility Need 3.16 PPS'!AD24</f>
        <v>3.3636363636363638</v>
      </c>
      <c r="AF7" s="129">
        <f>'SMFP Facility Need 3.16 PPS'!AE24</f>
        <v>3.25</v>
      </c>
      <c r="AG7" s="129">
        <f>'SMFP Facility Need 3.16 PPS'!AF24</f>
        <v>3.4090909090909092</v>
      </c>
      <c r="AH7" s="129">
        <f>'SMFP Facility Need 3.16 PPS'!AG24</f>
        <v>3.2272727272727271</v>
      </c>
      <c r="AI7" s="129">
        <f>'SMFP Facility Need 3.16 PPS'!AH24</f>
        <v>3.25</v>
      </c>
      <c r="AJ7" s="129">
        <f>'SMFP Facility Need 3.16 PPS'!AI24</f>
        <v>2.9318181818181817</v>
      </c>
      <c r="AK7" s="129">
        <f>'SMFP Facility Need 3.16 PPS'!AJ24</f>
        <v>0</v>
      </c>
      <c r="AL7" s="129">
        <f>'SMFP Facility Need 3.16 PPS'!AK24</f>
        <v>0</v>
      </c>
      <c r="AM7" s="129">
        <f>'SMFP Facility Need 3.16 PPS'!AL24</f>
        <v>3.0454545454545454</v>
      </c>
      <c r="AN7" s="129">
        <f>'SMFP Facility Need 3.16 PPS'!AM24</f>
        <v>3.2272727272727271</v>
      </c>
      <c r="AO7" s="129">
        <f>'SMFP Facility Need 3.16 PPS'!AN24</f>
        <v>5.884615384615385</v>
      </c>
      <c r="AP7" s="129">
        <f>'SMFP Facility Need 3.16 PPS'!AO24</f>
        <v>6.0769230769230766</v>
      </c>
      <c r="AQ7" s="129">
        <f>'SMFP Facility Need 3.16 PPS'!AP24</f>
        <v>5.6799812030075181</v>
      </c>
      <c r="AR7" s="129">
        <f>'SMFP Facility Need 3.16 PPS'!AQ24</f>
        <v>4.061000685400959</v>
      </c>
      <c r="AS7" s="129">
        <f>'SMFP Facility Need 3.16 PPS'!AR24</f>
        <v>3.1363636363636362</v>
      </c>
      <c r="AT7" s="129">
        <f>'SMFP Facility Need 3.16 PPS'!AS24</f>
        <v>3.25</v>
      </c>
      <c r="AU7" s="129">
        <f>'SMFP Facility Need 3.16 PPS'!AT24</f>
        <v>3.4318181818181817</v>
      </c>
      <c r="AV7" s="129" t="e">
        <f>'SMFP Facility Need 3.16 PPS'!AU24</f>
        <v>#N/A</v>
      </c>
      <c r="AW7" s="88">
        <f t="shared" ref="AW7:AW16" si="6">AVERAGE(D7:AU7)</f>
        <v>3.3432213358767529</v>
      </c>
      <c r="AX7" s="180">
        <f t="shared" ref="AX7:AX16" si="7">_xlfn.VAR.S(D7:AU7)</f>
        <v>1.0975268380736867</v>
      </c>
      <c r="AY7" s="180">
        <f t="shared" ref="AY7:AY16" si="8">_xlfn.STDEV.S(D7:AU7)</f>
        <v>1.0476291510232458</v>
      </c>
      <c r="AZ7" s="106">
        <f>CORREL($D$5:$AU$5,D7:AU7)</f>
        <v>0.76124724273878364</v>
      </c>
    </row>
    <row r="8" spans="1:52" x14ac:dyDescent="0.55000000000000004">
      <c r="A8" s="28" t="s">
        <v>55</v>
      </c>
      <c r="B8" s="28">
        <v>3.12</v>
      </c>
      <c r="C8" s="130">
        <v>0.78</v>
      </c>
      <c r="D8" s="129">
        <f>'SMFP Facility Need 3.12 PPS'!C24</f>
        <v>3.5</v>
      </c>
      <c r="E8" s="129">
        <f>'SMFP Facility Need 3.12 PPS'!D24</f>
        <v>3.7307692307692308</v>
      </c>
      <c r="F8" s="129">
        <f>'SMFP Facility Need 3.12 PPS'!E24</f>
        <v>3.2352941176470589</v>
      </c>
      <c r="G8" s="129">
        <f>'SMFP Facility Need 3.12 PPS'!F24</f>
        <v>3.6470588235294117</v>
      </c>
      <c r="H8" s="129">
        <f>'SMFP Facility Need 3.12 PPS'!G24</f>
        <v>4.0588235294117645</v>
      </c>
      <c r="I8" s="129">
        <f>'SMFP Facility Need 3.12 PPS'!H24</f>
        <v>4.2941176470588234</v>
      </c>
      <c r="J8" s="129">
        <f>'SMFP Facility Need 3.12 PPS'!I24</f>
        <v>3.4411764705882355</v>
      </c>
      <c r="K8" s="129">
        <f>'SMFP Facility Need 3.12 PPS'!J24</f>
        <v>2.6818181818181817</v>
      </c>
      <c r="L8" s="129">
        <f>'SMFP Facility Need 3.12 PPS'!K24</f>
        <v>2.7954545454545454</v>
      </c>
      <c r="M8" s="129">
        <f>'SMFP Facility Need 3.12 PPS'!L24</f>
        <v>2.9318181818181817</v>
      </c>
      <c r="N8" s="129">
        <f>'SMFP Facility Need 3.12 PPS'!M24</f>
        <v>3.7941176470588234</v>
      </c>
      <c r="O8" s="129">
        <f>'SMFP Facility Need 3.12 PPS'!N24</f>
        <v>3.8529411764705883</v>
      </c>
      <c r="P8" s="129">
        <f>'SMFP Facility Need 3.12 PPS'!O24</f>
        <v>4.117647058823529</v>
      </c>
      <c r="Q8" s="129">
        <f>'SMFP Facility Need 3.12 PPS'!P24</f>
        <v>3.1136363636363638</v>
      </c>
      <c r="R8" s="129">
        <f>'SMFP Facility Need 3.12 PPS'!Q24</f>
        <v>3.2272727272727271</v>
      </c>
      <c r="S8" s="129">
        <f>'SMFP Facility Need 3.12 PPS'!R24</f>
        <v>3.0454545454545454</v>
      </c>
      <c r="T8" s="129">
        <f>'SMFP Facility Need 3.12 PPS'!S24</f>
        <v>2.8636363636363638</v>
      </c>
      <c r="U8" s="129">
        <f>'SMFP Facility Need 3.12 PPS'!T24</f>
        <v>2.9772727272727271</v>
      </c>
      <c r="V8" s="129">
        <f>'SMFP Facility Need 3.12 PPS'!U24</f>
        <v>3.1818181818181817</v>
      </c>
      <c r="W8" s="129">
        <f>'SMFP Facility Need 3.12 PPS'!V24</f>
        <v>3.0227272727272729</v>
      </c>
      <c r="X8" s="129">
        <f>'SMFP Facility Need 3.12 PPS'!W24</f>
        <v>3.1136363636363638</v>
      </c>
      <c r="Y8" s="129">
        <f>'SMFP Facility Need 3.12 PPS'!X24</f>
        <v>3.0454545454545454</v>
      </c>
      <c r="Z8" s="129">
        <f>'SMFP Facility Need 3.12 PPS'!Y24</f>
        <v>3.2045454545454546</v>
      </c>
      <c r="AA8" s="129">
        <f>'SMFP Facility Need 3.12 PPS'!Z24</f>
        <v>3.4090909090909092</v>
      </c>
      <c r="AB8" s="129">
        <f>'SMFP Facility Need 3.12 PPS'!AA24</f>
        <v>3.1363636363636362</v>
      </c>
      <c r="AC8" s="129">
        <f>'SMFP Facility Need 3.12 PPS'!AB24</f>
        <v>3.1590909090909092</v>
      </c>
      <c r="AD8" s="129">
        <f>'SMFP Facility Need 3.12 PPS'!AC24</f>
        <v>3.2954545454545454</v>
      </c>
      <c r="AE8" s="129">
        <f>'SMFP Facility Need 3.12 PPS'!AD24</f>
        <v>3.3636363636363638</v>
      </c>
      <c r="AF8" s="129">
        <f>'SMFP Facility Need 3.12 PPS'!AE24</f>
        <v>3.25</v>
      </c>
      <c r="AG8" s="129">
        <f>'SMFP Facility Need 3.12 PPS'!AF24</f>
        <v>3.4090909090909092</v>
      </c>
      <c r="AH8" s="129">
        <f>'SMFP Facility Need 3.12 PPS'!AG24</f>
        <v>3.2272727272727271</v>
      </c>
      <c r="AI8" s="129">
        <f>'SMFP Facility Need 3.12 PPS'!AH24</f>
        <v>3.25</v>
      </c>
      <c r="AJ8" s="129">
        <f>'SMFP Facility Need 3.12 PPS'!AI24</f>
        <v>2.9318181818181817</v>
      </c>
      <c r="AK8" s="129">
        <f>'SMFP Facility Need 3.12 PPS'!AJ24</f>
        <v>0</v>
      </c>
      <c r="AL8" s="129">
        <f>'SMFP Facility Need 3.12 PPS'!AK24</f>
        <v>0</v>
      </c>
      <c r="AM8" s="129">
        <f>'SMFP Facility Need 3.12 PPS'!AL24</f>
        <v>3.0454545454545454</v>
      </c>
      <c r="AN8" s="129">
        <f>'SMFP Facility Need 3.12 PPS'!AM24</f>
        <v>3.2272727272727271</v>
      </c>
      <c r="AO8" s="129">
        <f>'SMFP Facility Need 3.12 PPS'!AN24</f>
        <v>5.884615384615385</v>
      </c>
      <c r="AP8" s="129">
        <f>'SMFP Facility Need 3.12 PPS'!AO24</f>
        <v>6.0769230769230766</v>
      </c>
      <c r="AQ8" s="129">
        <f>'SMFP Facility Need 3.12 PPS'!AP24</f>
        <v>5.5610438024231135</v>
      </c>
      <c r="AR8" s="129">
        <f>'SMFP Facility Need 3.12 PPS'!AQ24</f>
        <v>3.9986329460013672</v>
      </c>
      <c r="AS8" s="129">
        <f>'SMFP Facility Need 3.12 PPS'!AR24</f>
        <v>3.1363636363636362</v>
      </c>
      <c r="AT8" s="129">
        <f>'SMFP Facility Need 3.12 PPS'!AS24</f>
        <v>3.25</v>
      </c>
      <c r="AU8" s="129">
        <f>'SMFP Facility Need 3.12 PPS'!AT24</f>
        <v>3.4318181818181817</v>
      </c>
      <c r="AV8" s="129" t="e">
        <f>'SMFP Facility Need 3.12 PPS'!AU24</f>
        <v>#N/A</v>
      </c>
      <c r="AW8" s="88">
        <f t="shared" si="6"/>
        <v>3.3391007645134807</v>
      </c>
      <c r="AX8" s="180">
        <f t="shared" si="7"/>
        <v>1.0829198594643725</v>
      </c>
      <c r="AY8" s="180">
        <f t="shared" si="8"/>
        <v>1.0406343543552521</v>
      </c>
      <c r="AZ8" s="106">
        <f t="shared" ref="AZ8:AZ16" si="9">CORREL($D$5:$AU$5,D8:AU8)</f>
        <v>0.76407085460257829</v>
      </c>
    </row>
    <row r="9" spans="1:52" x14ac:dyDescent="0.55000000000000004">
      <c r="A9" s="28" t="s">
        <v>55</v>
      </c>
      <c r="B9" s="28">
        <v>3.08</v>
      </c>
      <c r="C9" s="130">
        <v>0.77</v>
      </c>
      <c r="D9" s="129">
        <f>'SMFP Facility Need 3.08 PPS'!C24</f>
        <v>3.5</v>
      </c>
      <c r="E9" s="129">
        <f>'SMFP Facility Need 3.08 PPS'!D24</f>
        <v>3.7307692307692308</v>
      </c>
      <c r="F9" s="129">
        <f>'SMFP Facility Need 3.08 PPS'!E24</f>
        <v>3.2352941176470589</v>
      </c>
      <c r="G9" s="129">
        <f>'SMFP Facility Need 3.08 PPS'!F24</f>
        <v>3.6470588235294117</v>
      </c>
      <c r="H9" s="129">
        <f>'SMFP Facility Need 3.08 PPS'!G24</f>
        <v>4.0588235294117645</v>
      </c>
      <c r="I9" s="129">
        <f>'SMFP Facility Need 3.08 PPS'!H24</f>
        <v>4.2941176470588234</v>
      </c>
      <c r="J9" s="129">
        <f>'SMFP Facility Need 3.08 PPS'!I24</f>
        <v>3.4411764705882355</v>
      </c>
      <c r="K9" s="129">
        <f>'SMFP Facility Need 3.08 PPS'!J24</f>
        <v>2.6818181818181817</v>
      </c>
      <c r="L9" s="129">
        <f>'SMFP Facility Need 3.08 PPS'!K24</f>
        <v>2.7954545454545454</v>
      </c>
      <c r="M9" s="129">
        <f>'SMFP Facility Need 3.08 PPS'!L24</f>
        <v>2.9318181818181817</v>
      </c>
      <c r="N9" s="129">
        <f>'SMFP Facility Need 3.08 PPS'!M24</f>
        <v>3.7941176470588234</v>
      </c>
      <c r="O9" s="129">
        <f>'SMFP Facility Need 3.08 PPS'!N24</f>
        <v>3.8529411764705883</v>
      </c>
      <c r="P9" s="129">
        <f>'SMFP Facility Need 3.08 PPS'!O24</f>
        <v>4.117647058823529</v>
      </c>
      <c r="Q9" s="129">
        <f>'SMFP Facility Need 3.08 PPS'!P24</f>
        <v>3.1136363636363638</v>
      </c>
      <c r="R9" s="129">
        <f>'SMFP Facility Need 3.08 PPS'!Q24</f>
        <v>3.2272727272727271</v>
      </c>
      <c r="S9" s="129">
        <f>'SMFP Facility Need 3.08 PPS'!R24</f>
        <v>3.0454545454545454</v>
      </c>
      <c r="T9" s="129">
        <f>'SMFP Facility Need 3.08 PPS'!S24</f>
        <v>2.8636363636363638</v>
      </c>
      <c r="U9" s="129">
        <f>'SMFP Facility Need 3.08 PPS'!T24</f>
        <v>2.9772727272727271</v>
      </c>
      <c r="V9" s="129">
        <f>'SMFP Facility Need 3.08 PPS'!U24</f>
        <v>3.1818181818181817</v>
      </c>
      <c r="W9" s="129">
        <f>'SMFP Facility Need 3.08 PPS'!V24</f>
        <v>3.0227272727272729</v>
      </c>
      <c r="X9" s="129">
        <f>'SMFP Facility Need 3.08 PPS'!W24</f>
        <v>3.1136363636363638</v>
      </c>
      <c r="Y9" s="129">
        <f>'SMFP Facility Need 3.08 PPS'!X24</f>
        <v>3.0454545454545454</v>
      </c>
      <c r="Z9" s="129">
        <f>'SMFP Facility Need 3.08 PPS'!Y24</f>
        <v>3.2045454545454546</v>
      </c>
      <c r="AA9" s="129">
        <f>'SMFP Facility Need 3.08 PPS'!Z24</f>
        <v>3.4090909090909092</v>
      </c>
      <c r="AB9" s="129">
        <f>'SMFP Facility Need 3.08 PPS'!AA24</f>
        <v>3.1363636363636362</v>
      </c>
      <c r="AC9" s="129">
        <f>'SMFP Facility Need 3.08 PPS'!AB24</f>
        <v>3.1590909090909092</v>
      </c>
      <c r="AD9" s="129">
        <f>'SMFP Facility Need 3.08 PPS'!AC24</f>
        <v>3.2954545454545454</v>
      </c>
      <c r="AE9" s="129">
        <f>'SMFP Facility Need 3.08 PPS'!AD24</f>
        <v>3.3636363636363638</v>
      </c>
      <c r="AF9" s="129">
        <f>'SMFP Facility Need 3.08 PPS'!AE24</f>
        <v>3.25</v>
      </c>
      <c r="AG9" s="129">
        <f>'SMFP Facility Need 3.08 PPS'!AF24</f>
        <v>3.4090909090909092</v>
      </c>
      <c r="AH9" s="129">
        <f>'SMFP Facility Need 3.08 PPS'!AG24</f>
        <v>3.2272727272727271</v>
      </c>
      <c r="AI9" s="129">
        <f>'SMFP Facility Need 3.08 PPS'!AH24</f>
        <v>3.25</v>
      </c>
      <c r="AJ9" s="129">
        <f>'SMFP Facility Need 3.08 PPS'!AI24</f>
        <v>2.9318181818181817</v>
      </c>
      <c r="AK9" s="129">
        <f>'SMFP Facility Need 3.08 PPS'!AJ24</f>
        <v>0</v>
      </c>
      <c r="AL9" s="129">
        <f>'SMFP Facility Need 3.08 PPS'!AK24</f>
        <v>0</v>
      </c>
      <c r="AM9" s="129">
        <f>'SMFP Facility Need 3.08 PPS'!AL24</f>
        <v>3.0454545454545454</v>
      </c>
      <c r="AN9" s="129">
        <f>'SMFP Facility Need 3.08 PPS'!AM24</f>
        <v>3.2272727272727271</v>
      </c>
      <c r="AO9" s="129">
        <f>'SMFP Facility Need 3.08 PPS'!AN24</f>
        <v>5.884615384615385</v>
      </c>
      <c r="AP9" s="129">
        <f>'SMFP Facility Need 3.08 PPS'!AO24</f>
        <v>6.0769230769230766</v>
      </c>
      <c r="AQ9" s="129">
        <f>'SMFP Facility Need 3.08 PPS'!AP24</f>
        <v>5.4440850277264321</v>
      </c>
      <c r="AR9" s="129">
        <f>'SMFP Facility Need 3.08 PPS'!AQ24</f>
        <v>3.9366053169734152</v>
      </c>
      <c r="AS9" s="129">
        <f>'SMFP Facility Need 3.08 PPS'!AR24</f>
        <v>3.1363636363636362</v>
      </c>
      <c r="AT9" s="129">
        <f>'SMFP Facility Need 3.08 PPS'!AS24</f>
        <v>3.25</v>
      </c>
      <c r="AU9" s="129">
        <f>'SMFP Facility Need 3.08 PPS'!AT24</f>
        <v>3.4318181818181817</v>
      </c>
      <c r="AV9" s="129" t="e">
        <f>'SMFP Facility Need 3.08 PPS'!AU24</f>
        <v>#N/A</v>
      </c>
      <c r="AW9" s="88">
        <f t="shared" si="6"/>
        <v>3.335032891701557</v>
      </c>
      <c r="AX9" s="180">
        <f t="shared" si="7"/>
        <v>1.0693205288254413</v>
      </c>
      <c r="AY9" s="180">
        <f t="shared" si="8"/>
        <v>1.0340795563328005</v>
      </c>
      <c r="AZ9" s="106">
        <f t="shared" si="9"/>
        <v>0.76663438950165941</v>
      </c>
    </row>
    <row r="10" spans="1:52" x14ac:dyDescent="0.55000000000000004">
      <c r="A10" s="28" t="s">
        <v>55</v>
      </c>
      <c r="B10" s="28">
        <v>3.04</v>
      </c>
      <c r="C10" s="130">
        <v>0.76</v>
      </c>
      <c r="D10" s="129">
        <f>'SMFP Facility Need 3.04 PPS'!C24</f>
        <v>3.5</v>
      </c>
      <c r="E10" s="129">
        <f>'SMFP Facility Need 3.04 PPS'!D24</f>
        <v>3.7307692307692308</v>
      </c>
      <c r="F10" s="129">
        <f>'SMFP Facility Need 3.04 PPS'!E24</f>
        <v>3.2352941176470589</v>
      </c>
      <c r="G10" s="129">
        <f>'SMFP Facility Need 3.04 PPS'!F24</f>
        <v>3.6470588235294117</v>
      </c>
      <c r="H10" s="129">
        <f>'SMFP Facility Need 3.04 PPS'!G24</f>
        <v>4.0588235294117645</v>
      </c>
      <c r="I10" s="129">
        <f>'SMFP Facility Need 3.04 PPS'!H24</f>
        <v>4.2941176470588234</v>
      </c>
      <c r="J10" s="129">
        <f>'SMFP Facility Need 3.04 PPS'!I24</f>
        <v>3.4411764705882355</v>
      </c>
      <c r="K10" s="129">
        <f>'SMFP Facility Need 3.04 PPS'!J24</f>
        <v>2.6818181818181817</v>
      </c>
      <c r="L10" s="129">
        <f>'SMFP Facility Need 3.04 PPS'!K24</f>
        <v>2.7954545454545454</v>
      </c>
      <c r="M10" s="129">
        <f>'SMFP Facility Need 3.04 PPS'!L24</f>
        <v>2.9318181818181817</v>
      </c>
      <c r="N10" s="129">
        <f>'SMFP Facility Need 3.04 PPS'!M24</f>
        <v>3.7941176470588234</v>
      </c>
      <c r="O10" s="129">
        <f>'SMFP Facility Need 3.04 PPS'!N24</f>
        <v>3.8529411764705883</v>
      </c>
      <c r="P10" s="129">
        <f>'SMFP Facility Need 3.04 PPS'!O24</f>
        <v>4.117647058823529</v>
      </c>
      <c r="Q10" s="129">
        <f>'SMFP Facility Need 3.04 PPS'!P24</f>
        <v>3.1136363636363638</v>
      </c>
      <c r="R10" s="129">
        <f>'SMFP Facility Need 3.04 PPS'!Q24</f>
        <v>3.2272727272727271</v>
      </c>
      <c r="S10" s="129">
        <f>'SMFP Facility Need 3.04 PPS'!R24</f>
        <v>3.0454545454545454</v>
      </c>
      <c r="T10" s="129">
        <f>'SMFP Facility Need 3.04 PPS'!S24</f>
        <v>2.8636363636363638</v>
      </c>
      <c r="U10" s="129">
        <f>'SMFP Facility Need 3.04 PPS'!T24</f>
        <v>2.9772727272727271</v>
      </c>
      <c r="V10" s="129">
        <f>'SMFP Facility Need 3.04 PPS'!U24</f>
        <v>3.1818181818181817</v>
      </c>
      <c r="W10" s="129">
        <f>'SMFP Facility Need 3.04 PPS'!V24</f>
        <v>3.0227272727272729</v>
      </c>
      <c r="X10" s="129">
        <f>'SMFP Facility Need 3.04 PPS'!W24</f>
        <v>3.1136363636363638</v>
      </c>
      <c r="Y10" s="129">
        <f>'SMFP Facility Need 3.04 PPS'!X24</f>
        <v>3.0454545454545454</v>
      </c>
      <c r="Z10" s="129">
        <f>'SMFP Facility Need 3.04 PPS'!Y24</f>
        <v>3.2045454545454546</v>
      </c>
      <c r="AA10" s="129">
        <f>'SMFP Facility Need 3.04 PPS'!Z24</f>
        <v>3.4090909090909092</v>
      </c>
      <c r="AB10" s="129">
        <f>'SMFP Facility Need 3.04 PPS'!AA24</f>
        <v>3.1363636363636362</v>
      </c>
      <c r="AC10" s="129">
        <f>'SMFP Facility Need 3.04 PPS'!AB24</f>
        <v>3.1590909090909092</v>
      </c>
      <c r="AD10" s="129">
        <f>'SMFP Facility Need 3.04 PPS'!AC24</f>
        <v>3.2954545454545454</v>
      </c>
      <c r="AE10" s="129">
        <f>'SMFP Facility Need 3.04 PPS'!AD24</f>
        <v>3.3636363636363638</v>
      </c>
      <c r="AF10" s="129">
        <f>'SMFP Facility Need 3.04 PPS'!AE24</f>
        <v>3.25</v>
      </c>
      <c r="AG10" s="129">
        <f>'SMFP Facility Need 3.04 PPS'!AF24</f>
        <v>3.4090909090909092</v>
      </c>
      <c r="AH10" s="129">
        <f>'SMFP Facility Need 3.04 PPS'!AG24</f>
        <v>3.2272727272727271</v>
      </c>
      <c r="AI10" s="129">
        <f>'SMFP Facility Need 3.04 PPS'!AH24</f>
        <v>3.25</v>
      </c>
      <c r="AJ10" s="129">
        <f>'SMFP Facility Need 3.04 PPS'!AI24</f>
        <v>2.9318181818181817</v>
      </c>
      <c r="AK10" s="129">
        <f>'SMFP Facility Need 3.04 PPS'!AJ24</f>
        <v>0</v>
      </c>
      <c r="AL10" s="129">
        <f>'SMFP Facility Need 3.04 PPS'!AK24</f>
        <v>0</v>
      </c>
      <c r="AM10" s="129">
        <f>'SMFP Facility Need 3.04 PPS'!AL24</f>
        <v>3.0454545454545454</v>
      </c>
      <c r="AN10" s="129">
        <f>'SMFP Facility Need 3.04 PPS'!AM24</f>
        <v>3.2272727272727271</v>
      </c>
      <c r="AO10" s="129">
        <f>'SMFP Facility Need 3.04 PPS'!AN24</f>
        <v>5.884615384615385</v>
      </c>
      <c r="AP10" s="129">
        <f>'SMFP Facility Need 3.04 PPS'!AO24</f>
        <v>5.6860234630801525</v>
      </c>
      <c r="AQ10" s="129">
        <f>'SMFP Facility Need 3.04 PPS'!AP24</f>
        <v>5.0167289850904</v>
      </c>
      <c r="AR10" s="129">
        <f>'SMFP Facility Need 3.04 PPS'!AQ24</f>
        <v>3.7038902685358219</v>
      </c>
      <c r="AS10" s="129">
        <f>'SMFP Facility Need 3.04 PPS'!AR24</f>
        <v>3.1363636363636362</v>
      </c>
      <c r="AT10" s="129">
        <f>'SMFP Facility Need 3.04 PPS'!AS24</f>
        <v>3.25</v>
      </c>
      <c r="AU10" s="129">
        <f>'SMFP Facility Need 3.04 PPS'!AT24</f>
        <v>3.4318181818181817</v>
      </c>
      <c r="AV10" s="129" t="e">
        <f>'SMFP Facility Need 3.04 PPS'!AU24</f>
        <v>#N/A</v>
      </c>
      <c r="AW10" s="88">
        <f t="shared" si="6"/>
        <v>3.3111471938625443</v>
      </c>
      <c r="AX10" s="180">
        <f t="shared" si="7"/>
        <v>0.97951259696142956</v>
      </c>
      <c r="AY10" s="180">
        <f t="shared" si="8"/>
        <v>0.98970328733486057</v>
      </c>
      <c r="AZ10" s="106">
        <f t="shared" si="9"/>
        <v>0.78599962813920732</v>
      </c>
    </row>
    <row r="11" spans="1:52" x14ac:dyDescent="0.55000000000000004">
      <c r="A11" s="28" t="s">
        <v>55</v>
      </c>
      <c r="B11" s="88">
        <v>3</v>
      </c>
      <c r="C11" s="130">
        <v>0.75</v>
      </c>
      <c r="D11" s="129">
        <f>'SMFP Facility Need 3.00 PPS'!C24</f>
        <v>3.5</v>
      </c>
      <c r="E11" s="129">
        <f>'SMFP Facility Need 3.00 PPS'!D24</f>
        <v>3.7307692307692308</v>
      </c>
      <c r="F11" s="129">
        <f>'SMFP Facility Need 3.00 PPS'!E24</f>
        <v>3.2352941176470589</v>
      </c>
      <c r="G11" s="129">
        <f>'SMFP Facility Need 3.00 PPS'!F24</f>
        <v>3.6470588235294117</v>
      </c>
      <c r="H11" s="129">
        <f>'SMFP Facility Need 3.00 PPS'!G24</f>
        <v>4.0588235294117645</v>
      </c>
      <c r="I11" s="129">
        <f>'SMFP Facility Need 3.00 PPS'!H24</f>
        <v>4.2941176470588234</v>
      </c>
      <c r="J11" s="129">
        <f>'SMFP Facility Need 3.00 PPS'!I24</f>
        <v>3.4411764705882355</v>
      </c>
      <c r="K11" s="129">
        <f>'SMFP Facility Need 3.00 PPS'!J24</f>
        <v>2.6818181818181817</v>
      </c>
      <c r="L11" s="129">
        <f>'SMFP Facility Need 3.00 PPS'!K24</f>
        <v>2.7954545454545454</v>
      </c>
      <c r="M11" s="129">
        <f>'SMFP Facility Need 3.00 PPS'!L24</f>
        <v>2.9318181818181817</v>
      </c>
      <c r="N11" s="129">
        <f>'SMFP Facility Need 3.00 PPS'!M24</f>
        <v>3.7941176470588234</v>
      </c>
      <c r="O11" s="129">
        <f>'SMFP Facility Need 3.00 PPS'!N24</f>
        <v>3.8529411764705883</v>
      </c>
      <c r="P11" s="129">
        <f>'SMFP Facility Need 3.00 PPS'!O24</f>
        <v>4.117647058823529</v>
      </c>
      <c r="Q11" s="129">
        <f>'SMFP Facility Need 3.00 PPS'!P24</f>
        <v>3.1136363636363638</v>
      </c>
      <c r="R11" s="129">
        <f>'SMFP Facility Need 3.00 PPS'!Q24</f>
        <v>3.2272727272727271</v>
      </c>
      <c r="S11" s="129">
        <f>'SMFP Facility Need 3.00 PPS'!R24</f>
        <v>3.0454545454545454</v>
      </c>
      <c r="T11" s="129">
        <f>'SMFP Facility Need 3.00 PPS'!S24</f>
        <v>2.8636363636363638</v>
      </c>
      <c r="U11" s="129">
        <f>'SMFP Facility Need 3.00 PPS'!T24</f>
        <v>2.9772727272727271</v>
      </c>
      <c r="V11" s="129">
        <f>'SMFP Facility Need 3.00 PPS'!U24</f>
        <v>3.1818181818181817</v>
      </c>
      <c r="W11" s="129">
        <f>'SMFP Facility Need 3.00 PPS'!V24</f>
        <v>3.0227272727272729</v>
      </c>
      <c r="X11" s="129">
        <f>'SMFP Facility Need 3.00 PPS'!W24</f>
        <v>3.1136363636363638</v>
      </c>
      <c r="Y11" s="129">
        <f>'SMFP Facility Need 3.00 PPS'!X24</f>
        <v>3.0454545454545454</v>
      </c>
      <c r="Z11" s="129">
        <f>'SMFP Facility Need 3.00 PPS'!Y24</f>
        <v>3.2045454545454546</v>
      </c>
      <c r="AA11" s="129">
        <f>'SMFP Facility Need 3.00 PPS'!Z24</f>
        <v>3.4090909090909092</v>
      </c>
      <c r="AB11" s="129">
        <f>'SMFP Facility Need 3.00 PPS'!AA24</f>
        <v>3.1363636363636362</v>
      </c>
      <c r="AC11" s="129">
        <f>'SMFP Facility Need 3.00 PPS'!AB24</f>
        <v>3.1590909090909092</v>
      </c>
      <c r="AD11" s="129">
        <f>'SMFP Facility Need 3.00 PPS'!AC24</f>
        <v>3.2954545454545454</v>
      </c>
      <c r="AE11" s="129">
        <f>'SMFP Facility Need 3.00 PPS'!AD24</f>
        <v>3.3636363636363638</v>
      </c>
      <c r="AF11" s="129">
        <f>'SMFP Facility Need 3.00 PPS'!AE24</f>
        <v>3.25</v>
      </c>
      <c r="AG11" s="129">
        <f>'SMFP Facility Need 3.00 PPS'!AF24</f>
        <v>3.4090909090909092</v>
      </c>
      <c r="AH11" s="129">
        <f>'SMFP Facility Need 3.00 PPS'!AG24</f>
        <v>3.2272727272727271</v>
      </c>
      <c r="AI11" s="129">
        <f>'SMFP Facility Need 3.00 PPS'!AH24</f>
        <v>3.25</v>
      </c>
      <c r="AJ11" s="129">
        <f>'SMFP Facility Need 3.00 PPS'!AI24</f>
        <v>2.9318181818181817</v>
      </c>
      <c r="AK11" s="129">
        <f>'SMFP Facility Need 3.00 PPS'!AJ24</f>
        <v>0</v>
      </c>
      <c r="AL11" s="129">
        <f>'SMFP Facility Need 3.00 PPS'!AK24</f>
        <v>0</v>
      </c>
      <c r="AM11" s="129">
        <f>'SMFP Facility Need 3.00 PPS'!AL24</f>
        <v>3.0454545454545454</v>
      </c>
      <c r="AN11" s="129">
        <f>'SMFP Facility Need 3.00 PPS'!AM24</f>
        <v>3.2272727272727271</v>
      </c>
      <c r="AO11" s="129">
        <f>'SMFP Facility Need 3.00 PPS'!AN24</f>
        <v>5.884615384615385</v>
      </c>
      <c r="AP11" s="129">
        <f>'SMFP Facility Need 3.00 PPS'!AO24</f>
        <v>5.5637852593266599</v>
      </c>
      <c r="AQ11" s="129">
        <f>'SMFP Facility Need 3.00 PPS'!AP24</f>
        <v>4.8217426710097717</v>
      </c>
      <c r="AR11" s="129">
        <f>'SMFP Facility Need 3.00 PPS'!AQ24</f>
        <v>3.5944272445820431</v>
      </c>
      <c r="AS11" s="129">
        <f>'SMFP Facility Need 3.00 PPS'!AR24</f>
        <v>3.1363636363636362</v>
      </c>
      <c r="AT11" s="129">
        <f>'SMFP Facility Need 3.00 PPS'!AS24</f>
        <v>3.25</v>
      </c>
      <c r="AU11" s="129">
        <f>'SMFP Facility Need 3.00 PPS'!AT24</f>
        <v>3.4318181818181817</v>
      </c>
      <c r="AV11" s="129" t="e">
        <f>'SMFP Facility Need 3.00 PPS'!AU24</f>
        <v>#N/A</v>
      </c>
      <c r="AW11" s="88">
        <f t="shared" si="6"/>
        <v>3.3014497497310016</v>
      </c>
      <c r="AX11" s="180">
        <f t="shared" si="7"/>
        <v>0.94995662242022416</v>
      </c>
      <c r="AY11" s="180">
        <f t="shared" si="8"/>
        <v>0.97465718199797002</v>
      </c>
      <c r="AZ11" s="106">
        <f t="shared" si="9"/>
        <v>0.79203326767552096</v>
      </c>
    </row>
    <row r="12" spans="1:52" x14ac:dyDescent="0.55000000000000004">
      <c r="A12" s="28" t="s">
        <v>55</v>
      </c>
      <c r="B12" s="28">
        <v>2.96</v>
      </c>
      <c r="C12" s="130">
        <v>0.74</v>
      </c>
      <c r="D12" s="129">
        <f>'SMFP Facility Need 2.96 PPS'!C24</f>
        <v>3.5</v>
      </c>
      <c r="E12" s="129">
        <f>'SMFP Facility Need 2.96 PPS'!D24</f>
        <v>3.7307692307692308</v>
      </c>
      <c r="F12" s="129">
        <f>'SMFP Facility Need 2.96 PPS'!E24</f>
        <v>3.2352941176470589</v>
      </c>
      <c r="G12" s="129">
        <f>'SMFP Facility Need 2.96 PPS'!F24</f>
        <v>3.6470588235294117</v>
      </c>
      <c r="H12" s="129">
        <f>'SMFP Facility Need 2.96 PPS'!G24</f>
        <v>4.0588235294117645</v>
      </c>
      <c r="I12" s="129">
        <f>'SMFP Facility Need 2.96 PPS'!H24</f>
        <v>4.2941176470588234</v>
      </c>
      <c r="J12" s="129">
        <f>'SMFP Facility Need 2.96 PPS'!I24</f>
        <v>3.4411764705882355</v>
      </c>
      <c r="K12" s="129">
        <f>'SMFP Facility Need 2.96 PPS'!J24</f>
        <v>2.6818181818181817</v>
      </c>
      <c r="L12" s="129">
        <f>'SMFP Facility Need 2.96 PPS'!K24</f>
        <v>2.7954545454545454</v>
      </c>
      <c r="M12" s="129">
        <f>'SMFP Facility Need 2.96 PPS'!L24</f>
        <v>2.9318181818181817</v>
      </c>
      <c r="N12" s="129">
        <f>'SMFP Facility Need 2.96 PPS'!M24</f>
        <v>3.7941176470588234</v>
      </c>
      <c r="O12" s="129">
        <f>'SMFP Facility Need 2.96 PPS'!N24</f>
        <v>3.8529411764705883</v>
      </c>
      <c r="P12" s="129">
        <f>'SMFP Facility Need 2.96 PPS'!O24</f>
        <v>4.117647058823529</v>
      </c>
      <c r="Q12" s="129">
        <f>'SMFP Facility Need 2.96 PPS'!P24</f>
        <v>3.1136363636363638</v>
      </c>
      <c r="R12" s="129">
        <f>'SMFP Facility Need 2.96 PPS'!Q24</f>
        <v>3.2272727272727271</v>
      </c>
      <c r="S12" s="129">
        <f>'SMFP Facility Need 2.96 PPS'!R24</f>
        <v>3.0454545454545454</v>
      </c>
      <c r="T12" s="129">
        <f>'SMFP Facility Need 2.96 PPS'!S24</f>
        <v>2.8636363636363638</v>
      </c>
      <c r="U12" s="129">
        <f>'SMFP Facility Need 2.96 PPS'!T24</f>
        <v>2.9772727272727271</v>
      </c>
      <c r="V12" s="129">
        <f>'SMFP Facility Need 2.96 PPS'!U24</f>
        <v>3.1818181818181817</v>
      </c>
      <c r="W12" s="129">
        <f>'SMFP Facility Need 2.96 PPS'!V24</f>
        <v>3.0227272727272729</v>
      </c>
      <c r="X12" s="129">
        <f>'SMFP Facility Need 2.96 PPS'!W24</f>
        <v>3.1136363636363638</v>
      </c>
      <c r="Y12" s="129">
        <f>'SMFP Facility Need 2.96 PPS'!X24</f>
        <v>3.0454545454545454</v>
      </c>
      <c r="Z12" s="129">
        <f>'SMFP Facility Need 2.96 PPS'!Y24</f>
        <v>3.2045454545454546</v>
      </c>
      <c r="AA12" s="129">
        <f>'SMFP Facility Need 2.96 PPS'!Z24</f>
        <v>3.4090909090909092</v>
      </c>
      <c r="AB12" s="129">
        <f>'SMFP Facility Need 2.96 PPS'!AA24</f>
        <v>3.1363636363636362</v>
      </c>
      <c r="AC12" s="129">
        <f>'SMFP Facility Need 2.96 PPS'!AB24</f>
        <v>3.1590909090909092</v>
      </c>
      <c r="AD12" s="129">
        <f>'SMFP Facility Need 2.96 PPS'!AC24</f>
        <v>3.2954545454545454</v>
      </c>
      <c r="AE12" s="129">
        <f>'SMFP Facility Need 2.96 PPS'!AD24</f>
        <v>3.3636363636363638</v>
      </c>
      <c r="AF12" s="129">
        <f>'SMFP Facility Need 2.96 PPS'!AE24</f>
        <v>3.25</v>
      </c>
      <c r="AG12" s="129">
        <f>'SMFP Facility Need 2.96 PPS'!AF24</f>
        <v>3.4090909090909092</v>
      </c>
      <c r="AH12" s="129">
        <f>'SMFP Facility Need 2.96 PPS'!AG24</f>
        <v>3.2272727272727271</v>
      </c>
      <c r="AI12" s="129">
        <f>'SMFP Facility Need 2.96 PPS'!AH24</f>
        <v>3.25</v>
      </c>
      <c r="AJ12" s="129">
        <f>'SMFP Facility Need 2.96 PPS'!AI24</f>
        <v>2.9318181818181817</v>
      </c>
      <c r="AK12" s="129">
        <f>'SMFP Facility Need 2.96 PPS'!AJ24</f>
        <v>0</v>
      </c>
      <c r="AL12" s="129">
        <f>'SMFP Facility Need 2.96 PPS'!AK24</f>
        <v>0</v>
      </c>
      <c r="AM12" s="129">
        <f>'SMFP Facility Need 2.96 PPS'!AL24</f>
        <v>3.0454545454545454</v>
      </c>
      <c r="AN12" s="129">
        <f>'SMFP Facility Need 2.96 PPS'!AM24</f>
        <v>3.2272727272727271</v>
      </c>
      <c r="AO12" s="129">
        <f>'SMFP Facility Need 2.96 PPS'!AN24</f>
        <v>5.884615384615385</v>
      </c>
      <c r="AP12" s="129">
        <f>'SMFP Facility Need 2.96 PPS'!AO24</f>
        <v>5.4435958884333298</v>
      </c>
      <c r="AQ12" s="129">
        <f>'SMFP Facility Need 2.96 PPS'!AP24</f>
        <v>4.6366580105270501</v>
      </c>
      <c r="AR12" s="129">
        <f>'SMFP Facility Need 2.96 PPS'!AQ24</f>
        <v>3.4885420676415118</v>
      </c>
      <c r="AS12" s="129">
        <f>'SMFP Facility Need 2.96 PPS'!AR24</f>
        <v>3.1363636363636362</v>
      </c>
      <c r="AT12" s="129">
        <f>'SMFP Facility Need 2.96 PPS'!AS24</f>
        <v>3.25</v>
      </c>
      <c r="AU12" s="129">
        <f>'SMFP Facility Need 2.96 PPS'!AT24</f>
        <v>3.4318181818181817</v>
      </c>
      <c r="AV12" s="129" t="e">
        <f>'SMFP Facility Need 2.96 PPS'!AU24</f>
        <v>#N/A</v>
      </c>
      <c r="AW12" s="88">
        <f t="shared" si="6"/>
        <v>3.2921052222692606</v>
      </c>
      <c r="AX12" s="180">
        <f t="shared" si="7"/>
        <v>0.92408323379711521</v>
      </c>
      <c r="AY12" s="180">
        <f t="shared" si="8"/>
        <v>0.9612924808803589</v>
      </c>
      <c r="AZ12" s="106">
        <f t="shared" si="9"/>
        <v>0.79707428236384814</v>
      </c>
    </row>
    <row r="13" spans="1:52" x14ac:dyDescent="0.55000000000000004">
      <c r="A13" s="28" t="s">
        <v>55</v>
      </c>
      <c r="B13" s="28">
        <v>2.92</v>
      </c>
      <c r="C13" s="130">
        <v>0.73</v>
      </c>
      <c r="D13" s="129">
        <f>'SMFP Facility Need 2.92 PPS'!C24</f>
        <v>3.5</v>
      </c>
      <c r="E13" s="129">
        <f>'SMFP Facility Need 2.92 PPS'!D24</f>
        <v>3.7307692307692308</v>
      </c>
      <c r="F13" s="129">
        <f>'SMFP Facility Need 2.92 PPS'!E24</f>
        <v>3.2352941176470589</v>
      </c>
      <c r="G13" s="129">
        <f>'SMFP Facility Need 2.92 PPS'!F24</f>
        <v>3.6470588235294117</v>
      </c>
      <c r="H13" s="129">
        <f>'SMFP Facility Need 2.92 PPS'!G24</f>
        <v>4.0588235294117645</v>
      </c>
      <c r="I13" s="129">
        <f>'SMFP Facility Need 2.92 PPS'!H24</f>
        <v>4.2941176470588234</v>
      </c>
      <c r="J13" s="129">
        <f>'SMFP Facility Need 2.92 PPS'!I24</f>
        <v>3.4411764705882355</v>
      </c>
      <c r="K13" s="129">
        <f>'SMFP Facility Need 2.92 PPS'!J24</f>
        <v>2.6818181818181817</v>
      </c>
      <c r="L13" s="129">
        <f>'SMFP Facility Need 2.92 PPS'!K24</f>
        <v>2.7954545454545454</v>
      </c>
      <c r="M13" s="129">
        <f>'SMFP Facility Need 2.92 PPS'!L24</f>
        <v>2.9318181818181817</v>
      </c>
      <c r="N13" s="129">
        <f>'SMFP Facility Need 2.92 PPS'!M24</f>
        <v>3.7941176470588234</v>
      </c>
      <c r="O13" s="129">
        <f>'SMFP Facility Need 2.92 PPS'!N24</f>
        <v>3.8529411764705883</v>
      </c>
      <c r="P13" s="129">
        <f>'SMFP Facility Need 2.92 PPS'!O24</f>
        <v>3.6167143051585682</v>
      </c>
      <c r="Q13" s="129">
        <f>'SMFP Facility Need 2.92 PPS'!P24</f>
        <v>3.1136363636363638</v>
      </c>
      <c r="R13" s="129">
        <f>'SMFP Facility Need 2.92 PPS'!Q24</f>
        <v>3.2272727272727271</v>
      </c>
      <c r="S13" s="129">
        <f>'SMFP Facility Need 2.92 PPS'!R24</f>
        <v>3.0454545454545454</v>
      </c>
      <c r="T13" s="129">
        <f>'SMFP Facility Need 2.92 PPS'!S24</f>
        <v>2.8636363636363638</v>
      </c>
      <c r="U13" s="129">
        <f>'SMFP Facility Need 2.92 PPS'!T24</f>
        <v>2.9772727272727271</v>
      </c>
      <c r="V13" s="129">
        <f>'SMFP Facility Need 2.92 PPS'!U24</f>
        <v>3.1818181818181817</v>
      </c>
      <c r="W13" s="129">
        <f>'SMFP Facility Need 2.92 PPS'!V24</f>
        <v>3.0227272727272729</v>
      </c>
      <c r="X13" s="129">
        <f>'SMFP Facility Need 2.92 PPS'!W24</f>
        <v>3.1136363636363638</v>
      </c>
      <c r="Y13" s="129">
        <f>'SMFP Facility Need 2.92 PPS'!X24</f>
        <v>3.0454545454545454</v>
      </c>
      <c r="Z13" s="129">
        <f>'SMFP Facility Need 2.92 PPS'!Y24</f>
        <v>3.2045454545454546</v>
      </c>
      <c r="AA13" s="129">
        <f>'SMFP Facility Need 2.92 PPS'!Z24</f>
        <v>3.4090909090909092</v>
      </c>
      <c r="AB13" s="129">
        <f>'SMFP Facility Need 2.92 PPS'!AA24</f>
        <v>3.1363636363636362</v>
      </c>
      <c r="AC13" s="129">
        <f>'SMFP Facility Need 2.92 PPS'!AB24</f>
        <v>3.1590909090909092</v>
      </c>
      <c r="AD13" s="129">
        <f>'SMFP Facility Need 2.92 PPS'!AC24</f>
        <v>3.2954545454545454</v>
      </c>
      <c r="AE13" s="129">
        <f>'SMFP Facility Need 2.92 PPS'!AD24</f>
        <v>3.3636363636363638</v>
      </c>
      <c r="AF13" s="129">
        <f>'SMFP Facility Need 2.92 PPS'!AE24</f>
        <v>3.25</v>
      </c>
      <c r="AG13" s="129">
        <f>'SMFP Facility Need 2.92 PPS'!AF24</f>
        <v>3.4090909090909092</v>
      </c>
      <c r="AH13" s="129">
        <f>'SMFP Facility Need 2.92 PPS'!AG24</f>
        <v>3.2272727272727271</v>
      </c>
      <c r="AI13" s="129">
        <f>'SMFP Facility Need 2.92 PPS'!AH24</f>
        <v>3.25</v>
      </c>
      <c r="AJ13" s="129">
        <f>'SMFP Facility Need 2.92 PPS'!AI24</f>
        <v>2.9318181818181817</v>
      </c>
      <c r="AK13" s="129">
        <f>'SMFP Facility Need 2.92 PPS'!AJ24</f>
        <v>0</v>
      </c>
      <c r="AL13" s="129">
        <f>'SMFP Facility Need 2.92 PPS'!AK24</f>
        <v>0</v>
      </c>
      <c r="AM13" s="129">
        <f>'SMFP Facility Need 2.92 PPS'!AL24</f>
        <v>3.0454545454545454</v>
      </c>
      <c r="AN13" s="129">
        <f>'SMFP Facility Need 2.92 PPS'!AM24</f>
        <v>3.2272727272727271</v>
      </c>
      <c r="AO13" s="129">
        <f>'SMFP Facility Need 2.92 PPS'!AN24</f>
        <v>5.884615384615385</v>
      </c>
      <c r="AP13" s="129">
        <f>'SMFP Facility Need 2.92 PPS'!AO24</f>
        <v>5.3254042678081834</v>
      </c>
      <c r="AQ13" s="129">
        <f>'SMFP Facility Need 2.92 PPS'!AP24</f>
        <v>4.4607394518817554</v>
      </c>
      <c r="AR13" s="129">
        <f>'SMFP Facility Need 2.92 PPS'!AQ24</f>
        <v>3.4090909090909092</v>
      </c>
      <c r="AS13" s="129">
        <f>'SMFP Facility Need 2.92 PPS'!AR24</f>
        <v>3.1363636363636362</v>
      </c>
      <c r="AT13" s="129">
        <f>'SMFP Facility Need 2.92 PPS'!AS24</f>
        <v>3.25</v>
      </c>
      <c r="AU13" s="129">
        <f>'SMFP Facility Need 2.92 PPS'!AT24</f>
        <v>3.4318181818181817</v>
      </c>
      <c r="AV13" s="129" t="e">
        <f>'SMFP Facility Need 2.92 PPS'!AU24</f>
        <v>#N/A</v>
      </c>
      <c r="AW13" s="88">
        <f t="shared" si="6"/>
        <v>3.2722303565536701</v>
      </c>
      <c r="AX13" s="180">
        <f t="shared" si="7"/>
        <v>0.88791686591491326</v>
      </c>
      <c r="AY13" s="180">
        <f t="shared" si="8"/>
        <v>0.94229340755144475</v>
      </c>
      <c r="AZ13" s="106">
        <f t="shared" si="9"/>
        <v>0.80638247037381516</v>
      </c>
    </row>
    <row r="14" spans="1:52" x14ac:dyDescent="0.55000000000000004">
      <c r="A14" s="28" t="s">
        <v>55</v>
      </c>
      <c r="B14" s="28">
        <v>2.88</v>
      </c>
      <c r="C14" s="130">
        <v>0.72</v>
      </c>
      <c r="D14" s="129">
        <f>'SMFP Facility Need 2.88 PPS'!C24</f>
        <v>3.5</v>
      </c>
      <c r="E14" s="129">
        <f>'SMFP Facility Need 2.88 PPS'!D24</f>
        <v>3.7307692307692308</v>
      </c>
      <c r="F14" s="129">
        <f>'SMFP Facility Need 2.88 PPS'!E24</f>
        <v>3.2352941176470589</v>
      </c>
      <c r="G14" s="129">
        <f>'SMFP Facility Need 2.88 PPS'!F24</f>
        <v>3.6470588235294117</v>
      </c>
      <c r="H14" s="129">
        <f>'SMFP Facility Need 2.88 PPS'!G24</f>
        <v>4.0588235294117645</v>
      </c>
      <c r="I14" s="129">
        <f>'SMFP Facility Need 2.88 PPS'!H24</f>
        <v>4.2941176470588234</v>
      </c>
      <c r="J14" s="129">
        <f>'SMFP Facility Need 2.88 PPS'!I24</f>
        <v>3.4411764705882355</v>
      </c>
      <c r="K14" s="129">
        <f>'SMFP Facility Need 2.88 PPS'!J24</f>
        <v>2.6818181818181817</v>
      </c>
      <c r="L14" s="129">
        <f>'SMFP Facility Need 2.88 PPS'!K24</f>
        <v>2.7954545454545454</v>
      </c>
      <c r="M14" s="129">
        <f>'SMFP Facility Need 2.88 PPS'!L24</f>
        <v>2.9318181818181817</v>
      </c>
      <c r="N14" s="129">
        <f>'SMFP Facility Need 2.88 PPS'!M24</f>
        <v>3.7941176470588234</v>
      </c>
      <c r="O14" s="129">
        <f>'SMFP Facility Need 2.88 PPS'!N24</f>
        <v>3.8529411764705883</v>
      </c>
      <c r="P14" s="129">
        <f>'SMFP Facility Need 2.88 PPS'!O24</f>
        <v>3.5545910755459107</v>
      </c>
      <c r="Q14" s="129">
        <f>'SMFP Facility Need 2.88 PPS'!P24</f>
        <v>3.1136363636363638</v>
      </c>
      <c r="R14" s="129">
        <f>'SMFP Facility Need 2.88 PPS'!Q24</f>
        <v>3.2272727272727271</v>
      </c>
      <c r="S14" s="129">
        <f>'SMFP Facility Need 2.88 PPS'!R24</f>
        <v>3.0454545454545454</v>
      </c>
      <c r="T14" s="129">
        <f>'SMFP Facility Need 2.88 PPS'!S24</f>
        <v>2.8636363636363638</v>
      </c>
      <c r="U14" s="129">
        <f>'SMFP Facility Need 2.88 PPS'!T24</f>
        <v>2.9772727272727271</v>
      </c>
      <c r="V14" s="129">
        <f>'SMFP Facility Need 2.88 PPS'!U24</f>
        <v>3.1818181818181817</v>
      </c>
      <c r="W14" s="129">
        <f>'SMFP Facility Need 2.88 PPS'!V24</f>
        <v>3.0227272727272729</v>
      </c>
      <c r="X14" s="129">
        <f>'SMFP Facility Need 2.88 PPS'!W24</f>
        <v>3.1136363636363638</v>
      </c>
      <c r="Y14" s="129">
        <f>'SMFP Facility Need 2.88 PPS'!X24</f>
        <v>3.0454545454545454</v>
      </c>
      <c r="Z14" s="129">
        <f>'SMFP Facility Need 2.88 PPS'!Y24</f>
        <v>3.2045454545454546</v>
      </c>
      <c r="AA14" s="129">
        <f>'SMFP Facility Need 2.88 PPS'!Z24</f>
        <v>3.4090909090909092</v>
      </c>
      <c r="AB14" s="129">
        <f>'SMFP Facility Need 2.88 PPS'!AA24</f>
        <v>3.1363636363636362</v>
      </c>
      <c r="AC14" s="129">
        <f>'SMFP Facility Need 2.88 PPS'!AB24</f>
        <v>3.1590909090909092</v>
      </c>
      <c r="AD14" s="129">
        <f>'SMFP Facility Need 2.88 PPS'!AC24</f>
        <v>3.2954545454545454</v>
      </c>
      <c r="AE14" s="129">
        <f>'SMFP Facility Need 2.88 PPS'!AD24</f>
        <v>3.3636363636363638</v>
      </c>
      <c r="AF14" s="129">
        <f>'SMFP Facility Need 2.88 PPS'!AE24</f>
        <v>3.25</v>
      </c>
      <c r="AG14" s="129">
        <f>'SMFP Facility Need 2.88 PPS'!AF24</f>
        <v>3.4090909090909092</v>
      </c>
      <c r="AH14" s="129">
        <f>'SMFP Facility Need 2.88 PPS'!AG24</f>
        <v>3.2272727272727271</v>
      </c>
      <c r="AI14" s="129">
        <f>'SMFP Facility Need 2.88 PPS'!AH24</f>
        <v>3.25</v>
      </c>
      <c r="AJ14" s="129">
        <f>'SMFP Facility Need 2.88 PPS'!AI24</f>
        <v>2.9318181818181817</v>
      </c>
      <c r="AK14" s="129">
        <f>'SMFP Facility Need 2.88 PPS'!AJ24</f>
        <v>0</v>
      </c>
      <c r="AL14" s="129">
        <f>'SMFP Facility Need 2.88 PPS'!AK24</f>
        <v>0</v>
      </c>
      <c r="AM14" s="129">
        <f>'SMFP Facility Need 2.88 PPS'!AL24</f>
        <v>3.0454545454545454</v>
      </c>
      <c r="AN14" s="129">
        <f>'SMFP Facility Need 2.88 PPS'!AM24</f>
        <v>3.2272727272727271</v>
      </c>
      <c r="AO14" s="129">
        <f>'SMFP Facility Need 2.88 PPS'!AN24</f>
        <v>5.884615384615385</v>
      </c>
      <c r="AP14" s="129">
        <f>'SMFP Facility Need 2.88 PPS'!AO24</f>
        <v>5.2091609990202885</v>
      </c>
      <c r="AQ14" s="129">
        <f>'SMFP Facility Need 2.88 PPS'!AP24</f>
        <v>4.2933225375686561</v>
      </c>
      <c r="AR14" s="129">
        <f>'SMFP Facility Need 2.88 PPS'!AQ24</f>
        <v>3.4090909090909092</v>
      </c>
      <c r="AS14" s="129">
        <f>'SMFP Facility Need 2.88 PPS'!AR24</f>
        <v>3.1363636363636362</v>
      </c>
      <c r="AT14" s="129">
        <f>'SMFP Facility Need 2.88 PPS'!AS24</f>
        <v>3.25</v>
      </c>
      <c r="AU14" s="129">
        <f>'SMFP Facility Need 2.88 PPS'!AT24</f>
        <v>3.4318181818181817</v>
      </c>
      <c r="AV14" s="129" t="e">
        <f>'SMFP Facility Need 2.88 PPS'!AU24</f>
        <v>#N/A</v>
      </c>
      <c r="AW14" s="88">
        <f t="shared" si="6"/>
        <v>3.2643716426283591</v>
      </c>
      <c r="AX14" s="180">
        <f t="shared" si="7"/>
        <v>0.86755857633782496</v>
      </c>
      <c r="AY14" s="180">
        <f t="shared" si="8"/>
        <v>0.93142824540477887</v>
      </c>
      <c r="AZ14" s="106">
        <f t="shared" si="9"/>
        <v>0.81150989846047361</v>
      </c>
    </row>
    <row r="15" spans="1:52" x14ac:dyDescent="0.55000000000000004">
      <c r="A15" s="28" t="s">
        <v>55</v>
      </c>
      <c r="B15" s="28">
        <v>2.84</v>
      </c>
      <c r="C15" s="130">
        <v>0.71</v>
      </c>
      <c r="D15" s="129">
        <f>'SMFP Facility Need 2.84 PPS'!C24</f>
        <v>3.5</v>
      </c>
      <c r="E15" s="129">
        <f>'SMFP Facility Need 2.84 PPS'!D24</f>
        <v>3.7307692307692308</v>
      </c>
      <c r="F15" s="129">
        <f>'SMFP Facility Need 2.84 PPS'!E24</f>
        <v>3.2352941176470589</v>
      </c>
      <c r="G15" s="129">
        <f>'SMFP Facility Need 2.84 PPS'!F24</f>
        <v>3.6470588235294117</v>
      </c>
      <c r="H15" s="129">
        <f>'SMFP Facility Need 2.84 PPS'!G24</f>
        <v>4.0588235294117645</v>
      </c>
      <c r="I15" s="129">
        <f>'SMFP Facility Need 2.84 PPS'!H24</f>
        <v>4.2941176470588234</v>
      </c>
      <c r="J15" s="129">
        <f>'SMFP Facility Need 2.84 PPS'!I24</f>
        <v>3.4411764705882355</v>
      </c>
      <c r="K15" s="129">
        <f>'SMFP Facility Need 2.84 PPS'!J24</f>
        <v>2.6818181818181817</v>
      </c>
      <c r="L15" s="129">
        <f>'SMFP Facility Need 2.84 PPS'!K24</f>
        <v>2.7954545454545454</v>
      </c>
      <c r="M15" s="129">
        <f>'SMFP Facility Need 2.84 PPS'!L24</f>
        <v>2.9318181818181817</v>
      </c>
      <c r="N15" s="129">
        <f>'SMFP Facility Need 2.84 PPS'!M24</f>
        <v>3.7941176470588234</v>
      </c>
      <c r="O15" s="129">
        <f>'SMFP Facility Need 2.84 PPS'!N24</f>
        <v>3.8529411764705883</v>
      </c>
      <c r="P15" s="129">
        <f>'SMFP Facility Need 2.84 PPS'!O24</f>
        <v>3.4929044465468304</v>
      </c>
      <c r="Q15" s="129">
        <f>'SMFP Facility Need 2.84 PPS'!P24</f>
        <v>3.1136363636363638</v>
      </c>
      <c r="R15" s="129">
        <f>'SMFP Facility Need 2.84 PPS'!Q24</f>
        <v>3.2272727272727271</v>
      </c>
      <c r="S15" s="129">
        <f>'SMFP Facility Need 2.84 PPS'!R24</f>
        <v>3.0454545454545454</v>
      </c>
      <c r="T15" s="129">
        <f>'SMFP Facility Need 2.84 PPS'!S24</f>
        <v>2.8636363636363638</v>
      </c>
      <c r="U15" s="129">
        <f>'SMFP Facility Need 2.84 PPS'!T24</f>
        <v>2.9772727272727271</v>
      </c>
      <c r="V15" s="129">
        <f>'SMFP Facility Need 2.84 PPS'!U24</f>
        <v>3.1818181818181817</v>
      </c>
      <c r="W15" s="129">
        <f>'SMFP Facility Need 2.84 PPS'!V24</f>
        <v>3.0227272727272729</v>
      </c>
      <c r="X15" s="129">
        <f>'SMFP Facility Need 2.84 PPS'!W24</f>
        <v>3.1136363636363638</v>
      </c>
      <c r="Y15" s="129">
        <f>'SMFP Facility Need 2.84 PPS'!X24</f>
        <v>3.0454545454545454</v>
      </c>
      <c r="Z15" s="129">
        <f>'SMFP Facility Need 2.84 PPS'!Y24</f>
        <v>3.2045454545454546</v>
      </c>
      <c r="AA15" s="129">
        <f>'SMFP Facility Need 2.84 PPS'!Z24</f>
        <v>3.4090909090909092</v>
      </c>
      <c r="AB15" s="129">
        <f>'SMFP Facility Need 2.84 PPS'!AA24</f>
        <v>3.1363636363636362</v>
      </c>
      <c r="AC15" s="129">
        <f>'SMFP Facility Need 2.84 PPS'!AB24</f>
        <v>3.1590909090909092</v>
      </c>
      <c r="AD15" s="129">
        <f>'SMFP Facility Need 2.84 PPS'!AC24</f>
        <v>3.2954545454545454</v>
      </c>
      <c r="AE15" s="129">
        <f>'SMFP Facility Need 2.84 PPS'!AD24</f>
        <v>3.3636363636363638</v>
      </c>
      <c r="AF15" s="129">
        <f>'SMFP Facility Need 2.84 PPS'!AE24</f>
        <v>3.25</v>
      </c>
      <c r="AG15" s="129">
        <f>'SMFP Facility Need 2.84 PPS'!AF24</f>
        <v>3.4090909090909092</v>
      </c>
      <c r="AH15" s="129">
        <f>'SMFP Facility Need 2.84 PPS'!AG24</f>
        <v>3.2272727272727271</v>
      </c>
      <c r="AI15" s="129">
        <f>'SMFP Facility Need 2.84 PPS'!AH24</f>
        <v>3.25</v>
      </c>
      <c r="AJ15" s="129">
        <f>'SMFP Facility Need 2.84 PPS'!AI24</f>
        <v>2.9318181818181817</v>
      </c>
      <c r="AK15" s="129">
        <f>'SMFP Facility Need 2.84 PPS'!AJ24</f>
        <v>0</v>
      </c>
      <c r="AL15" s="129">
        <f>'SMFP Facility Need 2.84 PPS'!AK24</f>
        <v>0</v>
      </c>
      <c r="AM15" s="129">
        <f>'SMFP Facility Need 2.84 PPS'!AL24</f>
        <v>3.0454545454545454</v>
      </c>
      <c r="AN15" s="129">
        <f>'SMFP Facility Need 2.84 PPS'!AM24</f>
        <v>3.2272727272727271</v>
      </c>
      <c r="AO15" s="129">
        <f>'SMFP Facility Need 2.84 PPS'!AN24</f>
        <v>5.884615384615385</v>
      </c>
      <c r="AP15" s="129">
        <f>'SMFP Facility Need 2.84 PPS'!AO24</f>
        <v>5.0948182989599973</v>
      </c>
      <c r="AQ15" s="129">
        <f>'SMFP Facility Need 2.84 PPS'!AP24</f>
        <v>4.1338055175343369</v>
      </c>
      <c r="AR15" s="129">
        <f>'SMFP Facility Need 2.84 PPS'!AQ24</f>
        <v>3.4090909090909092</v>
      </c>
      <c r="AS15" s="129">
        <f>'SMFP Facility Need 2.84 PPS'!AR24</f>
        <v>3.1363636363636362</v>
      </c>
      <c r="AT15" s="129">
        <f>'SMFP Facility Need 2.84 PPS'!AS24</f>
        <v>3.25</v>
      </c>
      <c r="AU15" s="129">
        <f>'SMFP Facility Need 2.84 PPS'!AT24</f>
        <v>3.4318181818181817</v>
      </c>
      <c r="AV15" s="129" t="e">
        <f>'SMFP Facility Need 2.84 PPS'!AU24</f>
        <v>#N/A</v>
      </c>
      <c r="AW15" s="88">
        <f t="shared" si="6"/>
        <v>3.2567455892398667</v>
      </c>
      <c r="AX15" s="180">
        <f t="shared" si="7"/>
        <v>0.8496735918826458</v>
      </c>
      <c r="AY15" s="180">
        <f t="shared" si="8"/>
        <v>0.9217774090758819</v>
      </c>
      <c r="AZ15" s="106">
        <f t="shared" si="9"/>
        <v>0.81581887975750855</v>
      </c>
    </row>
    <row r="16" spans="1:52" x14ac:dyDescent="0.55000000000000004">
      <c r="A16" s="28" t="s">
        <v>55</v>
      </c>
      <c r="B16" s="28">
        <v>2.8</v>
      </c>
      <c r="C16" s="128">
        <v>0.7</v>
      </c>
      <c r="D16" s="129">
        <f>'SMFP Facility Need 2.80 PPS'!C24</f>
        <v>3.5</v>
      </c>
      <c r="E16" s="129">
        <f>'SMFP Facility Need 2.80 PPS'!D24</f>
        <v>3.7307692307692308</v>
      </c>
      <c r="F16" s="129">
        <f>'SMFP Facility Need 2.80 PPS'!E24</f>
        <v>3.2352941176470589</v>
      </c>
      <c r="G16" s="129">
        <f>'SMFP Facility Need 2.80 PPS'!F24</f>
        <v>3.6470588235294117</v>
      </c>
      <c r="H16" s="129">
        <f>'SMFP Facility Need 2.80 PPS'!G24</f>
        <v>4.0588235294117645</v>
      </c>
      <c r="I16" s="129">
        <f>'SMFP Facility Need 2.80 PPS'!H24</f>
        <v>4.2941176470588234</v>
      </c>
      <c r="J16" s="129">
        <f>'SMFP Facility Need 2.80 PPS'!I24</f>
        <v>3.4411764705882355</v>
      </c>
      <c r="K16" s="129">
        <f>'SMFP Facility Need 2.80 PPS'!J24</f>
        <v>2.6818181818181817</v>
      </c>
      <c r="L16" s="129">
        <f>'SMFP Facility Need 2.80 PPS'!K24</f>
        <v>2.7954545454545454</v>
      </c>
      <c r="M16" s="129">
        <f>'SMFP Facility Need 2.80 PPS'!L24</f>
        <v>2.9318181818181817</v>
      </c>
      <c r="N16" s="129">
        <f>'SMFP Facility Need 2.80 PPS'!M24</f>
        <v>3.7941176470588234</v>
      </c>
      <c r="O16" s="129">
        <f>'SMFP Facility Need 2.80 PPS'!N24</f>
        <v>3.8529411764705883</v>
      </c>
      <c r="P16" s="129">
        <f>'SMFP Facility Need 2.80 PPS'!O24</f>
        <v>3.4316498316498314</v>
      </c>
      <c r="Q16" s="129">
        <f>'SMFP Facility Need 2.80 PPS'!P24</f>
        <v>3.1136363636363638</v>
      </c>
      <c r="R16" s="129">
        <f>'SMFP Facility Need 2.80 PPS'!Q24</f>
        <v>3.2272727272727271</v>
      </c>
      <c r="S16" s="129">
        <f>'SMFP Facility Need 2.80 PPS'!R24</f>
        <v>3.0454545454545454</v>
      </c>
      <c r="T16" s="129">
        <f>'SMFP Facility Need 2.80 PPS'!S24</f>
        <v>2.8636363636363638</v>
      </c>
      <c r="U16" s="129">
        <f>'SMFP Facility Need 2.80 PPS'!T24</f>
        <v>2.9772727272727271</v>
      </c>
      <c r="V16" s="129">
        <f>'SMFP Facility Need 2.80 PPS'!U24</f>
        <v>3.1818181818181817</v>
      </c>
      <c r="W16" s="129">
        <f>'SMFP Facility Need 2.80 PPS'!V24</f>
        <v>3.0227272727272729</v>
      </c>
      <c r="X16" s="129">
        <f>'SMFP Facility Need 2.80 PPS'!W24</f>
        <v>3.1136363636363638</v>
      </c>
      <c r="Y16" s="129">
        <f>'SMFP Facility Need 2.80 PPS'!X24</f>
        <v>3.0454545454545454</v>
      </c>
      <c r="Z16" s="129">
        <f>'SMFP Facility Need 2.80 PPS'!Y24</f>
        <v>3.2045454545454546</v>
      </c>
      <c r="AA16" s="129">
        <f>'SMFP Facility Need 2.80 PPS'!Z24</f>
        <v>3.4090909090909092</v>
      </c>
      <c r="AB16" s="129">
        <f>'SMFP Facility Need 2.80 PPS'!AA24</f>
        <v>3.1363636363636362</v>
      </c>
      <c r="AC16" s="129">
        <f>'SMFP Facility Need 2.80 PPS'!AB24</f>
        <v>3.1590909090909092</v>
      </c>
      <c r="AD16" s="129">
        <f>'SMFP Facility Need 2.80 PPS'!AC24</f>
        <v>3.2954545454545454</v>
      </c>
      <c r="AE16" s="129">
        <f>'SMFP Facility Need 2.80 PPS'!AD24</f>
        <v>3.3636363636363638</v>
      </c>
      <c r="AF16" s="129">
        <f>'SMFP Facility Need 2.80 PPS'!AE24</f>
        <v>3.25</v>
      </c>
      <c r="AG16" s="129">
        <f>'SMFP Facility Need 2.80 PPS'!AF24</f>
        <v>3.4090909090909092</v>
      </c>
      <c r="AH16" s="129">
        <f>'SMFP Facility Need 2.80 PPS'!AG24</f>
        <v>3.2272727272727271</v>
      </c>
      <c r="AI16" s="129">
        <f>'SMFP Facility Need 2.80 PPS'!AH24</f>
        <v>3.25</v>
      </c>
      <c r="AJ16" s="129">
        <f>'SMFP Facility Need 2.80 PPS'!AI24</f>
        <v>2.9318181818181817</v>
      </c>
      <c r="AK16" s="129">
        <f>'SMFP Facility Need 2.80 PPS'!AJ24</f>
        <v>0</v>
      </c>
      <c r="AL16" s="129">
        <f>'SMFP Facility Need 2.80 PPS'!AK24</f>
        <v>0</v>
      </c>
      <c r="AM16" s="129">
        <f>'SMFP Facility Need 2.80 PPS'!AL24</f>
        <v>3.0454545454545454</v>
      </c>
      <c r="AN16" s="129">
        <f>'SMFP Facility Need 2.80 PPS'!AM24</f>
        <v>3.2272727272727271</v>
      </c>
      <c r="AO16" s="129">
        <f>'SMFP Facility Need 2.80 PPS'!AN24</f>
        <v>5.884615384615385</v>
      </c>
      <c r="AP16" s="129">
        <f>'SMFP Facility Need 2.80 PPS'!AO24</f>
        <v>4.9823299343483711</v>
      </c>
      <c r="AQ16" s="129">
        <f>'SMFP Facility Need 2.80 PPS'!AP24</f>
        <v>3.9816421222513605</v>
      </c>
      <c r="AR16" s="129">
        <f>'SMFP Facility Need 2.80 PPS'!AQ24</f>
        <v>3.4090909090909092</v>
      </c>
      <c r="AS16" s="129">
        <f>'SMFP Facility Need 2.80 PPS'!AR24</f>
        <v>3.1363636363636362</v>
      </c>
      <c r="AT16" s="129">
        <f>'SMFP Facility Need 2.80 PPS'!AS24</f>
        <v>3.25</v>
      </c>
      <c r="AU16" s="129">
        <f>'SMFP Facility Need 2.80 PPS'!AT24</f>
        <v>3.4318181818181817</v>
      </c>
      <c r="AV16" s="129" t="e">
        <f>'SMFP Facility Need 2.80 PPS'!AU24</f>
        <v>#N/A</v>
      </c>
      <c r="AW16" s="88">
        <f t="shared" si="6"/>
        <v>3.2493386261764212</v>
      </c>
      <c r="AX16" s="180">
        <f t="shared" si="7"/>
        <v>0.83404050870278434</v>
      </c>
      <c r="AY16" s="180">
        <f t="shared" si="8"/>
        <v>0.91325818293776284</v>
      </c>
      <c r="AZ16" s="106">
        <f t="shared" si="9"/>
        <v>0.81933249208937942</v>
      </c>
    </row>
  </sheetData>
  <mergeCells count="3">
    <mergeCell ref="C2:C4"/>
    <mergeCell ref="B2:B4"/>
    <mergeCell ref="A2:A4"/>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35"/>
  <sheetViews>
    <sheetView topLeftCell="I1" workbookViewId="0">
      <selection activeCell="A11" sqref="A11:XFD11"/>
    </sheetView>
  </sheetViews>
  <sheetFormatPr defaultRowHeight="22.5" x14ac:dyDescent="0.55000000000000004"/>
  <cols>
    <col min="1" max="1" width="45" bestFit="1" customWidth="1"/>
    <col min="46" max="52" width="0" hidden="1" customWidth="1"/>
  </cols>
  <sheetData>
    <row r="1" spans="1:52" x14ac:dyDescent="0.55000000000000004">
      <c r="A1" s="1"/>
      <c r="B1" s="1"/>
      <c r="C1" s="1"/>
      <c r="D1" s="1"/>
      <c r="E1" s="1"/>
      <c r="F1" s="1"/>
      <c r="G1" s="1"/>
      <c r="H1" s="1"/>
      <c r="I1" s="1"/>
      <c r="J1" s="1"/>
      <c r="K1" s="1"/>
      <c r="L1" s="2"/>
      <c r="M1" s="2"/>
      <c r="N1" s="2"/>
      <c r="O1" s="2"/>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row>
    <row r="2" spans="1:52" x14ac:dyDescent="0.55000000000000004">
      <c r="A2" s="4" t="s">
        <v>0</v>
      </c>
      <c r="B2" s="4"/>
      <c r="C2" s="4"/>
      <c r="D2" s="4"/>
      <c r="E2" s="4"/>
      <c r="F2" s="4"/>
      <c r="G2" s="4"/>
      <c r="H2" s="4"/>
      <c r="I2" s="4"/>
      <c r="J2" s="192" t="s">
        <v>1</v>
      </c>
      <c r="K2" s="154"/>
      <c r="L2" s="2"/>
      <c r="M2" s="2"/>
      <c r="N2" s="2"/>
      <c r="O2" s="2"/>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row>
    <row r="3" spans="1:52" x14ac:dyDescent="0.55000000000000004">
      <c r="A3" s="3"/>
      <c r="B3" s="3"/>
      <c r="C3" s="3"/>
      <c r="D3" s="3"/>
      <c r="E3" s="3"/>
      <c r="F3" s="3"/>
      <c r="G3" s="3"/>
      <c r="H3" s="3"/>
      <c r="I3" s="3"/>
      <c r="J3" s="192"/>
      <c r="K3" s="154"/>
      <c r="L3" s="2"/>
      <c r="M3" s="2"/>
      <c r="N3" s="2"/>
      <c r="O3" s="2"/>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row>
    <row r="4" spans="1:52" ht="23.25" thickBot="1" x14ac:dyDescent="0.6">
      <c r="A4" s="3" t="s">
        <v>2</v>
      </c>
      <c r="B4" s="5">
        <v>0.8</v>
      </c>
      <c r="C4" s="5">
        <v>0.8</v>
      </c>
      <c r="D4" s="5">
        <v>0.8</v>
      </c>
      <c r="E4" s="5">
        <v>0.8</v>
      </c>
      <c r="F4" s="5">
        <v>0.8</v>
      </c>
      <c r="G4" s="5">
        <v>0.8</v>
      </c>
      <c r="H4" s="5">
        <v>0.8</v>
      </c>
      <c r="I4" s="5">
        <v>0.8</v>
      </c>
      <c r="J4" s="5">
        <v>0.8</v>
      </c>
      <c r="K4" s="5"/>
      <c r="L4" s="5">
        <v>0.8</v>
      </c>
      <c r="M4" s="5">
        <v>0.8</v>
      </c>
      <c r="N4" s="5">
        <v>0.8</v>
      </c>
      <c r="O4" s="5">
        <v>0.8</v>
      </c>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row>
    <row r="5" spans="1:52" x14ac:dyDescent="0.55000000000000004">
      <c r="A5" s="3" t="s">
        <v>3</v>
      </c>
      <c r="B5" s="6" t="s">
        <v>4</v>
      </c>
      <c r="C5" s="6" t="s">
        <v>5</v>
      </c>
      <c r="D5" s="6" t="s">
        <v>4</v>
      </c>
      <c r="E5" s="6" t="s">
        <v>5</v>
      </c>
      <c r="F5" s="6" t="s">
        <v>4</v>
      </c>
      <c r="G5" s="6" t="s">
        <v>6</v>
      </c>
      <c r="H5" s="6" t="s">
        <v>4</v>
      </c>
      <c r="I5" s="6" t="s">
        <v>5</v>
      </c>
      <c r="J5" s="7" t="s">
        <v>7</v>
      </c>
      <c r="K5" s="157" t="s">
        <v>9</v>
      </c>
      <c r="L5" s="8" t="s">
        <v>8</v>
      </c>
      <c r="M5" s="9" t="s">
        <v>9</v>
      </c>
      <c r="N5" s="10" t="s">
        <v>8</v>
      </c>
      <c r="O5" s="9" t="s">
        <v>9</v>
      </c>
      <c r="P5" s="10" t="s">
        <v>8</v>
      </c>
      <c r="Q5" s="9" t="s">
        <v>9</v>
      </c>
      <c r="R5" s="10" t="s">
        <v>8</v>
      </c>
      <c r="S5" s="9" t="s">
        <v>9</v>
      </c>
      <c r="T5" s="10" t="s">
        <v>8</v>
      </c>
      <c r="U5" s="9" t="s">
        <v>9</v>
      </c>
      <c r="V5" s="10" t="s">
        <v>8</v>
      </c>
      <c r="W5" s="9" t="s">
        <v>9</v>
      </c>
      <c r="X5" s="10" t="s">
        <v>8</v>
      </c>
      <c r="Y5" s="9" t="s">
        <v>9</v>
      </c>
      <c r="Z5" s="10" t="s">
        <v>8</v>
      </c>
      <c r="AA5" s="9" t="s">
        <v>9</v>
      </c>
      <c r="AB5" s="10" t="s">
        <v>8</v>
      </c>
      <c r="AC5" s="9" t="s">
        <v>9</v>
      </c>
      <c r="AD5" s="10" t="s">
        <v>8</v>
      </c>
      <c r="AE5" s="9" t="s">
        <v>9</v>
      </c>
      <c r="AF5" s="10" t="s">
        <v>8</v>
      </c>
      <c r="AG5" s="9" t="s">
        <v>9</v>
      </c>
      <c r="AH5" s="10" t="s">
        <v>8</v>
      </c>
      <c r="AI5" s="9" t="s">
        <v>9</v>
      </c>
      <c r="AJ5" s="10" t="s">
        <v>8</v>
      </c>
      <c r="AK5" s="9" t="s">
        <v>9</v>
      </c>
      <c r="AL5" s="10" t="s">
        <v>8</v>
      </c>
      <c r="AM5" s="9" t="s">
        <v>9</v>
      </c>
      <c r="AN5" s="10" t="s">
        <v>8</v>
      </c>
      <c r="AO5" s="9" t="s">
        <v>9</v>
      </c>
      <c r="AP5" s="10" t="s">
        <v>8</v>
      </c>
      <c r="AQ5" s="9" t="s">
        <v>9</v>
      </c>
      <c r="AR5" s="10" t="s">
        <v>8</v>
      </c>
      <c r="AS5" s="9" t="s">
        <v>9</v>
      </c>
      <c r="AT5" s="10" t="s">
        <v>8</v>
      </c>
      <c r="AU5" s="9" t="s">
        <v>9</v>
      </c>
      <c r="AV5" s="10" t="s">
        <v>8</v>
      </c>
      <c r="AW5" s="9" t="s">
        <v>9</v>
      </c>
      <c r="AX5" s="10" t="s">
        <v>8</v>
      </c>
      <c r="AY5" s="9" t="s">
        <v>9</v>
      </c>
      <c r="AZ5" s="10" t="s">
        <v>8</v>
      </c>
    </row>
    <row r="6" spans="1:52" ht="23.25" thickBot="1" x14ac:dyDescent="0.6">
      <c r="A6" s="3" t="s">
        <v>10</v>
      </c>
      <c r="B6" s="3">
        <v>1997</v>
      </c>
      <c r="C6" s="3">
        <v>1997</v>
      </c>
      <c r="D6" s="3">
        <v>1998</v>
      </c>
      <c r="E6" s="3">
        <v>1998</v>
      </c>
      <c r="F6" s="3">
        <v>1999</v>
      </c>
      <c r="G6" s="3">
        <v>1999</v>
      </c>
      <c r="H6" s="3">
        <v>2000</v>
      </c>
      <c r="I6" s="3">
        <v>2000</v>
      </c>
      <c r="J6" s="11">
        <v>2001</v>
      </c>
      <c r="K6" s="156">
        <v>2002</v>
      </c>
      <c r="L6" s="12">
        <v>2002</v>
      </c>
      <c r="M6" s="12">
        <v>2003</v>
      </c>
      <c r="N6" s="12">
        <v>2003</v>
      </c>
      <c r="O6" s="12">
        <f t="shared" ref="O6:AZ6" si="0">M6+1</f>
        <v>2004</v>
      </c>
      <c r="P6" s="13">
        <f t="shared" si="0"/>
        <v>2004</v>
      </c>
      <c r="Q6" s="12">
        <f t="shared" si="0"/>
        <v>2005</v>
      </c>
      <c r="R6" s="13">
        <f t="shared" si="0"/>
        <v>2005</v>
      </c>
      <c r="S6" s="12">
        <f t="shared" si="0"/>
        <v>2006</v>
      </c>
      <c r="T6" s="13">
        <f t="shared" si="0"/>
        <v>2006</v>
      </c>
      <c r="U6" s="12">
        <f t="shared" si="0"/>
        <v>2007</v>
      </c>
      <c r="V6" s="13">
        <f t="shared" si="0"/>
        <v>2007</v>
      </c>
      <c r="W6" s="12">
        <f t="shared" si="0"/>
        <v>2008</v>
      </c>
      <c r="X6" s="13">
        <f t="shared" si="0"/>
        <v>2008</v>
      </c>
      <c r="Y6" s="12">
        <f t="shared" si="0"/>
        <v>2009</v>
      </c>
      <c r="Z6" s="13">
        <f t="shared" si="0"/>
        <v>2009</v>
      </c>
      <c r="AA6" s="12">
        <f t="shared" si="0"/>
        <v>2010</v>
      </c>
      <c r="AB6" s="13">
        <f t="shared" si="0"/>
        <v>2010</v>
      </c>
      <c r="AC6" s="12">
        <f t="shared" si="0"/>
        <v>2011</v>
      </c>
      <c r="AD6" s="13">
        <f t="shared" si="0"/>
        <v>2011</v>
      </c>
      <c r="AE6" s="12">
        <f t="shared" si="0"/>
        <v>2012</v>
      </c>
      <c r="AF6" s="13">
        <f t="shared" si="0"/>
        <v>2012</v>
      </c>
      <c r="AG6" s="12">
        <f t="shared" si="0"/>
        <v>2013</v>
      </c>
      <c r="AH6" s="13">
        <f t="shared" si="0"/>
        <v>2013</v>
      </c>
      <c r="AI6" s="12">
        <f t="shared" si="0"/>
        <v>2014</v>
      </c>
      <c r="AJ6" s="13">
        <f t="shared" si="0"/>
        <v>2014</v>
      </c>
      <c r="AK6" s="13">
        <f t="shared" si="0"/>
        <v>2015</v>
      </c>
      <c r="AL6" s="13">
        <f t="shared" si="0"/>
        <v>2015</v>
      </c>
      <c r="AM6" s="13">
        <f t="shared" si="0"/>
        <v>2016</v>
      </c>
      <c r="AN6" s="13">
        <f t="shared" si="0"/>
        <v>2016</v>
      </c>
      <c r="AO6" s="13">
        <f t="shared" si="0"/>
        <v>2017</v>
      </c>
      <c r="AP6" s="13">
        <f t="shared" si="0"/>
        <v>2017</v>
      </c>
      <c r="AQ6" s="13">
        <f t="shared" si="0"/>
        <v>2018</v>
      </c>
      <c r="AR6" s="13">
        <f t="shared" si="0"/>
        <v>2018</v>
      </c>
      <c r="AS6" s="13">
        <f t="shared" si="0"/>
        <v>2019</v>
      </c>
      <c r="AT6" s="13">
        <f t="shared" si="0"/>
        <v>2019</v>
      </c>
      <c r="AU6" s="13">
        <f t="shared" si="0"/>
        <v>2020</v>
      </c>
      <c r="AV6" s="13">
        <f t="shared" si="0"/>
        <v>2020</v>
      </c>
      <c r="AW6" s="13">
        <f t="shared" si="0"/>
        <v>2021</v>
      </c>
      <c r="AX6" s="13">
        <f t="shared" si="0"/>
        <v>2021</v>
      </c>
      <c r="AY6" s="13">
        <f t="shared" si="0"/>
        <v>2022</v>
      </c>
      <c r="AZ6" s="13">
        <f t="shared" si="0"/>
        <v>2022</v>
      </c>
    </row>
    <row r="7" spans="1:52" x14ac:dyDescent="0.55000000000000004">
      <c r="A7" s="3" t="s">
        <v>11</v>
      </c>
      <c r="B7" s="14">
        <v>35217</v>
      </c>
      <c r="C7" s="14">
        <v>35431</v>
      </c>
      <c r="D7" s="14">
        <f>B7+365.25</f>
        <v>35582.25</v>
      </c>
      <c r="E7" s="14">
        <f t="shared" ref="E7:J8" si="1">C7+365.25</f>
        <v>35796.25</v>
      </c>
      <c r="F7" s="14">
        <f t="shared" si="1"/>
        <v>35947.5</v>
      </c>
      <c r="G7" s="14">
        <f t="shared" si="1"/>
        <v>36161.5</v>
      </c>
      <c r="H7" s="14">
        <f t="shared" si="1"/>
        <v>36312.75</v>
      </c>
      <c r="I7" s="14">
        <f t="shared" si="1"/>
        <v>36526.75</v>
      </c>
      <c r="J7" s="14">
        <f t="shared" si="1"/>
        <v>36678</v>
      </c>
      <c r="K7" s="14">
        <f t="shared" ref="K7" si="2">I7+365.25</f>
        <v>36892</v>
      </c>
      <c r="L7" s="14">
        <f t="shared" ref="L7:L8" si="3">J7+365.25</f>
        <v>37043.25</v>
      </c>
      <c r="M7" s="15">
        <v>37257</v>
      </c>
      <c r="N7" s="15">
        <v>37438</v>
      </c>
      <c r="O7" s="15">
        <f>M7+365.5</f>
        <v>37622.5</v>
      </c>
      <c r="P7" s="16">
        <f>N7+365.5</f>
        <v>37803.5</v>
      </c>
      <c r="Q7" s="16">
        <f>O7+365.75</f>
        <v>37988.25</v>
      </c>
      <c r="R7" s="16">
        <f>P7+365.75</f>
        <v>38169.25</v>
      </c>
      <c r="S7" s="16">
        <f>Q7+366</f>
        <v>38354.25</v>
      </c>
      <c r="T7" s="16">
        <f>R7+366</f>
        <v>38535.25</v>
      </c>
      <c r="U7" s="16">
        <f t="shared" ref="U7:AJ8" si="4">S7+365.25</f>
        <v>38719.5</v>
      </c>
      <c r="V7" s="16">
        <f t="shared" si="4"/>
        <v>38900.5</v>
      </c>
      <c r="W7" s="16">
        <f t="shared" si="4"/>
        <v>39084.75</v>
      </c>
      <c r="X7" s="16">
        <f t="shared" si="4"/>
        <v>39265.75</v>
      </c>
      <c r="Y7" s="16">
        <f t="shared" si="4"/>
        <v>39450</v>
      </c>
      <c r="Z7" s="16">
        <f t="shared" si="4"/>
        <v>39631</v>
      </c>
      <c r="AA7" s="16">
        <f t="shared" si="4"/>
        <v>39815.25</v>
      </c>
      <c r="AB7" s="16">
        <f t="shared" si="4"/>
        <v>39996.25</v>
      </c>
      <c r="AC7" s="16">
        <f t="shared" si="4"/>
        <v>40180.5</v>
      </c>
      <c r="AD7" s="16">
        <f t="shared" si="4"/>
        <v>40361.5</v>
      </c>
      <c r="AE7" s="16">
        <f t="shared" si="4"/>
        <v>40545.75</v>
      </c>
      <c r="AF7" s="16">
        <f t="shared" si="4"/>
        <v>40726.75</v>
      </c>
      <c r="AG7" s="16">
        <f t="shared" si="4"/>
        <v>40911</v>
      </c>
      <c r="AH7" s="16">
        <f t="shared" si="4"/>
        <v>41092</v>
      </c>
      <c r="AI7" s="16">
        <f t="shared" si="4"/>
        <v>41276.25</v>
      </c>
      <c r="AJ7" s="16">
        <f t="shared" si="4"/>
        <v>41457.25</v>
      </c>
      <c r="AK7" s="16">
        <f t="shared" ref="AK7:AZ8" si="5">AI7+365.25</f>
        <v>41641.5</v>
      </c>
      <c r="AL7" s="16">
        <f t="shared" si="5"/>
        <v>41822.5</v>
      </c>
      <c r="AM7" s="16">
        <f t="shared" si="5"/>
        <v>42006.75</v>
      </c>
      <c r="AN7" s="16">
        <f t="shared" si="5"/>
        <v>42187.75</v>
      </c>
      <c r="AO7" s="16">
        <f t="shared" si="5"/>
        <v>42372</v>
      </c>
      <c r="AP7" s="16">
        <f t="shared" si="5"/>
        <v>42553</v>
      </c>
      <c r="AQ7" s="16">
        <f t="shared" si="5"/>
        <v>42737.25</v>
      </c>
      <c r="AR7" s="16">
        <f t="shared" si="5"/>
        <v>42918.25</v>
      </c>
      <c r="AS7" s="16">
        <f t="shared" si="5"/>
        <v>43102.5</v>
      </c>
      <c r="AT7" s="16">
        <f t="shared" si="5"/>
        <v>43283.5</v>
      </c>
      <c r="AU7" s="16">
        <f t="shared" si="5"/>
        <v>43467.75</v>
      </c>
      <c r="AV7" s="16">
        <f t="shared" si="5"/>
        <v>43648.75</v>
      </c>
      <c r="AW7" s="16">
        <f t="shared" si="5"/>
        <v>43833</v>
      </c>
      <c r="AX7" s="16">
        <f t="shared" si="5"/>
        <v>44014</v>
      </c>
      <c r="AY7" s="16">
        <f t="shared" si="5"/>
        <v>44198.25</v>
      </c>
      <c r="AZ7" s="16">
        <f t="shared" si="5"/>
        <v>44379.25</v>
      </c>
    </row>
    <row r="8" spans="1:52" x14ac:dyDescent="0.55000000000000004">
      <c r="A8" s="3" t="s">
        <v>12</v>
      </c>
      <c r="B8" s="14">
        <v>35431</v>
      </c>
      <c r="C8" s="14">
        <v>35582</v>
      </c>
      <c r="D8" s="14">
        <f>B8+365.25</f>
        <v>35796.25</v>
      </c>
      <c r="E8" s="14">
        <f t="shared" si="1"/>
        <v>35947.25</v>
      </c>
      <c r="F8" s="14">
        <f t="shared" si="1"/>
        <v>36161.5</v>
      </c>
      <c r="G8" s="14">
        <f t="shared" si="1"/>
        <v>36312.5</v>
      </c>
      <c r="H8" s="14">
        <f t="shared" si="1"/>
        <v>36526.75</v>
      </c>
      <c r="I8" s="14">
        <v>36678</v>
      </c>
      <c r="J8" s="14">
        <f t="shared" si="1"/>
        <v>36892</v>
      </c>
      <c r="K8" s="14">
        <f>I8+365.25</f>
        <v>37043.25</v>
      </c>
      <c r="L8" s="14">
        <f t="shared" si="3"/>
        <v>37257.25</v>
      </c>
      <c r="M8" s="15">
        <v>37408</v>
      </c>
      <c r="N8" s="15">
        <v>37591</v>
      </c>
      <c r="O8" s="15">
        <f>M8+365.5</f>
        <v>37773.5</v>
      </c>
      <c r="P8" s="16">
        <f>N8+365.5</f>
        <v>37956.5</v>
      </c>
      <c r="Q8" s="16">
        <f>O8+365.75</f>
        <v>38139.25</v>
      </c>
      <c r="R8" s="16">
        <f>P8+365.75</f>
        <v>38322.25</v>
      </c>
      <c r="S8" s="16">
        <f>Q8+366</f>
        <v>38505.25</v>
      </c>
      <c r="T8" s="16">
        <f>R8+366</f>
        <v>38688.25</v>
      </c>
      <c r="U8" s="16">
        <f t="shared" si="4"/>
        <v>38870.5</v>
      </c>
      <c r="V8" s="16">
        <f t="shared" si="4"/>
        <v>39053.5</v>
      </c>
      <c r="W8" s="16">
        <f t="shared" si="4"/>
        <v>39235.75</v>
      </c>
      <c r="X8" s="16">
        <f t="shared" si="4"/>
        <v>39418.75</v>
      </c>
      <c r="Y8" s="16">
        <f t="shared" si="4"/>
        <v>39601</v>
      </c>
      <c r="Z8" s="16">
        <f t="shared" si="4"/>
        <v>39784</v>
      </c>
      <c r="AA8" s="16">
        <f t="shared" si="4"/>
        <v>39966.25</v>
      </c>
      <c r="AB8" s="16">
        <f t="shared" si="4"/>
        <v>40149.25</v>
      </c>
      <c r="AC8" s="16">
        <f t="shared" si="4"/>
        <v>40331.5</v>
      </c>
      <c r="AD8" s="16">
        <f t="shared" si="4"/>
        <v>40514.5</v>
      </c>
      <c r="AE8" s="16">
        <f t="shared" si="4"/>
        <v>40696.75</v>
      </c>
      <c r="AF8" s="16">
        <f t="shared" si="4"/>
        <v>40879.75</v>
      </c>
      <c r="AG8" s="16">
        <f t="shared" si="4"/>
        <v>41062</v>
      </c>
      <c r="AH8" s="16">
        <f t="shared" si="4"/>
        <v>41245</v>
      </c>
      <c r="AI8" s="16">
        <f t="shared" si="4"/>
        <v>41427.25</v>
      </c>
      <c r="AJ8" s="16">
        <f t="shared" si="4"/>
        <v>41610.25</v>
      </c>
      <c r="AK8" s="16">
        <f t="shared" si="5"/>
        <v>41792.5</v>
      </c>
      <c r="AL8" s="16">
        <f t="shared" si="5"/>
        <v>41975.5</v>
      </c>
      <c r="AM8" s="16">
        <f t="shared" si="5"/>
        <v>42157.75</v>
      </c>
      <c r="AN8" s="16">
        <f t="shared" si="5"/>
        <v>42340.75</v>
      </c>
      <c r="AO8" s="16">
        <f t="shared" si="5"/>
        <v>42523</v>
      </c>
      <c r="AP8" s="16">
        <f t="shared" si="5"/>
        <v>42706</v>
      </c>
      <c r="AQ8" s="16">
        <f t="shared" si="5"/>
        <v>42888.25</v>
      </c>
      <c r="AR8" s="16">
        <f t="shared" si="5"/>
        <v>43071.25</v>
      </c>
      <c r="AS8" s="16">
        <f t="shared" si="5"/>
        <v>43253.5</v>
      </c>
      <c r="AT8" s="16">
        <f t="shared" si="5"/>
        <v>43436.5</v>
      </c>
      <c r="AU8" s="16">
        <f t="shared" si="5"/>
        <v>43618.75</v>
      </c>
      <c r="AV8" s="16">
        <f t="shared" si="5"/>
        <v>43801.75</v>
      </c>
      <c r="AW8" s="16">
        <f t="shared" si="5"/>
        <v>43984</v>
      </c>
      <c r="AX8" s="16">
        <f t="shared" si="5"/>
        <v>44167</v>
      </c>
      <c r="AY8" s="16">
        <f t="shared" si="5"/>
        <v>44349.25</v>
      </c>
      <c r="AZ8" s="16">
        <f t="shared" si="5"/>
        <v>44532.25</v>
      </c>
    </row>
    <row r="9" spans="1:52" x14ac:dyDescent="0.55000000000000004">
      <c r="A9" s="3" t="s">
        <v>13</v>
      </c>
      <c r="B9" s="17">
        <f>'SDR Patient and Stations'!B12</f>
        <v>0.875</v>
      </c>
      <c r="C9" s="17">
        <f>'SDR Patient and Stations'!C12</f>
        <v>0.93269230769230771</v>
      </c>
      <c r="D9" s="17">
        <f>'SDR Patient and Stations'!D12</f>
        <v>0.80882352941176472</v>
      </c>
      <c r="E9" s="17">
        <f>'SDR Patient and Stations'!E12</f>
        <v>0.91176470588235292</v>
      </c>
      <c r="F9" s="17">
        <f>'SDR Patient and Stations'!F12</f>
        <v>0.78409090909090906</v>
      </c>
      <c r="G9" s="17">
        <f>'SDR Patient and Stations'!G12</f>
        <v>0.82954545454545459</v>
      </c>
      <c r="H9" s="17">
        <f>'SDR Patient and Stations'!H12</f>
        <v>0.86029411764705888</v>
      </c>
      <c r="I9" s="17">
        <f>'SDR Patient and Stations'!I12</f>
        <v>0.86764705882352944</v>
      </c>
      <c r="J9" s="17">
        <f>'SDR Patient and Stations'!J12</f>
        <v>0.90441176470588236</v>
      </c>
      <c r="K9" s="17">
        <f>'SDR Patient and Stations'!K12</f>
        <v>0.8716216216216216</v>
      </c>
      <c r="L9" s="17">
        <f>'SDR Patient and Stations'!K12</f>
        <v>0.8716216216216216</v>
      </c>
      <c r="M9" s="17">
        <f>'SDR Patient and Stations'!M12</f>
        <v>0.77976190476190477</v>
      </c>
      <c r="N9" s="17">
        <f>'SDR Patient and Stations'!N12</f>
        <v>0.83333333333333337</v>
      </c>
      <c r="O9" s="17">
        <f>'SDR Patient and Stations'!O12</f>
        <v>0.81547619047619047</v>
      </c>
      <c r="P9" s="17">
        <f>'SDR Patient and Stations'!P12</f>
        <v>0.84523809523809523</v>
      </c>
      <c r="Q9" s="17">
        <f>'SDR Patient and Stations'!Q12</f>
        <v>0.79761904761904767</v>
      </c>
      <c r="R9" s="17">
        <f>'SDR Patient and Stations'!R12</f>
        <v>0.75</v>
      </c>
      <c r="S9" s="17">
        <f>'SDR Patient and Stations'!S12</f>
        <v>0.77976190476190477</v>
      </c>
      <c r="T9" s="17">
        <f>'SDR Patient and Stations'!T12</f>
        <v>0.83333333333333337</v>
      </c>
      <c r="U9" s="17">
        <f>'SDR Patient and Stations'!U12</f>
        <v>0.79166666666666663</v>
      </c>
      <c r="V9" s="17">
        <f>'SDR Patient and Stations'!V12</f>
        <v>0.81547619047619047</v>
      </c>
      <c r="W9" s="17">
        <f>'SDR Patient and Stations'!W12</f>
        <v>0.79761904761904767</v>
      </c>
      <c r="X9" s="17">
        <f>'SDR Patient and Stations'!X12</f>
        <v>0.88124999999999998</v>
      </c>
      <c r="Y9" s="17">
        <f>'SDR Patient and Stations'!Y12</f>
        <v>0.9375</v>
      </c>
      <c r="Z9" s="17">
        <f>'SDR Patient and Stations'!Z12</f>
        <v>0.86250000000000004</v>
      </c>
      <c r="AA9" s="17">
        <f>'SDR Patient and Stations'!AA12</f>
        <v>0.86875000000000002</v>
      </c>
      <c r="AB9" s="17">
        <f>'SDR Patient and Stations'!AB12</f>
        <v>0.86309523809523814</v>
      </c>
      <c r="AC9" s="17">
        <f>'SDR Patient and Stations'!AC12</f>
        <v>0.88095238095238093</v>
      </c>
      <c r="AD9" s="17">
        <f>'SDR Patient and Stations'!AD12</f>
        <v>0.85119047619047616</v>
      </c>
      <c r="AE9" s="17">
        <f>'SDR Patient and Stations'!AE12</f>
        <v>0.8928571428571429</v>
      </c>
      <c r="AF9" s="17">
        <f>'SDR Patient and Stations'!AF12</f>
        <v>0.84523809523809523</v>
      </c>
      <c r="AG9" s="17">
        <f>'SDR Patient and Stations'!AG12</f>
        <v>0.85119047619047616</v>
      </c>
      <c r="AH9" s="17">
        <f>'SDR Patient and Stations'!AH12</f>
        <v>0.7678571428571429</v>
      </c>
      <c r="AI9" s="17">
        <f>'SDR Patient and Stations'!AI12</f>
        <v>0</v>
      </c>
      <c r="AJ9" s="17">
        <f>'SDR Patient and Stations'!AJ12</f>
        <v>0</v>
      </c>
      <c r="AK9" s="17">
        <f>'SDR Patient and Stations'!AK12</f>
        <v>0.79761904761904767</v>
      </c>
      <c r="AL9" s="17">
        <f>'SDR Patient and Stations'!AL12</f>
        <v>0.84523809523809523</v>
      </c>
      <c r="AM9" s="17">
        <f>'SDR Patient and Stations'!AM12</f>
        <v>0.9107142857142857</v>
      </c>
      <c r="AN9" s="17">
        <f>'SDR Patient and Stations'!AN12</f>
        <v>0.94047619047619047</v>
      </c>
      <c r="AO9" s="17">
        <f>'SDR Patient and Stations'!AO12</f>
        <v>0.9107142857142857</v>
      </c>
      <c r="AP9" s="17">
        <f>'SDR Patient and Stations'!AP12</f>
        <v>0.9375</v>
      </c>
      <c r="AQ9" s="17">
        <f>'SDR Patient and Stations'!AQ12</f>
        <v>0.84146341463414631</v>
      </c>
      <c r="AR9" s="17">
        <f>'SDR Patient and Stations'!AR12</f>
        <v>0.87195121951219512</v>
      </c>
      <c r="AS9" s="17">
        <f>'SDR Patient and Stations'!AS12</f>
        <v>0.92073170731707321</v>
      </c>
      <c r="AT9" s="17" t="e">
        <f>'SDR Patient and Stations'!AT12</f>
        <v>#DIV/0!</v>
      </c>
      <c r="AU9" s="17">
        <f>'SDR Patient and Stations'!AU12</f>
        <v>0</v>
      </c>
      <c r="AV9" s="17">
        <f>'SDR Patient and Stations'!AV12</f>
        <v>0</v>
      </c>
      <c r="AW9" s="17">
        <f>'SDR Patient and Stations'!AW12</f>
        <v>0</v>
      </c>
      <c r="AX9" s="17">
        <f>'SDR Patient and Stations'!AX12</f>
        <v>0</v>
      </c>
      <c r="AY9" s="17">
        <f>'SDR Patient and Stations'!AY12</f>
        <v>0</v>
      </c>
      <c r="AZ9" s="17">
        <f>'SDR Patient and Stations'!AZ12</f>
        <v>0</v>
      </c>
    </row>
    <row r="10" spans="1:52" x14ac:dyDescent="0.55000000000000004">
      <c r="A10" s="3"/>
      <c r="B10" s="3"/>
      <c r="C10" s="3"/>
      <c r="D10" s="3"/>
      <c r="E10" s="3"/>
      <c r="F10" s="3"/>
      <c r="G10" s="3"/>
      <c r="H10" s="3"/>
      <c r="I10" s="3"/>
      <c r="J10" s="3"/>
      <c r="K10" s="3"/>
      <c r="L10" s="2"/>
      <c r="M10" s="2"/>
      <c r="N10" s="2"/>
      <c r="O10" s="2"/>
      <c r="P10" s="3"/>
      <c r="Q10" s="3"/>
      <c r="R10" s="3"/>
      <c r="S10" s="3"/>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row>
    <row r="11" spans="1:52" x14ac:dyDescent="0.55000000000000004">
      <c r="A11" s="3"/>
      <c r="B11" s="3"/>
      <c r="C11" s="3"/>
      <c r="D11" s="3"/>
      <c r="E11" s="3"/>
      <c r="F11" s="3"/>
      <c r="G11" s="3"/>
      <c r="H11" s="3"/>
      <c r="I11" s="3"/>
      <c r="J11" s="3"/>
      <c r="K11" s="3"/>
      <c r="L11" s="2"/>
      <c r="M11" s="2"/>
      <c r="N11" s="2"/>
      <c r="O11" s="2"/>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row>
    <row r="12" spans="1:52" x14ac:dyDescent="0.55000000000000004">
      <c r="A12" s="3"/>
      <c r="B12" s="3"/>
      <c r="C12" s="3"/>
      <c r="D12" s="3"/>
      <c r="E12" s="3"/>
      <c r="F12" s="3"/>
      <c r="G12" s="3"/>
      <c r="H12" s="3"/>
      <c r="I12" s="3"/>
      <c r="J12" s="3"/>
      <c r="K12" s="3"/>
      <c r="L12" s="2"/>
      <c r="M12" s="2"/>
      <c r="N12" s="2"/>
      <c r="O12" s="2"/>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row>
    <row r="13" spans="1:52" x14ac:dyDescent="0.55000000000000004">
      <c r="A13" s="3" t="s">
        <v>14</v>
      </c>
      <c r="B13" s="19">
        <f>'SDR Patient and Stations'!B10</f>
        <v>26</v>
      </c>
      <c r="C13" s="19">
        <f>'SDR Patient and Stations'!C10</f>
        <v>26</v>
      </c>
      <c r="D13" s="19">
        <f>'SDR Patient and Stations'!D10</f>
        <v>34</v>
      </c>
      <c r="E13" s="19">
        <f>'SDR Patient and Stations'!E10</f>
        <v>34</v>
      </c>
      <c r="F13" s="19">
        <f>'SDR Patient and Stations'!F10</f>
        <v>44</v>
      </c>
      <c r="G13" s="19">
        <f>'SDR Patient and Stations'!G10</f>
        <v>44</v>
      </c>
      <c r="H13" s="19">
        <f>'SDR Patient and Stations'!H10</f>
        <v>34</v>
      </c>
      <c r="I13" s="19">
        <f>'SDR Patient and Stations'!I10</f>
        <v>34</v>
      </c>
      <c r="J13" s="19">
        <f>'SDR Patient and Stations'!J10</f>
        <v>34</v>
      </c>
      <c r="K13" s="19">
        <f>'SDR Patient and Stations'!J10</f>
        <v>34</v>
      </c>
      <c r="L13" s="19">
        <f>'SDR Patient and Stations'!K10</f>
        <v>37</v>
      </c>
      <c r="M13" s="19">
        <f>'SDR Patient and Stations'!M10</f>
        <v>42</v>
      </c>
      <c r="N13" s="19">
        <f>'SDR Patient and Stations'!N10</f>
        <v>42</v>
      </c>
      <c r="O13" s="19">
        <f>'SDR Patient and Stations'!O10</f>
        <v>42</v>
      </c>
      <c r="P13" s="19">
        <f>'SDR Patient and Stations'!P10</f>
        <v>42</v>
      </c>
      <c r="Q13" s="19">
        <f>'SDR Patient and Stations'!Q10</f>
        <v>42</v>
      </c>
      <c r="R13" s="19">
        <f>'SDR Patient and Stations'!R10</f>
        <v>42</v>
      </c>
      <c r="S13" s="19">
        <f>'SDR Patient and Stations'!S10</f>
        <v>42</v>
      </c>
      <c r="T13" s="19">
        <f>'SDR Patient and Stations'!T10</f>
        <v>42</v>
      </c>
      <c r="U13" s="19">
        <f>'SDR Patient and Stations'!U10</f>
        <v>42</v>
      </c>
      <c r="V13" s="19">
        <f>'SDR Patient and Stations'!V10</f>
        <v>42</v>
      </c>
      <c r="W13" s="19">
        <f>'SDR Patient and Stations'!W10</f>
        <v>42</v>
      </c>
      <c r="X13" s="19">
        <f>'SDR Patient and Stations'!X10</f>
        <v>40</v>
      </c>
      <c r="Y13" s="19">
        <f>'SDR Patient and Stations'!Y10</f>
        <v>40</v>
      </c>
      <c r="Z13" s="19">
        <f>'SDR Patient and Stations'!Z10</f>
        <v>40</v>
      </c>
      <c r="AA13" s="19">
        <f>'SDR Patient and Stations'!AA10</f>
        <v>40</v>
      </c>
      <c r="AB13" s="19">
        <f>'SDR Patient and Stations'!AB10</f>
        <v>42</v>
      </c>
      <c r="AC13" s="19">
        <f>'SDR Patient and Stations'!AC10</f>
        <v>42</v>
      </c>
      <c r="AD13" s="19">
        <f>'SDR Patient and Stations'!AD10</f>
        <v>42</v>
      </c>
      <c r="AE13" s="19">
        <f>'SDR Patient and Stations'!AE10</f>
        <v>42</v>
      </c>
      <c r="AF13" s="19">
        <f>'SDR Patient and Stations'!AF10</f>
        <v>42</v>
      </c>
      <c r="AG13" s="19">
        <f>'SDR Patient and Stations'!AG10</f>
        <v>42</v>
      </c>
      <c r="AH13" s="19">
        <f>'SDR Patient and Stations'!AH10</f>
        <v>42</v>
      </c>
      <c r="AI13" s="19">
        <f>'SDR Patient and Stations'!AI10</f>
        <v>24</v>
      </c>
      <c r="AJ13" s="19">
        <f>'SDR Patient and Stations'!AJ10</f>
        <v>24</v>
      </c>
      <c r="AK13" s="19">
        <f>'SDR Patient and Stations'!AK10</f>
        <v>42</v>
      </c>
      <c r="AL13" s="19">
        <f>'SDR Patient and Stations'!AL10</f>
        <v>42</v>
      </c>
      <c r="AM13" s="19">
        <f>'SDR Patient and Stations'!AM10</f>
        <v>42</v>
      </c>
      <c r="AN13" s="19">
        <f>'SDR Patient and Stations'!AN10</f>
        <v>42</v>
      </c>
      <c r="AO13" s="19">
        <f>'SDR Patient and Stations'!AO10</f>
        <v>42</v>
      </c>
      <c r="AP13" s="19">
        <f>'SDR Patient and Stations'!AP10</f>
        <v>40</v>
      </c>
      <c r="AQ13" s="19">
        <f>'SDR Patient and Stations'!AQ10</f>
        <v>41</v>
      </c>
      <c r="AR13" s="19">
        <f>'SDR Patient and Stations'!AR10</f>
        <v>41</v>
      </c>
      <c r="AS13" s="19">
        <f>'SDR Patient and Stations'!AS10</f>
        <v>41</v>
      </c>
      <c r="AT13" s="19">
        <f>'SDR Patient and Stations'!AT10</f>
        <v>0</v>
      </c>
      <c r="AU13" s="19">
        <f>'SDR Patient and Stations'!AU10</f>
        <v>37</v>
      </c>
      <c r="AV13" s="19">
        <f>'SDR Patient and Stations'!AV10</f>
        <v>37</v>
      </c>
      <c r="AW13" s="19">
        <f>'SDR Patient and Stations'!AW10</f>
        <v>37</v>
      </c>
      <c r="AX13" s="19">
        <f>'SDR Patient and Stations'!AX10</f>
        <v>37</v>
      </c>
      <c r="AY13" s="19">
        <f>'SDR Patient and Stations'!AY10</f>
        <v>37</v>
      </c>
      <c r="AZ13" s="19">
        <f>'SDR Patient and Stations'!AZ10</f>
        <v>0</v>
      </c>
    </row>
    <row r="14" spans="1:52" x14ac:dyDescent="0.55000000000000004">
      <c r="A14" s="3"/>
      <c r="B14" s="3"/>
      <c r="C14" s="3"/>
      <c r="D14" s="3"/>
      <c r="E14" s="3"/>
      <c r="F14" s="3"/>
      <c r="G14" s="3"/>
      <c r="H14" s="3"/>
      <c r="I14" s="3"/>
      <c r="J14" s="3"/>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row>
    <row r="15" spans="1:52" x14ac:dyDescent="0.55000000000000004">
      <c r="A15" s="3" t="s">
        <v>15</v>
      </c>
      <c r="B15" s="21">
        <f>'SDR Patient and Stations'!B9</f>
        <v>91</v>
      </c>
      <c r="C15" s="21">
        <f>'SDR Patient and Stations'!C9</f>
        <v>97</v>
      </c>
      <c r="D15" s="21">
        <f>'SDR Patient and Stations'!D9</f>
        <v>110</v>
      </c>
      <c r="E15" s="21">
        <f>'SDR Patient and Stations'!E9</f>
        <v>124</v>
      </c>
      <c r="F15" s="21">
        <f>'SDR Patient and Stations'!F9</f>
        <v>138</v>
      </c>
      <c r="G15" s="21">
        <f>'SDR Patient and Stations'!G9</f>
        <v>146</v>
      </c>
      <c r="H15" s="21">
        <f>'SDR Patient and Stations'!H9</f>
        <v>117</v>
      </c>
      <c r="I15" s="21">
        <f>'SDR Patient and Stations'!I9</f>
        <v>118</v>
      </c>
      <c r="J15" s="21">
        <f>'SDR Patient and Stations'!J9</f>
        <v>123</v>
      </c>
      <c r="K15" s="21">
        <f>'SDR Patient and Stations'!J9</f>
        <v>123</v>
      </c>
      <c r="L15" s="21">
        <f>'SDR Patient and Stations'!K9</f>
        <v>129</v>
      </c>
      <c r="M15" s="21">
        <f>'SDR Patient and Stations'!M9</f>
        <v>131</v>
      </c>
      <c r="N15" s="21">
        <f>'SDR Patient and Stations'!N9</f>
        <v>140</v>
      </c>
      <c r="O15" s="21">
        <f>'SDR Patient and Stations'!O9</f>
        <v>137</v>
      </c>
      <c r="P15" s="21">
        <f>'SDR Patient and Stations'!P9</f>
        <v>142</v>
      </c>
      <c r="Q15" s="21">
        <f>'SDR Patient and Stations'!Q9</f>
        <v>134</v>
      </c>
      <c r="R15" s="21">
        <f>'SDR Patient and Stations'!R9</f>
        <v>126</v>
      </c>
      <c r="S15" s="21">
        <f>'SDR Patient and Stations'!S9</f>
        <v>131</v>
      </c>
      <c r="T15" s="21">
        <f>'SDR Patient and Stations'!T9</f>
        <v>140</v>
      </c>
      <c r="U15" s="21">
        <f>'SDR Patient and Stations'!U9</f>
        <v>133</v>
      </c>
      <c r="V15" s="21">
        <f>'SDR Patient and Stations'!V9</f>
        <v>137</v>
      </c>
      <c r="W15" s="21">
        <f>'SDR Patient and Stations'!W9</f>
        <v>134</v>
      </c>
      <c r="X15" s="21">
        <f>'SDR Patient and Stations'!X9</f>
        <v>141</v>
      </c>
      <c r="Y15" s="21">
        <f>'SDR Patient and Stations'!Y9</f>
        <v>150</v>
      </c>
      <c r="Z15" s="21">
        <f>'SDR Patient and Stations'!Z9</f>
        <v>138</v>
      </c>
      <c r="AA15" s="21">
        <f>'SDR Patient and Stations'!AA9</f>
        <v>139</v>
      </c>
      <c r="AB15" s="21">
        <f>'SDR Patient and Stations'!AB9</f>
        <v>145</v>
      </c>
      <c r="AC15" s="21">
        <f>'SDR Patient and Stations'!AC9</f>
        <v>148</v>
      </c>
      <c r="AD15" s="21">
        <f>'SDR Patient and Stations'!AD9</f>
        <v>143</v>
      </c>
      <c r="AE15" s="21">
        <f>'SDR Patient and Stations'!AE9</f>
        <v>150</v>
      </c>
      <c r="AF15" s="21">
        <f>'SDR Patient and Stations'!AF9</f>
        <v>142</v>
      </c>
      <c r="AG15" s="21">
        <f>'SDR Patient and Stations'!AG9</f>
        <v>143</v>
      </c>
      <c r="AH15" s="21">
        <f>'SDR Patient and Stations'!AH9</f>
        <v>129</v>
      </c>
      <c r="AI15" s="21">
        <f>'SDR Patient and Stations'!AI9</f>
        <v>0</v>
      </c>
      <c r="AJ15" s="21">
        <f>'SDR Patient and Stations'!AJ9</f>
        <v>0</v>
      </c>
      <c r="AK15" s="21">
        <f>'SDR Patient and Stations'!AK9</f>
        <v>134</v>
      </c>
      <c r="AL15" s="21">
        <f>'SDR Patient and Stations'!AL9</f>
        <v>142</v>
      </c>
      <c r="AM15" s="21">
        <f>'SDR Patient and Stations'!AM9</f>
        <v>153</v>
      </c>
      <c r="AN15" s="21">
        <f>'SDR Patient and Stations'!AN9</f>
        <v>158</v>
      </c>
      <c r="AO15" s="21">
        <f>'SDR Patient and Stations'!AO9</f>
        <v>153</v>
      </c>
      <c r="AP15" s="21">
        <f>'SDR Patient and Stations'!AP9</f>
        <v>150</v>
      </c>
      <c r="AQ15" s="21">
        <f>'SDR Patient and Stations'!AQ9</f>
        <v>138</v>
      </c>
      <c r="AR15" s="21">
        <f>'SDR Patient and Stations'!AR9</f>
        <v>143</v>
      </c>
      <c r="AS15" s="21">
        <f>'SDR Patient and Stations'!AS9</f>
        <v>151</v>
      </c>
      <c r="AT15" s="21">
        <f>'SDR Patient and Stations'!AT9</f>
        <v>0</v>
      </c>
      <c r="AU15" s="21">
        <f>'SDR Patient and Stations'!AU9</f>
        <v>103</v>
      </c>
      <c r="AV15" s="21">
        <f>'SDR Patient and Stations'!AV9</f>
        <v>105</v>
      </c>
      <c r="AW15" s="21">
        <f>'SDR Patient and Stations'!AW9</f>
        <v>111</v>
      </c>
      <c r="AX15" s="21">
        <f>'SDR Patient and Stations'!AX9</f>
        <v>109</v>
      </c>
      <c r="AY15" s="21">
        <f>'SDR Patient and Stations'!AY9</f>
        <v>103</v>
      </c>
      <c r="AZ15" s="21">
        <f>'SDR Patient and Stations'!AZ9</f>
        <v>103</v>
      </c>
    </row>
    <row r="16" spans="1:52" x14ac:dyDescent="0.55000000000000004">
      <c r="A16" s="3"/>
      <c r="B16" s="3"/>
      <c r="C16" s="3"/>
      <c r="D16" s="3"/>
      <c r="E16" s="3"/>
      <c r="F16" s="3"/>
      <c r="G16" s="3"/>
      <c r="H16" s="3"/>
      <c r="I16" s="3"/>
      <c r="J16" s="3"/>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row>
    <row r="17" spans="1:52" x14ac:dyDescent="0.55000000000000004">
      <c r="A17" s="3" t="s">
        <v>16</v>
      </c>
      <c r="C17">
        <f>'SDR Patient and Stations'!B9</f>
        <v>91</v>
      </c>
      <c r="D17">
        <f>'SDR Patient and Stations'!C9</f>
        <v>97</v>
      </c>
      <c r="E17">
        <f>'SDR Patient and Stations'!D9</f>
        <v>110</v>
      </c>
      <c r="F17">
        <f>'SDR Patient and Stations'!E9</f>
        <v>124</v>
      </c>
      <c r="G17">
        <f>'SDR Patient and Stations'!F9</f>
        <v>138</v>
      </c>
      <c r="H17">
        <f>'SDR Patient and Stations'!G9</f>
        <v>146</v>
      </c>
      <c r="I17">
        <f>'SDR Patient and Stations'!H9</f>
        <v>117</v>
      </c>
      <c r="J17">
        <f>'SDR Patient and Stations'!I9</f>
        <v>118</v>
      </c>
      <c r="K17">
        <f>'SDR Patient and Stations'!I9</f>
        <v>118</v>
      </c>
      <c r="L17">
        <f>'SDR Patient and Stations'!J9</f>
        <v>123</v>
      </c>
      <c r="M17">
        <f>'SDR Patient and Stations'!K9</f>
        <v>129</v>
      </c>
      <c r="N17">
        <f>'SDR Patient and Stations'!M9</f>
        <v>131</v>
      </c>
      <c r="O17">
        <f>'SDR Patient and Stations'!N9</f>
        <v>140</v>
      </c>
      <c r="P17">
        <f>'SDR Patient and Stations'!O9</f>
        <v>137</v>
      </c>
      <c r="Q17">
        <f>'SDR Patient and Stations'!P9</f>
        <v>142</v>
      </c>
      <c r="R17">
        <f>'SDR Patient and Stations'!Q9</f>
        <v>134</v>
      </c>
      <c r="S17">
        <f>'SDR Patient and Stations'!R9</f>
        <v>126</v>
      </c>
      <c r="T17">
        <f>'SDR Patient and Stations'!S9</f>
        <v>131</v>
      </c>
      <c r="U17">
        <f>'SDR Patient and Stations'!T9</f>
        <v>140</v>
      </c>
      <c r="V17">
        <f>'SDR Patient and Stations'!U9</f>
        <v>133</v>
      </c>
      <c r="W17">
        <f>'SDR Patient and Stations'!V9</f>
        <v>137</v>
      </c>
      <c r="X17">
        <f>'SDR Patient and Stations'!W9</f>
        <v>134</v>
      </c>
      <c r="Y17">
        <f>'SDR Patient and Stations'!X9</f>
        <v>141</v>
      </c>
      <c r="Z17">
        <f>'SDR Patient and Stations'!Y9</f>
        <v>150</v>
      </c>
      <c r="AA17">
        <f>'SDR Patient and Stations'!Z9</f>
        <v>138</v>
      </c>
      <c r="AB17">
        <f>'SDR Patient and Stations'!AA9</f>
        <v>139</v>
      </c>
      <c r="AC17">
        <f>'SDR Patient and Stations'!AB9</f>
        <v>145</v>
      </c>
      <c r="AD17">
        <f>'SDR Patient and Stations'!AC9</f>
        <v>148</v>
      </c>
      <c r="AE17">
        <f>'SDR Patient and Stations'!AD9</f>
        <v>143</v>
      </c>
      <c r="AF17">
        <f>'SDR Patient and Stations'!AE9</f>
        <v>150</v>
      </c>
      <c r="AG17">
        <f>'SDR Patient and Stations'!AF9</f>
        <v>142</v>
      </c>
      <c r="AH17">
        <f>'SDR Patient and Stations'!AG9</f>
        <v>143</v>
      </c>
      <c r="AI17">
        <f>'SDR Patient and Stations'!AH9</f>
        <v>129</v>
      </c>
      <c r="AJ17">
        <f>'SDR Patient and Stations'!AI9</f>
        <v>0</v>
      </c>
      <c r="AK17">
        <f>'SDR Patient and Stations'!AJ9</f>
        <v>0</v>
      </c>
      <c r="AL17">
        <f>'SDR Patient and Stations'!AK9</f>
        <v>134</v>
      </c>
      <c r="AM17">
        <f>'SDR Patient and Stations'!AL9</f>
        <v>142</v>
      </c>
      <c r="AN17">
        <f>'SDR Patient and Stations'!AM9</f>
        <v>153</v>
      </c>
      <c r="AO17">
        <f>'SDR Patient and Stations'!AN9</f>
        <v>158</v>
      </c>
      <c r="AP17">
        <f>'SDR Patient and Stations'!AO9</f>
        <v>153</v>
      </c>
      <c r="AQ17">
        <f>'SDR Patient and Stations'!AP9</f>
        <v>150</v>
      </c>
      <c r="AR17">
        <f>'SDR Patient and Stations'!AQ9</f>
        <v>138</v>
      </c>
      <c r="AS17">
        <f>'SDR Patient and Stations'!AR9</f>
        <v>143</v>
      </c>
      <c r="AT17">
        <f>'SDR Patient and Stations'!AS9</f>
        <v>151</v>
      </c>
      <c r="AU17">
        <f>'SDR Patient and Stations'!AT9</f>
        <v>0</v>
      </c>
      <c r="AV17">
        <f>'SDR Patient and Stations'!AU9</f>
        <v>103</v>
      </c>
      <c r="AW17">
        <f>'SDR Patient and Stations'!AV9</f>
        <v>105</v>
      </c>
      <c r="AX17">
        <f>'SDR Patient and Stations'!AW9</f>
        <v>111</v>
      </c>
      <c r="AY17">
        <f>'SDR Patient and Stations'!AX9</f>
        <v>109</v>
      </c>
      <c r="AZ17">
        <f>'SDR Patient and Stations'!AY9</f>
        <v>103</v>
      </c>
    </row>
    <row r="18" spans="1:52" x14ac:dyDescent="0.55000000000000004">
      <c r="A18" s="3"/>
      <c r="B18" s="3"/>
      <c r="C18" s="3"/>
      <c r="D18" s="3"/>
      <c r="E18" s="3"/>
      <c r="F18" s="3"/>
      <c r="G18" s="3"/>
      <c r="H18" s="3"/>
      <c r="I18" s="3"/>
      <c r="J18" s="3"/>
      <c r="K18" s="2"/>
      <c r="L18" s="2"/>
      <c r="M18" s="2"/>
      <c r="N18" s="2"/>
      <c r="O18" s="2"/>
      <c r="P18" s="3"/>
      <c r="Q18" s="3"/>
      <c r="R18" s="3"/>
      <c r="S18" s="3"/>
      <c r="T18" s="3"/>
      <c r="U18" s="3"/>
      <c r="V18" s="3"/>
      <c r="W18" s="3"/>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row>
    <row r="19" spans="1:52" x14ac:dyDescent="0.55000000000000004">
      <c r="A19" s="3" t="s">
        <v>17</v>
      </c>
      <c r="B19" s="18"/>
      <c r="C19" s="18">
        <f t="shared" ref="C19:J19" si="6">C15-C17</f>
        <v>6</v>
      </c>
      <c r="D19" s="18">
        <f t="shared" si="6"/>
        <v>13</v>
      </c>
      <c r="E19" s="18">
        <f t="shared" si="6"/>
        <v>14</v>
      </c>
      <c r="F19" s="18">
        <f t="shared" si="6"/>
        <v>14</v>
      </c>
      <c r="G19" s="18">
        <f t="shared" si="6"/>
        <v>8</v>
      </c>
      <c r="H19" s="18">
        <f t="shared" si="6"/>
        <v>-29</v>
      </c>
      <c r="I19" s="18">
        <f t="shared" si="6"/>
        <v>1</v>
      </c>
      <c r="J19" s="18">
        <f t="shared" si="6"/>
        <v>5</v>
      </c>
      <c r="K19" s="18">
        <f>K15-K17</f>
        <v>5</v>
      </c>
      <c r="L19" s="18">
        <f>L15-L17</f>
        <v>6</v>
      </c>
      <c r="M19" s="18">
        <f>M15-M17</f>
        <v>2</v>
      </c>
      <c r="N19" s="18">
        <f t="shared" ref="N19:AZ19" si="7">N15-N17</f>
        <v>9</v>
      </c>
      <c r="O19" s="18">
        <f t="shared" si="7"/>
        <v>-3</v>
      </c>
      <c r="P19" s="18">
        <f t="shared" si="7"/>
        <v>5</v>
      </c>
      <c r="Q19" s="18">
        <f t="shared" si="7"/>
        <v>-8</v>
      </c>
      <c r="R19" s="18">
        <f t="shared" si="7"/>
        <v>-8</v>
      </c>
      <c r="S19" s="18">
        <f t="shared" si="7"/>
        <v>5</v>
      </c>
      <c r="T19" s="18">
        <f t="shared" si="7"/>
        <v>9</v>
      </c>
      <c r="U19" s="18">
        <f t="shared" si="7"/>
        <v>-7</v>
      </c>
      <c r="V19" s="18">
        <f t="shared" si="7"/>
        <v>4</v>
      </c>
      <c r="W19" s="18">
        <f t="shared" si="7"/>
        <v>-3</v>
      </c>
      <c r="X19" s="18">
        <f t="shared" si="7"/>
        <v>7</v>
      </c>
      <c r="Y19" s="18">
        <f t="shared" si="7"/>
        <v>9</v>
      </c>
      <c r="Z19" s="18">
        <f t="shared" si="7"/>
        <v>-12</v>
      </c>
      <c r="AA19" s="18">
        <f t="shared" si="7"/>
        <v>1</v>
      </c>
      <c r="AB19" s="18">
        <f t="shared" si="7"/>
        <v>6</v>
      </c>
      <c r="AC19" s="18">
        <f t="shared" si="7"/>
        <v>3</v>
      </c>
      <c r="AD19" s="18">
        <f t="shared" si="7"/>
        <v>-5</v>
      </c>
      <c r="AE19" s="18">
        <f t="shared" si="7"/>
        <v>7</v>
      </c>
      <c r="AF19" s="18">
        <f t="shared" si="7"/>
        <v>-8</v>
      </c>
      <c r="AG19" s="18">
        <f t="shared" si="7"/>
        <v>1</v>
      </c>
      <c r="AH19" s="18">
        <f t="shared" si="7"/>
        <v>-14</v>
      </c>
      <c r="AI19" s="18">
        <f t="shared" si="7"/>
        <v>-129</v>
      </c>
      <c r="AJ19" s="18">
        <f t="shared" si="7"/>
        <v>0</v>
      </c>
      <c r="AK19" s="18">
        <f t="shared" si="7"/>
        <v>134</v>
      </c>
      <c r="AL19" s="18">
        <f t="shared" si="7"/>
        <v>8</v>
      </c>
      <c r="AM19" s="18">
        <f t="shared" si="7"/>
        <v>11</v>
      </c>
      <c r="AN19" s="18">
        <f t="shared" si="7"/>
        <v>5</v>
      </c>
      <c r="AO19" s="18">
        <f t="shared" si="7"/>
        <v>-5</v>
      </c>
      <c r="AP19" s="18">
        <f t="shared" si="7"/>
        <v>-3</v>
      </c>
      <c r="AQ19" s="18">
        <f t="shared" si="7"/>
        <v>-12</v>
      </c>
      <c r="AR19" s="18">
        <f t="shared" si="7"/>
        <v>5</v>
      </c>
      <c r="AS19" s="18">
        <f t="shared" si="7"/>
        <v>8</v>
      </c>
      <c r="AT19" s="18">
        <f t="shared" si="7"/>
        <v>-151</v>
      </c>
      <c r="AU19" s="18">
        <f t="shared" si="7"/>
        <v>103</v>
      </c>
      <c r="AV19" s="18">
        <f t="shared" si="7"/>
        <v>2</v>
      </c>
      <c r="AW19" s="18">
        <f t="shared" si="7"/>
        <v>6</v>
      </c>
      <c r="AX19" s="18">
        <f t="shared" si="7"/>
        <v>-2</v>
      </c>
      <c r="AY19" s="18">
        <f t="shared" si="7"/>
        <v>-6</v>
      </c>
      <c r="AZ19" s="18">
        <f t="shared" si="7"/>
        <v>0</v>
      </c>
    </row>
    <row r="20" spans="1:52" x14ac:dyDescent="0.55000000000000004">
      <c r="A20" s="3"/>
      <c r="B20" s="3"/>
      <c r="C20" s="3"/>
      <c r="D20" s="3"/>
      <c r="E20" s="3"/>
      <c r="F20" s="3"/>
      <c r="G20" s="3"/>
      <c r="H20" s="3"/>
      <c r="I20" s="3"/>
      <c r="J20" s="3"/>
      <c r="K20" s="2"/>
      <c r="L20" s="2"/>
      <c r="M20" s="2"/>
      <c r="N20" s="2"/>
      <c r="O20" s="2"/>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row>
    <row r="21" spans="1:52" x14ac:dyDescent="0.55000000000000004">
      <c r="A21" s="3" t="s">
        <v>18</v>
      </c>
      <c r="B21" s="3"/>
      <c r="C21" s="3"/>
      <c r="D21" s="3"/>
      <c r="E21" s="3"/>
      <c r="F21" s="3"/>
      <c r="G21" s="3"/>
      <c r="H21" s="3"/>
      <c r="I21" s="3"/>
      <c r="J21" s="3"/>
      <c r="K21" s="2"/>
      <c r="L21" s="2"/>
      <c r="M21" s="2"/>
      <c r="N21" s="2"/>
      <c r="O21" s="2"/>
      <c r="P21" s="3"/>
      <c r="Q21" s="3"/>
      <c r="R21" s="3"/>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row>
    <row r="22" spans="1:52" x14ac:dyDescent="0.55000000000000004">
      <c r="A22" s="3" t="s">
        <v>19</v>
      </c>
      <c r="B22" s="20"/>
      <c r="C22" s="20">
        <f t="shared" ref="C22:J22" si="8">+C19*2</f>
        <v>12</v>
      </c>
      <c r="D22" s="20">
        <f t="shared" si="8"/>
        <v>26</v>
      </c>
      <c r="E22" s="20">
        <f t="shared" si="8"/>
        <v>28</v>
      </c>
      <c r="F22" s="20">
        <f t="shared" si="8"/>
        <v>28</v>
      </c>
      <c r="G22" s="20">
        <f t="shared" si="8"/>
        <v>16</v>
      </c>
      <c r="H22" s="20">
        <f t="shared" si="8"/>
        <v>-58</v>
      </c>
      <c r="I22" s="20">
        <f t="shared" si="8"/>
        <v>2</v>
      </c>
      <c r="J22" s="20">
        <f t="shared" si="8"/>
        <v>10</v>
      </c>
      <c r="K22" s="20">
        <f>+K19*2</f>
        <v>10</v>
      </c>
      <c r="L22" s="20">
        <f>+L19*2</f>
        <v>12</v>
      </c>
      <c r="M22" s="20">
        <f>+M19*2</f>
        <v>4</v>
      </c>
      <c r="N22" s="20">
        <f t="shared" ref="N22:AZ22" si="9">+N19*2</f>
        <v>18</v>
      </c>
      <c r="O22" s="20">
        <f t="shared" si="9"/>
        <v>-6</v>
      </c>
      <c r="P22" s="20">
        <f t="shared" si="9"/>
        <v>10</v>
      </c>
      <c r="Q22" s="20">
        <f t="shared" si="9"/>
        <v>-16</v>
      </c>
      <c r="R22" s="20">
        <f t="shared" si="9"/>
        <v>-16</v>
      </c>
      <c r="S22" s="20">
        <f t="shared" si="9"/>
        <v>10</v>
      </c>
      <c r="T22" s="20">
        <f t="shared" si="9"/>
        <v>18</v>
      </c>
      <c r="U22" s="20">
        <f t="shared" si="9"/>
        <v>-14</v>
      </c>
      <c r="V22" s="20">
        <f t="shared" si="9"/>
        <v>8</v>
      </c>
      <c r="W22" s="20">
        <f t="shared" si="9"/>
        <v>-6</v>
      </c>
      <c r="X22" s="20">
        <f t="shared" si="9"/>
        <v>14</v>
      </c>
      <c r="Y22" s="20">
        <f t="shared" si="9"/>
        <v>18</v>
      </c>
      <c r="Z22" s="20">
        <f t="shared" si="9"/>
        <v>-24</v>
      </c>
      <c r="AA22" s="20">
        <f t="shared" si="9"/>
        <v>2</v>
      </c>
      <c r="AB22" s="20">
        <f t="shared" si="9"/>
        <v>12</v>
      </c>
      <c r="AC22" s="20">
        <f t="shared" si="9"/>
        <v>6</v>
      </c>
      <c r="AD22" s="20">
        <f t="shared" si="9"/>
        <v>-10</v>
      </c>
      <c r="AE22" s="20">
        <f t="shared" si="9"/>
        <v>14</v>
      </c>
      <c r="AF22" s="20">
        <f t="shared" si="9"/>
        <v>-16</v>
      </c>
      <c r="AG22" s="20">
        <f t="shared" si="9"/>
        <v>2</v>
      </c>
      <c r="AH22" s="20">
        <f t="shared" si="9"/>
        <v>-28</v>
      </c>
      <c r="AI22" s="20">
        <f t="shared" si="9"/>
        <v>-258</v>
      </c>
      <c r="AJ22" s="20">
        <f t="shared" si="9"/>
        <v>0</v>
      </c>
      <c r="AK22" s="20">
        <f t="shared" si="9"/>
        <v>268</v>
      </c>
      <c r="AL22" s="20">
        <f t="shared" si="9"/>
        <v>16</v>
      </c>
      <c r="AM22" s="20">
        <f t="shared" si="9"/>
        <v>22</v>
      </c>
      <c r="AN22" s="20">
        <f t="shared" si="9"/>
        <v>10</v>
      </c>
      <c r="AO22" s="20">
        <f t="shared" si="9"/>
        <v>-10</v>
      </c>
      <c r="AP22" s="20">
        <f t="shared" si="9"/>
        <v>-6</v>
      </c>
      <c r="AQ22" s="20">
        <f t="shared" si="9"/>
        <v>-24</v>
      </c>
      <c r="AR22" s="20">
        <f t="shared" si="9"/>
        <v>10</v>
      </c>
      <c r="AS22" s="20">
        <f t="shared" si="9"/>
        <v>16</v>
      </c>
      <c r="AT22" s="20">
        <f t="shared" si="9"/>
        <v>-302</v>
      </c>
      <c r="AU22" s="20">
        <f t="shared" si="9"/>
        <v>206</v>
      </c>
      <c r="AV22" s="20">
        <f t="shared" si="9"/>
        <v>4</v>
      </c>
      <c r="AW22" s="20">
        <f t="shared" si="9"/>
        <v>12</v>
      </c>
      <c r="AX22" s="20">
        <f t="shared" si="9"/>
        <v>-4</v>
      </c>
      <c r="AY22" s="20">
        <f t="shared" si="9"/>
        <v>-12</v>
      </c>
      <c r="AZ22" s="20">
        <f t="shared" si="9"/>
        <v>0</v>
      </c>
    </row>
    <row r="23" spans="1:52" x14ac:dyDescent="0.55000000000000004">
      <c r="A23" s="3"/>
      <c r="B23" s="3"/>
      <c r="C23" s="3"/>
      <c r="D23" s="3"/>
      <c r="E23" s="3"/>
      <c r="F23" s="3"/>
      <c r="G23" s="3"/>
      <c r="H23" s="3"/>
      <c r="I23" s="3"/>
      <c r="J23" s="3"/>
      <c r="K23" s="2"/>
      <c r="L23" s="2"/>
      <c r="M23" s="2"/>
      <c r="N23" s="2"/>
      <c r="O23" s="2"/>
      <c r="P23" s="3"/>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row>
    <row r="24" spans="1:52" ht="45" x14ac:dyDescent="0.55000000000000004">
      <c r="A24" s="22" t="s">
        <v>20</v>
      </c>
      <c r="B24" s="20"/>
      <c r="C24" s="20">
        <f t="shared" ref="C24:J24" si="10">+C22/C17</f>
        <v>0.13186813186813187</v>
      </c>
      <c r="D24" s="20">
        <f t="shared" si="10"/>
        <v>0.26804123711340205</v>
      </c>
      <c r="E24" s="20">
        <f t="shared" si="10"/>
        <v>0.25454545454545452</v>
      </c>
      <c r="F24" s="20">
        <f t="shared" si="10"/>
        <v>0.22580645161290322</v>
      </c>
      <c r="G24" s="20">
        <f t="shared" si="10"/>
        <v>0.11594202898550725</v>
      </c>
      <c r="H24" s="20">
        <f t="shared" si="10"/>
        <v>-0.39726027397260272</v>
      </c>
      <c r="I24" s="20">
        <f t="shared" si="10"/>
        <v>1.7094017094017096E-2</v>
      </c>
      <c r="J24" s="20">
        <f t="shared" si="10"/>
        <v>8.4745762711864403E-2</v>
      </c>
      <c r="K24" s="20">
        <f>+K22/K17</f>
        <v>8.4745762711864403E-2</v>
      </c>
      <c r="L24" s="20">
        <f>+L22/L17</f>
        <v>9.7560975609756101E-2</v>
      </c>
      <c r="M24" s="20">
        <f>+M22/M17</f>
        <v>3.1007751937984496E-2</v>
      </c>
      <c r="N24" s="20">
        <f t="shared" ref="N24:AZ24" si="11">+N22/N17</f>
        <v>0.13740458015267176</v>
      </c>
      <c r="O24" s="20">
        <f t="shared" si="11"/>
        <v>-4.2857142857142858E-2</v>
      </c>
      <c r="P24" s="20">
        <f t="shared" si="11"/>
        <v>7.2992700729927001E-2</v>
      </c>
      <c r="Q24" s="20">
        <f t="shared" si="11"/>
        <v>-0.11267605633802817</v>
      </c>
      <c r="R24" s="20">
        <f t="shared" si="11"/>
        <v>-0.11940298507462686</v>
      </c>
      <c r="S24" s="20">
        <f t="shared" si="11"/>
        <v>7.9365079365079361E-2</v>
      </c>
      <c r="T24" s="20">
        <f t="shared" si="11"/>
        <v>0.13740458015267176</v>
      </c>
      <c r="U24" s="20">
        <f t="shared" si="11"/>
        <v>-0.1</v>
      </c>
      <c r="V24" s="20">
        <f t="shared" si="11"/>
        <v>6.0150375939849621E-2</v>
      </c>
      <c r="W24" s="20">
        <f t="shared" si="11"/>
        <v>-4.3795620437956206E-2</v>
      </c>
      <c r="X24" s="20">
        <f t="shared" si="11"/>
        <v>0.1044776119402985</v>
      </c>
      <c r="Y24" s="20">
        <f t="shared" si="11"/>
        <v>0.1276595744680851</v>
      </c>
      <c r="Z24" s="20">
        <f t="shared" si="11"/>
        <v>-0.16</v>
      </c>
      <c r="AA24" s="20">
        <f t="shared" si="11"/>
        <v>1.4492753623188406E-2</v>
      </c>
      <c r="AB24" s="20">
        <f t="shared" si="11"/>
        <v>8.6330935251798566E-2</v>
      </c>
      <c r="AC24" s="20">
        <f t="shared" si="11"/>
        <v>4.1379310344827586E-2</v>
      </c>
      <c r="AD24" s="20">
        <f t="shared" si="11"/>
        <v>-6.7567567567567571E-2</v>
      </c>
      <c r="AE24" s="20">
        <f t="shared" si="11"/>
        <v>9.7902097902097904E-2</v>
      </c>
      <c r="AF24" s="20">
        <f t="shared" si="11"/>
        <v>-0.10666666666666667</v>
      </c>
      <c r="AG24" s="20">
        <f t="shared" si="11"/>
        <v>1.4084507042253521E-2</v>
      </c>
      <c r="AH24" s="20">
        <f t="shared" si="11"/>
        <v>-0.19580419580419581</v>
      </c>
      <c r="AI24" s="20">
        <f t="shared" si="11"/>
        <v>-2</v>
      </c>
      <c r="AJ24" s="20" t="e">
        <f t="shared" si="11"/>
        <v>#DIV/0!</v>
      </c>
      <c r="AK24" s="20" t="e">
        <f t="shared" si="11"/>
        <v>#DIV/0!</v>
      </c>
      <c r="AL24" s="20">
        <f t="shared" si="11"/>
        <v>0.11940298507462686</v>
      </c>
      <c r="AM24" s="20">
        <f t="shared" si="11"/>
        <v>0.15492957746478872</v>
      </c>
      <c r="AN24" s="20">
        <f t="shared" si="11"/>
        <v>6.535947712418301E-2</v>
      </c>
      <c r="AO24" s="20">
        <f t="shared" si="11"/>
        <v>-6.3291139240506333E-2</v>
      </c>
      <c r="AP24" s="20">
        <f t="shared" si="11"/>
        <v>-3.9215686274509803E-2</v>
      </c>
      <c r="AQ24" s="20">
        <f t="shared" si="11"/>
        <v>-0.16</v>
      </c>
      <c r="AR24" s="20">
        <f t="shared" si="11"/>
        <v>7.2463768115942032E-2</v>
      </c>
      <c r="AS24" s="20">
        <f t="shared" si="11"/>
        <v>0.11188811188811189</v>
      </c>
      <c r="AT24" s="20">
        <f t="shared" si="11"/>
        <v>-2</v>
      </c>
      <c r="AU24" s="20" t="e">
        <f t="shared" si="11"/>
        <v>#DIV/0!</v>
      </c>
      <c r="AV24" s="20">
        <f t="shared" si="11"/>
        <v>3.8834951456310676E-2</v>
      </c>
      <c r="AW24" s="20">
        <f t="shared" si="11"/>
        <v>0.11428571428571428</v>
      </c>
      <c r="AX24" s="20">
        <f t="shared" si="11"/>
        <v>-3.6036036036036036E-2</v>
      </c>
      <c r="AY24" s="20">
        <f t="shared" si="11"/>
        <v>-0.11009174311926606</v>
      </c>
      <c r="AZ24" s="20">
        <f t="shared" si="11"/>
        <v>0</v>
      </c>
    </row>
    <row r="25" spans="1:52" x14ac:dyDescent="0.55000000000000004">
      <c r="A25" s="3"/>
      <c r="B25" s="3"/>
      <c r="C25" s="3"/>
      <c r="D25" s="3"/>
      <c r="E25" s="3"/>
      <c r="F25" s="3"/>
      <c r="G25" s="3"/>
      <c r="H25" s="3"/>
      <c r="I25" s="3"/>
      <c r="J25" s="3"/>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row>
    <row r="26" spans="1:52" x14ac:dyDescent="0.55000000000000004">
      <c r="A26" s="23" t="s">
        <v>21</v>
      </c>
      <c r="B26" s="20"/>
      <c r="C26" s="20">
        <f t="shared" ref="C26:J26" si="12">+C24/12</f>
        <v>1.098901098901099E-2</v>
      </c>
      <c r="D26" s="20">
        <f t="shared" si="12"/>
        <v>2.2336769759450172E-2</v>
      </c>
      <c r="E26" s="20">
        <f t="shared" si="12"/>
        <v>2.121212121212121E-2</v>
      </c>
      <c r="F26" s="20">
        <f t="shared" si="12"/>
        <v>1.8817204301075269E-2</v>
      </c>
      <c r="G26" s="20">
        <f t="shared" si="12"/>
        <v>9.6618357487922701E-3</v>
      </c>
      <c r="H26" s="20">
        <f t="shared" si="12"/>
        <v>-3.3105022831050226E-2</v>
      </c>
      <c r="I26" s="20">
        <f t="shared" si="12"/>
        <v>1.4245014245014246E-3</v>
      </c>
      <c r="J26" s="20">
        <f t="shared" si="12"/>
        <v>7.0621468926553672E-3</v>
      </c>
      <c r="K26" s="20">
        <f>+K24/12</f>
        <v>7.0621468926553672E-3</v>
      </c>
      <c r="L26" s="20">
        <f>+L24/12</f>
        <v>8.130081300813009E-3</v>
      </c>
      <c r="M26" s="20">
        <f>+M24/12</f>
        <v>2.5839793281653748E-3</v>
      </c>
      <c r="N26" s="20">
        <f t="shared" ref="N26:AZ26" si="13">+N24/12</f>
        <v>1.1450381679389313E-2</v>
      </c>
      <c r="O26" s="20">
        <f t="shared" si="13"/>
        <v>-3.5714285714285713E-3</v>
      </c>
      <c r="P26" s="20">
        <f t="shared" si="13"/>
        <v>6.0827250608272501E-3</v>
      </c>
      <c r="Q26" s="20">
        <f t="shared" si="13"/>
        <v>-9.3896713615023476E-3</v>
      </c>
      <c r="R26" s="20">
        <f t="shared" si="13"/>
        <v>-9.9502487562189053E-3</v>
      </c>
      <c r="S26" s="20">
        <f t="shared" si="13"/>
        <v>6.6137566137566134E-3</v>
      </c>
      <c r="T26" s="20">
        <f t="shared" si="13"/>
        <v>1.1450381679389313E-2</v>
      </c>
      <c r="U26" s="20">
        <f t="shared" si="13"/>
        <v>-8.3333333333333332E-3</v>
      </c>
      <c r="V26" s="20">
        <f t="shared" si="13"/>
        <v>5.0125313283208017E-3</v>
      </c>
      <c r="W26" s="20">
        <f t="shared" si="13"/>
        <v>-3.6496350364963507E-3</v>
      </c>
      <c r="X26" s="20">
        <f t="shared" si="13"/>
        <v>8.7064676616915426E-3</v>
      </c>
      <c r="Y26" s="20">
        <f t="shared" si="13"/>
        <v>1.0638297872340425E-2</v>
      </c>
      <c r="Z26" s="20">
        <f t="shared" si="13"/>
        <v>-1.3333333333333334E-2</v>
      </c>
      <c r="AA26" s="20">
        <f t="shared" si="13"/>
        <v>1.2077294685990338E-3</v>
      </c>
      <c r="AB26" s="20">
        <f t="shared" si="13"/>
        <v>7.1942446043165471E-3</v>
      </c>
      <c r="AC26" s="20">
        <f t="shared" si="13"/>
        <v>3.4482758620689655E-3</v>
      </c>
      <c r="AD26" s="20">
        <f t="shared" si="13"/>
        <v>-5.6306306306306312E-3</v>
      </c>
      <c r="AE26" s="20">
        <f t="shared" si="13"/>
        <v>8.1585081585081581E-3</v>
      </c>
      <c r="AF26" s="20">
        <f t="shared" si="13"/>
        <v>-8.8888888888888889E-3</v>
      </c>
      <c r="AG26" s="20">
        <f t="shared" si="13"/>
        <v>1.1737089201877935E-3</v>
      </c>
      <c r="AH26" s="20">
        <f t="shared" si="13"/>
        <v>-1.6317016317016316E-2</v>
      </c>
      <c r="AI26" s="20">
        <f t="shared" si="13"/>
        <v>-0.16666666666666666</v>
      </c>
      <c r="AJ26" s="20" t="e">
        <f t="shared" si="13"/>
        <v>#DIV/0!</v>
      </c>
      <c r="AK26" s="20" t="e">
        <f t="shared" si="13"/>
        <v>#DIV/0!</v>
      </c>
      <c r="AL26" s="20">
        <f t="shared" si="13"/>
        <v>9.9502487562189053E-3</v>
      </c>
      <c r="AM26" s="20">
        <f t="shared" si="13"/>
        <v>1.2910798122065727E-2</v>
      </c>
      <c r="AN26" s="20">
        <f t="shared" si="13"/>
        <v>5.4466230936819175E-3</v>
      </c>
      <c r="AO26" s="20">
        <f t="shared" si="13"/>
        <v>-5.2742616033755281E-3</v>
      </c>
      <c r="AP26" s="20">
        <f t="shared" si="13"/>
        <v>-3.2679738562091504E-3</v>
      </c>
      <c r="AQ26" s="20">
        <f t="shared" si="13"/>
        <v>-1.3333333333333334E-2</v>
      </c>
      <c r="AR26" s="20">
        <f t="shared" si="13"/>
        <v>6.038647342995169E-3</v>
      </c>
      <c r="AS26" s="20">
        <f t="shared" si="13"/>
        <v>9.324009324009324E-3</v>
      </c>
      <c r="AT26" s="20">
        <f t="shared" si="13"/>
        <v>-0.16666666666666666</v>
      </c>
      <c r="AU26" s="20" t="e">
        <f t="shared" si="13"/>
        <v>#DIV/0!</v>
      </c>
      <c r="AV26" s="20">
        <f t="shared" si="13"/>
        <v>3.2362459546925564E-3</v>
      </c>
      <c r="AW26" s="20">
        <f t="shared" si="13"/>
        <v>9.5238095238095229E-3</v>
      </c>
      <c r="AX26" s="20">
        <f t="shared" si="13"/>
        <v>-3.003003003003003E-3</v>
      </c>
      <c r="AY26" s="20">
        <f t="shared" si="13"/>
        <v>-9.1743119266055051E-3</v>
      </c>
      <c r="AZ26" s="20">
        <f t="shared" si="13"/>
        <v>0</v>
      </c>
    </row>
    <row r="27" spans="1:52" x14ac:dyDescent="0.55000000000000004">
      <c r="A27" s="3"/>
      <c r="B27" s="3"/>
      <c r="C27" s="3"/>
      <c r="D27" s="3"/>
      <c r="E27" s="3"/>
      <c r="F27" s="3"/>
      <c r="G27" s="3"/>
      <c r="H27" s="3"/>
      <c r="I27" s="3"/>
      <c r="J27" s="3"/>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row>
    <row r="28" spans="1:52" ht="45" x14ac:dyDescent="0.55000000000000004">
      <c r="A28" s="22" t="s">
        <v>22</v>
      </c>
      <c r="B28" s="20"/>
      <c r="C28" s="20">
        <f t="shared" ref="C28:J28" si="14">IF(C5=C29,(C26*6),C26*12)</f>
        <v>6.5934065934065936E-2</v>
      </c>
      <c r="D28" s="20">
        <f t="shared" si="14"/>
        <v>0.26804123711340205</v>
      </c>
      <c r="E28" s="20">
        <f t="shared" si="14"/>
        <v>0.12727272727272726</v>
      </c>
      <c r="F28" s="20">
        <f t="shared" si="14"/>
        <v>0.22580645161290325</v>
      </c>
      <c r="G28" s="20">
        <f t="shared" si="14"/>
        <v>0.11594202898550723</v>
      </c>
      <c r="H28" s="20">
        <f t="shared" si="14"/>
        <v>-0.39726027397260272</v>
      </c>
      <c r="I28" s="20">
        <f t="shared" si="14"/>
        <v>8.5470085470085479E-3</v>
      </c>
      <c r="J28" s="20">
        <f t="shared" si="14"/>
        <v>8.4745762711864403E-2</v>
      </c>
      <c r="K28" s="20">
        <f t="shared" ref="K28:AS28" si="15">IF(K5=K29,(K26*6),K26*12)</f>
        <v>4.2372881355932202E-2</v>
      </c>
      <c r="L28" s="20">
        <f t="shared" si="15"/>
        <v>9.7560975609756101E-2</v>
      </c>
      <c r="M28" s="20">
        <f t="shared" si="15"/>
        <v>1.5503875968992248E-2</v>
      </c>
      <c r="N28" s="20">
        <f t="shared" si="15"/>
        <v>0.13740458015267176</v>
      </c>
      <c r="O28" s="20">
        <f t="shared" si="15"/>
        <v>-2.1428571428571429E-2</v>
      </c>
      <c r="P28" s="20">
        <f t="shared" si="15"/>
        <v>7.2992700729927001E-2</v>
      </c>
      <c r="Q28" s="20">
        <f t="shared" si="15"/>
        <v>-5.6338028169014086E-2</v>
      </c>
      <c r="R28" s="20">
        <f t="shared" si="15"/>
        <v>-0.11940298507462686</v>
      </c>
      <c r="S28" s="20">
        <f t="shared" si="15"/>
        <v>3.968253968253968E-2</v>
      </c>
      <c r="T28" s="20">
        <f t="shared" si="15"/>
        <v>0.13740458015267176</v>
      </c>
      <c r="U28" s="20">
        <f t="shared" si="15"/>
        <v>-0.05</v>
      </c>
      <c r="V28" s="20">
        <f t="shared" si="15"/>
        <v>6.0150375939849621E-2</v>
      </c>
      <c r="W28" s="20">
        <f t="shared" si="15"/>
        <v>-2.1897810218978103E-2</v>
      </c>
      <c r="X28" s="20">
        <f t="shared" si="15"/>
        <v>0.1044776119402985</v>
      </c>
      <c r="Y28" s="20">
        <f t="shared" si="15"/>
        <v>6.3829787234042548E-2</v>
      </c>
      <c r="Z28" s="20">
        <f t="shared" si="15"/>
        <v>-0.16</v>
      </c>
      <c r="AA28" s="20">
        <f t="shared" si="15"/>
        <v>7.2463768115942021E-3</v>
      </c>
      <c r="AB28" s="20">
        <f t="shared" si="15"/>
        <v>8.6330935251798566E-2</v>
      </c>
      <c r="AC28" s="20">
        <f t="shared" si="15"/>
        <v>2.0689655172413793E-2</v>
      </c>
      <c r="AD28" s="20">
        <f t="shared" si="15"/>
        <v>-6.7567567567567571E-2</v>
      </c>
      <c r="AE28" s="20">
        <f t="shared" si="15"/>
        <v>4.8951048951048945E-2</v>
      </c>
      <c r="AF28" s="20">
        <f t="shared" si="15"/>
        <v>-0.10666666666666666</v>
      </c>
      <c r="AG28" s="20">
        <f t="shared" si="15"/>
        <v>7.0422535211267607E-3</v>
      </c>
      <c r="AH28" s="20">
        <f t="shared" si="15"/>
        <v>-0.19580419580419578</v>
      </c>
      <c r="AI28" s="20">
        <f t="shared" si="15"/>
        <v>-1</v>
      </c>
      <c r="AJ28" s="20" t="e">
        <f t="shared" si="15"/>
        <v>#DIV/0!</v>
      </c>
      <c r="AK28" s="20" t="e">
        <f t="shared" si="15"/>
        <v>#DIV/0!</v>
      </c>
      <c r="AL28" s="20">
        <f t="shared" si="15"/>
        <v>0.11940298507462686</v>
      </c>
      <c r="AM28" s="20">
        <f t="shared" si="15"/>
        <v>7.746478873239436E-2</v>
      </c>
      <c r="AN28" s="20">
        <f t="shared" si="15"/>
        <v>6.535947712418301E-2</v>
      </c>
      <c r="AO28" s="20">
        <f t="shared" si="15"/>
        <v>-3.1645569620253167E-2</v>
      </c>
      <c r="AP28" s="20">
        <f t="shared" si="15"/>
        <v>-3.9215686274509803E-2</v>
      </c>
      <c r="AQ28" s="20">
        <f t="shared" si="15"/>
        <v>-0.08</v>
      </c>
      <c r="AR28" s="20">
        <f t="shared" si="15"/>
        <v>7.2463768115942032E-2</v>
      </c>
      <c r="AS28" s="20">
        <f t="shared" si="15"/>
        <v>5.5944055944055944E-2</v>
      </c>
      <c r="AT28" s="20">
        <f t="shared" ref="AT28:AZ28" si="16">IF(AT5=AT29,(AT26*6),AT26*12)</f>
        <v>-2</v>
      </c>
      <c r="AU28" s="20" t="e">
        <f t="shared" si="16"/>
        <v>#DIV/0!</v>
      </c>
      <c r="AV28" s="20">
        <f t="shared" si="16"/>
        <v>3.8834951456310676E-2</v>
      </c>
      <c r="AW28" s="20">
        <f t="shared" si="16"/>
        <v>5.7142857142857134E-2</v>
      </c>
      <c r="AX28" s="20">
        <f t="shared" si="16"/>
        <v>-3.6036036036036036E-2</v>
      </c>
      <c r="AY28" s="20">
        <f t="shared" si="16"/>
        <v>-5.5045871559633031E-2</v>
      </c>
      <c r="AZ28" s="20">
        <f t="shared" si="16"/>
        <v>0</v>
      </c>
    </row>
    <row r="29" spans="1:52" ht="24" customHeight="1" x14ac:dyDescent="0.55000000000000004">
      <c r="A29" s="24" t="s">
        <v>23</v>
      </c>
      <c r="B29" s="24"/>
      <c r="C29" s="24" t="s">
        <v>5</v>
      </c>
      <c r="D29" s="24" t="s">
        <v>5</v>
      </c>
      <c r="E29" s="24" t="s">
        <v>5</v>
      </c>
      <c r="F29" s="24" t="s">
        <v>5</v>
      </c>
      <c r="G29" s="24" t="s">
        <v>5</v>
      </c>
      <c r="H29" s="24" t="s">
        <v>5</v>
      </c>
      <c r="I29" s="24" t="s">
        <v>5</v>
      </c>
      <c r="J29" s="24" t="s">
        <v>5</v>
      </c>
      <c r="K29" s="2" t="s">
        <v>9</v>
      </c>
      <c r="L29" s="2" t="s">
        <v>9</v>
      </c>
      <c r="M29" s="2" t="s">
        <v>9</v>
      </c>
      <c r="N29" s="2" t="s">
        <v>9</v>
      </c>
      <c r="O29" s="2" t="s">
        <v>9</v>
      </c>
      <c r="P29" s="2" t="s">
        <v>9</v>
      </c>
      <c r="Q29" s="2" t="s">
        <v>9</v>
      </c>
      <c r="R29" s="2" t="s">
        <v>9</v>
      </c>
      <c r="S29" s="2" t="s">
        <v>9</v>
      </c>
      <c r="T29" s="2" t="s">
        <v>9</v>
      </c>
      <c r="U29" s="2" t="s">
        <v>9</v>
      </c>
      <c r="V29" s="2" t="s">
        <v>9</v>
      </c>
      <c r="W29" s="2" t="s">
        <v>9</v>
      </c>
      <c r="X29" s="2" t="s">
        <v>9</v>
      </c>
      <c r="Y29" s="2" t="s">
        <v>9</v>
      </c>
      <c r="Z29" s="2" t="s">
        <v>9</v>
      </c>
      <c r="AA29" s="2" t="s">
        <v>9</v>
      </c>
      <c r="AB29" s="2" t="s">
        <v>9</v>
      </c>
      <c r="AC29" s="2" t="s">
        <v>9</v>
      </c>
      <c r="AD29" s="2" t="s">
        <v>9</v>
      </c>
      <c r="AE29" s="2" t="s">
        <v>9</v>
      </c>
      <c r="AF29" s="2" t="s">
        <v>9</v>
      </c>
      <c r="AG29" s="2" t="s">
        <v>9</v>
      </c>
      <c r="AH29" s="2" t="s">
        <v>9</v>
      </c>
      <c r="AI29" s="2" t="s">
        <v>9</v>
      </c>
      <c r="AJ29" s="2" t="s">
        <v>9</v>
      </c>
      <c r="AK29" s="2" t="s">
        <v>9</v>
      </c>
      <c r="AL29" s="2" t="s">
        <v>9</v>
      </c>
      <c r="AM29" s="2" t="s">
        <v>9</v>
      </c>
      <c r="AN29" s="2" t="s">
        <v>9</v>
      </c>
      <c r="AO29" s="2" t="s">
        <v>9</v>
      </c>
      <c r="AP29" s="2" t="s">
        <v>9</v>
      </c>
      <c r="AQ29" s="2" t="s">
        <v>9</v>
      </c>
      <c r="AR29" s="2" t="s">
        <v>9</v>
      </c>
      <c r="AS29" s="2" t="s">
        <v>9</v>
      </c>
      <c r="AT29" s="2" t="s">
        <v>9</v>
      </c>
      <c r="AU29" s="2" t="s">
        <v>9</v>
      </c>
      <c r="AV29" s="2" t="s">
        <v>9</v>
      </c>
      <c r="AW29" s="2" t="s">
        <v>9</v>
      </c>
      <c r="AX29" s="2" t="s">
        <v>9</v>
      </c>
      <c r="AY29" s="2" t="s">
        <v>9</v>
      </c>
      <c r="AZ29" s="2" t="s">
        <v>9</v>
      </c>
    </row>
    <row r="30" spans="1:52" x14ac:dyDescent="0.55000000000000004">
      <c r="A30" s="3"/>
      <c r="B30" s="3"/>
      <c r="C30" s="3"/>
      <c r="D30" s="3"/>
      <c r="E30" s="3"/>
      <c r="F30" s="3"/>
      <c r="G30" s="3"/>
      <c r="H30" s="3"/>
      <c r="I30" s="3"/>
      <c r="J30" s="3"/>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row>
    <row r="31" spans="1:52" ht="90" x14ac:dyDescent="0.55000000000000004">
      <c r="A31" s="22" t="s">
        <v>24</v>
      </c>
      <c r="B31" s="20"/>
      <c r="C31" s="20">
        <f t="shared" ref="C31:J31" si="17">+(C28*C15)+C15</f>
        <v>103.39560439560439</v>
      </c>
      <c r="D31" s="20">
        <f t="shared" si="17"/>
        <v>139.48453608247422</v>
      </c>
      <c r="E31" s="20">
        <f t="shared" si="17"/>
        <v>139.78181818181818</v>
      </c>
      <c r="F31" s="20">
        <f t="shared" si="17"/>
        <v>169.16129032258064</v>
      </c>
      <c r="G31" s="20">
        <f t="shared" si="17"/>
        <v>162.92753623188406</v>
      </c>
      <c r="H31" s="20">
        <f t="shared" si="17"/>
        <v>70.520547945205479</v>
      </c>
      <c r="I31" s="20">
        <f t="shared" si="17"/>
        <v>119.00854700854701</v>
      </c>
      <c r="J31" s="20">
        <f t="shared" si="17"/>
        <v>133.42372881355931</v>
      </c>
      <c r="K31" s="20">
        <f>+(K28*K15)+K15</f>
        <v>128.21186440677965</v>
      </c>
      <c r="L31" s="20">
        <f>+(L28*L15)+L15</f>
        <v>141.58536585365854</v>
      </c>
      <c r="M31" s="20">
        <f>+(M28*M15)+M15</f>
        <v>133.03100775193798</v>
      </c>
      <c r="N31" s="20">
        <f t="shared" ref="N31:AZ31" si="18">+(N28*N15)+N15</f>
        <v>159.23664122137404</v>
      </c>
      <c r="O31" s="20">
        <f t="shared" si="18"/>
        <v>134.06428571428572</v>
      </c>
      <c r="P31" s="20">
        <f t="shared" si="18"/>
        <v>152.36496350364962</v>
      </c>
      <c r="Q31" s="20">
        <f t="shared" si="18"/>
        <v>126.45070422535211</v>
      </c>
      <c r="R31" s="20">
        <f t="shared" si="18"/>
        <v>110.95522388059702</v>
      </c>
      <c r="S31" s="20">
        <f t="shared" si="18"/>
        <v>136.19841269841271</v>
      </c>
      <c r="T31" s="20">
        <f t="shared" si="18"/>
        <v>159.23664122137404</v>
      </c>
      <c r="U31" s="20">
        <f t="shared" si="18"/>
        <v>126.35</v>
      </c>
      <c r="V31" s="20">
        <f t="shared" si="18"/>
        <v>145.24060150375939</v>
      </c>
      <c r="W31" s="20">
        <f t="shared" si="18"/>
        <v>131.06569343065692</v>
      </c>
      <c r="X31" s="20">
        <f t="shared" si="18"/>
        <v>155.73134328358208</v>
      </c>
      <c r="Y31" s="20">
        <f t="shared" si="18"/>
        <v>159.57446808510639</v>
      </c>
      <c r="Z31" s="20">
        <f t="shared" si="18"/>
        <v>115.92</v>
      </c>
      <c r="AA31" s="20">
        <f t="shared" si="18"/>
        <v>140.00724637681159</v>
      </c>
      <c r="AB31" s="20">
        <f t="shared" si="18"/>
        <v>157.5179856115108</v>
      </c>
      <c r="AC31" s="20">
        <f t="shared" si="18"/>
        <v>151.06206896551726</v>
      </c>
      <c r="AD31" s="20">
        <f t="shared" si="18"/>
        <v>133.33783783783784</v>
      </c>
      <c r="AE31" s="20">
        <f t="shared" si="18"/>
        <v>157.34265734265733</v>
      </c>
      <c r="AF31" s="20">
        <f t="shared" si="18"/>
        <v>126.85333333333334</v>
      </c>
      <c r="AG31" s="20">
        <f t="shared" si="18"/>
        <v>144.00704225352112</v>
      </c>
      <c r="AH31" s="20">
        <f t="shared" si="18"/>
        <v>103.74125874125875</v>
      </c>
      <c r="AI31" s="20">
        <f t="shared" si="18"/>
        <v>0</v>
      </c>
      <c r="AJ31" s="20" t="e">
        <f t="shared" si="18"/>
        <v>#DIV/0!</v>
      </c>
      <c r="AK31" s="20" t="e">
        <f t="shared" si="18"/>
        <v>#DIV/0!</v>
      </c>
      <c r="AL31" s="20">
        <f t="shared" si="18"/>
        <v>158.955223880597</v>
      </c>
      <c r="AM31" s="20">
        <f t="shared" si="18"/>
        <v>164.85211267605632</v>
      </c>
      <c r="AN31" s="20">
        <f t="shared" si="18"/>
        <v>168.32679738562092</v>
      </c>
      <c r="AO31" s="20">
        <f t="shared" si="18"/>
        <v>148.15822784810126</v>
      </c>
      <c r="AP31" s="20">
        <f t="shared" si="18"/>
        <v>144.11764705882354</v>
      </c>
      <c r="AQ31" s="20">
        <f t="shared" si="18"/>
        <v>126.96</v>
      </c>
      <c r="AR31" s="20">
        <f t="shared" si="18"/>
        <v>153.36231884057972</v>
      </c>
      <c r="AS31" s="20">
        <f t="shared" si="18"/>
        <v>159.44755244755245</v>
      </c>
      <c r="AT31" s="20">
        <f t="shared" si="18"/>
        <v>0</v>
      </c>
      <c r="AU31" s="20" t="e">
        <f t="shared" si="18"/>
        <v>#DIV/0!</v>
      </c>
      <c r="AV31" s="20">
        <f t="shared" si="18"/>
        <v>109.07766990291262</v>
      </c>
      <c r="AW31" s="20">
        <f t="shared" si="18"/>
        <v>117.34285714285714</v>
      </c>
      <c r="AX31" s="20">
        <f t="shared" si="18"/>
        <v>105.07207207207207</v>
      </c>
      <c r="AY31" s="20">
        <f t="shared" si="18"/>
        <v>97.330275229357795</v>
      </c>
      <c r="AZ31" s="20">
        <f t="shared" si="18"/>
        <v>103</v>
      </c>
    </row>
    <row r="32" spans="1:52" x14ac:dyDescent="0.55000000000000004">
      <c r="A32" s="3"/>
      <c r="B32" s="3"/>
      <c r="C32" s="3"/>
      <c r="D32" s="3"/>
      <c r="E32" s="3"/>
      <c r="F32" s="3"/>
      <c r="G32" s="3"/>
      <c r="H32" s="3"/>
      <c r="I32" s="3"/>
      <c r="J32" s="3"/>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row>
    <row r="33" spans="1:52" ht="67.5" x14ac:dyDescent="0.55000000000000004">
      <c r="A33" s="22" t="s">
        <v>25</v>
      </c>
      <c r="B33" s="20"/>
      <c r="C33" s="20">
        <f>(+C31/3.2)-C13</f>
        <v>6.3111263736263723</v>
      </c>
      <c r="D33" s="20">
        <f t="shared" ref="D33:AZ33" si="19">(+D31/3.2)-D13</f>
        <v>9.5889175257731907</v>
      </c>
      <c r="E33" s="20">
        <f t="shared" si="19"/>
        <v>9.6818181818181799</v>
      </c>
      <c r="F33" s="20">
        <f t="shared" si="19"/>
        <v>8.8629032258064484</v>
      </c>
      <c r="G33" s="20">
        <f t="shared" si="19"/>
        <v>6.9148550724637659</v>
      </c>
      <c r="H33" s="20">
        <f t="shared" si="19"/>
        <v>-11.962328767123289</v>
      </c>
      <c r="I33" s="20">
        <f t="shared" si="19"/>
        <v>3.1901709401709368</v>
      </c>
      <c r="J33" s="20">
        <f t="shared" si="19"/>
        <v>7.6949152542372801</v>
      </c>
      <c r="K33" s="20">
        <f t="shared" ref="K33" si="20">(+K31/3.2)-K13</f>
        <v>6.0662076271186365</v>
      </c>
      <c r="L33" s="20">
        <f t="shared" si="19"/>
        <v>7.2454268292682897</v>
      </c>
      <c r="M33" s="20">
        <f t="shared" si="19"/>
        <v>-0.42781007751938205</v>
      </c>
      <c r="N33" s="20">
        <f t="shared" si="19"/>
        <v>7.7614503816793885</v>
      </c>
      <c r="O33" s="20">
        <f t="shared" si="19"/>
        <v>-0.1049107142857153</v>
      </c>
      <c r="P33" s="20">
        <f t="shared" si="19"/>
        <v>5.614051094890506</v>
      </c>
      <c r="Q33" s="20">
        <f t="shared" si="19"/>
        <v>-2.4841549295774641</v>
      </c>
      <c r="R33" s="20">
        <f t="shared" si="19"/>
        <v>-7.3264925373134346</v>
      </c>
      <c r="S33" s="20">
        <f t="shared" si="19"/>
        <v>0.56200396825396837</v>
      </c>
      <c r="T33" s="20">
        <f t="shared" si="19"/>
        <v>7.7614503816793885</v>
      </c>
      <c r="U33" s="20">
        <f t="shared" si="19"/>
        <v>-2.5156250000000071</v>
      </c>
      <c r="V33" s="20">
        <f t="shared" si="19"/>
        <v>3.387687969924805</v>
      </c>
      <c r="W33" s="20">
        <f t="shared" si="19"/>
        <v>-1.0419708029197139</v>
      </c>
      <c r="X33" s="20">
        <f t="shared" si="19"/>
        <v>8.6660447761193993</v>
      </c>
      <c r="Y33" s="20">
        <f t="shared" si="19"/>
        <v>9.867021276595743</v>
      </c>
      <c r="Z33" s="20">
        <f t="shared" si="19"/>
        <v>-3.7749999999999986</v>
      </c>
      <c r="AA33" s="20">
        <f t="shared" si="19"/>
        <v>3.7522644927536177</v>
      </c>
      <c r="AB33" s="20">
        <f t="shared" si="19"/>
        <v>7.2243705035971217</v>
      </c>
      <c r="AC33" s="20">
        <f t="shared" si="19"/>
        <v>5.2068965517241423</v>
      </c>
      <c r="AD33" s="20">
        <f t="shared" si="19"/>
        <v>-0.33192567567567721</v>
      </c>
      <c r="AE33" s="20">
        <f t="shared" si="19"/>
        <v>7.1695804195804129</v>
      </c>
      <c r="AF33" s="20">
        <f t="shared" si="19"/>
        <v>-2.3583333333333343</v>
      </c>
      <c r="AG33" s="20">
        <f t="shared" si="19"/>
        <v>3.0022007042253449</v>
      </c>
      <c r="AH33" s="20">
        <f t="shared" si="19"/>
        <v>-9.5808566433566469</v>
      </c>
      <c r="AI33" s="20">
        <f t="shared" si="19"/>
        <v>-24</v>
      </c>
      <c r="AJ33" s="20" t="e">
        <f t="shared" si="19"/>
        <v>#DIV/0!</v>
      </c>
      <c r="AK33" s="20" t="e">
        <f t="shared" si="19"/>
        <v>#DIV/0!</v>
      </c>
      <c r="AL33" s="20">
        <f t="shared" si="19"/>
        <v>7.6735074626865583</v>
      </c>
      <c r="AM33" s="20">
        <f t="shared" si="19"/>
        <v>9.5162852112676006</v>
      </c>
      <c r="AN33" s="20">
        <f t="shared" si="19"/>
        <v>10.602124183006538</v>
      </c>
      <c r="AO33" s="20">
        <f t="shared" si="19"/>
        <v>4.2994462025316409</v>
      </c>
      <c r="AP33" s="20">
        <f t="shared" si="19"/>
        <v>5.036764705882355</v>
      </c>
      <c r="AQ33" s="20">
        <f t="shared" si="19"/>
        <v>-1.3250000000000028</v>
      </c>
      <c r="AR33" s="20">
        <f t="shared" si="19"/>
        <v>6.9257246376811565</v>
      </c>
      <c r="AS33" s="20">
        <f t="shared" si="19"/>
        <v>8.82736013986014</v>
      </c>
      <c r="AT33" s="20">
        <f t="shared" si="19"/>
        <v>0</v>
      </c>
      <c r="AU33" s="20" t="e">
        <f t="shared" si="19"/>
        <v>#DIV/0!</v>
      </c>
      <c r="AV33" s="20">
        <f t="shared" si="19"/>
        <v>-2.9132281553398087</v>
      </c>
      <c r="AW33" s="20">
        <f t="shared" si="19"/>
        <v>-0.3303571428571459</v>
      </c>
      <c r="AX33" s="20">
        <f t="shared" si="19"/>
        <v>-4.1649774774774784</v>
      </c>
      <c r="AY33" s="20">
        <f t="shared" si="19"/>
        <v>-6.5842889908256907</v>
      </c>
      <c r="AZ33" s="20">
        <f t="shared" si="19"/>
        <v>32.1875</v>
      </c>
    </row>
    <row r="34" spans="1:52" x14ac:dyDescent="0.55000000000000004">
      <c r="A34" s="3"/>
      <c r="B34" s="3"/>
      <c r="C34" s="3"/>
      <c r="D34" s="3"/>
      <c r="E34" s="3"/>
      <c r="F34" s="3"/>
      <c r="G34" s="3"/>
      <c r="H34" s="3"/>
      <c r="I34" s="3"/>
      <c r="J34" s="3"/>
      <c r="K34" s="3"/>
      <c r="L34" s="3"/>
      <c r="M34" s="3"/>
      <c r="N34" s="3"/>
      <c r="O34" s="3"/>
      <c r="P34" s="3"/>
      <c r="Q34" s="3"/>
      <c r="R34" s="3"/>
      <c r="S34" s="3"/>
      <c r="T34" s="3"/>
      <c r="U34" s="3"/>
      <c r="V34" s="3"/>
      <c r="W34" s="3"/>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row>
    <row r="35" spans="1:52" s="19" customFormat="1" x14ac:dyDescent="0.55000000000000004">
      <c r="A35" s="25" t="s">
        <v>26</v>
      </c>
      <c r="B35" s="12"/>
      <c r="C35" s="12">
        <f>C33</f>
        <v>6.3111263736263723</v>
      </c>
      <c r="D35" s="12">
        <f t="shared" ref="D35:AZ35" si="21">D33</f>
        <v>9.5889175257731907</v>
      </c>
      <c r="E35" s="12">
        <f>IF(AND(E9&gt;79.99999%),E33,0)</f>
        <v>9.6818181818181799</v>
      </c>
      <c r="F35" s="12">
        <f t="shared" ref="F35:AS35" si="22">IF(AND(F9&gt;79.99999%),F33,0)</f>
        <v>0</v>
      </c>
      <c r="G35" s="12">
        <f t="shared" si="22"/>
        <v>6.9148550724637659</v>
      </c>
      <c r="H35" s="12">
        <f t="shared" si="22"/>
        <v>-11.962328767123289</v>
      </c>
      <c r="I35" s="12">
        <f t="shared" si="22"/>
        <v>3.1901709401709368</v>
      </c>
      <c r="J35" s="12">
        <f t="shared" si="22"/>
        <v>7.6949152542372801</v>
      </c>
      <c r="K35" s="12">
        <f t="shared" ref="K35" si="23">IF(AND(K9&gt;79.99999%),K33,0)</f>
        <v>6.0662076271186365</v>
      </c>
      <c r="L35" s="12">
        <f t="shared" si="22"/>
        <v>7.2454268292682897</v>
      </c>
      <c r="M35" s="12">
        <f t="shared" si="22"/>
        <v>0</v>
      </c>
      <c r="N35" s="12">
        <f t="shared" si="22"/>
        <v>7.7614503816793885</v>
      </c>
      <c r="O35" s="12">
        <f t="shared" si="22"/>
        <v>-0.1049107142857153</v>
      </c>
      <c r="P35" s="12">
        <f t="shared" si="22"/>
        <v>5.614051094890506</v>
      </c>
      <c r="Q35" s="12">
        <f t="shared" si="22"/>
        <v>0</v>
      </c>
      <c r="R35" s="12">
        <f t="shared" si="22"/>
        <v>0</v>
      </c>
      <c r="S35" s="12">
        <f t="shared" si="22"/>
        <v>0</v>
      </c>
      <c r="T35" s="12">
        <f t="shared" si="22"/>
        <v>7.7614503816793885</v>
      </c>
      <c r="U35" s="12">
        <f t="shared" si="22"/>
        <v>0</v>
      </c>
      <c r="V35" s="12">
        <f t="shared" si="22"/>
        <v>3.387687969924805</v>
      </c>
      <c r="W35" s="12">
        <f t="shared" si="22"/>
        <v>0</v>
      </c>
      <c r="X35" s="12">
        <f t="shared" si="22"/>
        <v>8.6660447761193993</v>
      </c>
      <c r="Y35" s="12">
        <f t="shared" si="22"/>
        <v>9.867021276595743</v>
      </c>
      <c r="Z35" s="12">
        <f t="shared" si="22"/>
        <v>-3.7749999999999986</v>
      </c>
      <c r="AA35" s="12">
        <f t="shared" si="22"/>
        <v>3.7522644927536177</v>
      </c>
      <c r="AB35" s="12">
        <f t="shared" si="22"/>
        <v>7.2243705035971217</v>
      </c>
      <c r="AC35" s="12">
        <f t="shared" si="22"/>
        <v>5.2068965517241423</v>
      </c>
      <c r="AD35" s="12">
        <f t="shared" si="22"/>
        <v>-0.33192567567567721</v>
      </c>
      <c r="AE35" s="12">
        <f t="shared" si="22"/>
        <v>7.1695804195804129</v>
      </c>
      <c r="AF35" s="12">
        <f t="shared" si="22"/>
        <v>-2.3583333333333343</v>
      </c>
      <c r="AG35" s="12">
        <f t="shared" si="22"/>
        <v>3.0022007042253449</v>
      </c>
      <c r="AH35" s="12">
        <f t="shared" si="22"/>
        <v>0</v>
      </c>
      <c r="AI35" s="12">
        <f t="shared" si="22"/>
        <v>0</v>
      </c>
      <c r="AJ35" s="12">
        <f t="shared" si="22"/>
        <v>0</v>
      </c>
      <c r="AK35" s="12">
        <f t="shared" si="22"/>
        <v>0</v>
      </c>
      <c r="AL35" s="12">
        <f t="shared" si="22"/>
        <v>7.6735074626865583</v>
      </c>
      <c r="AM35" s="12">
        <f t="shared" si="22"/>
        <v>9.5162852112676006</v>
      </c>
      <c r="AN35" s="12">
        <f t="shared" si="22"/>
        <v>10.602124183006538</v>
      </c>
      <c r="AO35" s="12">
        <f t="shared" si="22"/>
        <v>4.2994462025316409</v>
      </c>
      <c r="AP35" s="12">
        <f t="shared" si="22"/>
        <v>5.036764705882355</v>
      </c>
      <c r="AQ35" s="12">
        <f t="shared" si="22"/>
        <v>-1.3250000000000028</v>
      </c>
      <c r="AR35" s="12">
        <f t="shared" si="22"/>
        <v>6.9257246376811565</v>
      </c>
      <c r="AS35" s="12">
        <f t="shared" si="22"/>
        <v>8.82736013986014</v>
      </c>
      <c r="AT35" s="12">
        <f t="shared" si="21"/>
        <v>0</v>
      </c>
      <c r="AU35" s="12" t="e">
        <f t="shared" si="21"/>
        <v>#DIV/0!</v>
      </c>
      <c r="AV35" s="12">
        <f t="shared" si="21"/>
        <v>-2.9132281553398087</v>
      </c>
      <c r="AW35" s="12">
        <f t="shared" si="21"/>
        <v>-0.3303571428571459</v>
      </c>
      <c r="AX35" s="12">
        <f t="shared" si="21"/>
        <v>-4.1649774774774784</v>
      </c>
      <c r="AY35" s="12">
        <f t="shared" si="21"/>
        <v>-6.5842889908256907</v>
      </c>
      <c r="AZ35" s="12">
        <f t="shared" si="21"/>
        <v>32.1875</v>
      </c>
    </row>
  </sheetData>
  <mergeCells count="1">
    <mergeCell ref="J2:J3"/>
  </mergeCells>
  <conditionalFormatting sqref="M24:AP28 M30:AP32">
    <cfRule type="expression" dxfId="69" priority="14" stopIfTrue="1">
      <formula>ISERROR</formula>
    </cfRule>
  </conditionalFormatting>
  <conditionalFormatting sqref="M29:AP29">
    <cfRule type="cellIs" dxfId="68" priority="15" stopIfTrue="1" operator="equal">
      <formula>"January"</formula>
    </cfRule>
  </conditionalFormatting>
  <conditionalFormatting sqref="L30:L32 B24:J24 B26:J26 B28:J28 B31:J31 B33:J33 AT35:AZ35 L33:AZ33 K24:L28 K30:K33">
    <cfRule type="expression" dxfId="67" priority="12" stopIfTrue="1">
      <formula>ISERROR</formula>
    </cfRule>
  </conditionalFormatting>
  <conditionalFormatting sqref="K29:L29">
    <cfRule type="cellIs" dxfId="66" priority="13" stopIfTrue="1" operator="equal">
      <formula>"January"</formula>
    </cfRule>
  </conditionalFormatting>
  <conditionalFormatting sqref="AQ24:AR28 AQ30:AR32">
    <cfRule type="expression" dxfId="65" priority="10" stopIfTrue="1">
      <formula>ISERROR</formula>
    </cfRule>
  </conditionalFormatting>
  <conditionalFormatting sqref="AQ29:AR29">
    <cfRule type="cellIs" dxfId="64" priority="11" stopIfTrue="1" operator="equal">
      <formula>"January"</formula>
    </cfRule>
  </conditionalFormatting>
  <conditionalFormatting sqref="AS24:AT28 AS30:AT32">
    <cfRule type="expression" dxfId="63" priority="8" stopIfTrue="1">
      <formula>ISERROR</formula>
    </cfRule>
  </conditionalFormatting>
  <conditionalFormatting sqref="AS29:AT29">
    <cfRule type="cellIs" dxfId="62" priority="9" stopIfTrue="1" operator="equal">
      <formula>"January"</formula>
    </cfRule>
  </conditionalFormatting>
  <conditionalFormatting sqref="AU24:AV28 AU30:AV32">
    <cfRule type="expression" dxfId="61" priority="6" stopIfTrue="1">
      <formula>ISERROR</formula>
    </cfRule>
  </conditionalFormatting>
  <conditionalFormatting sqref="AU29:AV29">
    <cfRule type="cellIs" dxfId="60" priority="7" stopIfTrue="1" operator="equal">
      <formula>"January"</formula>
    </cfRule>
  </conditionalFormatting>
  <conditionalFormatting sqref="AW24:AX28 AW30:AX32">
    <cfRule type="expression" dxfId="59" priority="4" stopIfTrue="1">
      <formula>ISERROR</formula>
    </cfRule>
  </conditionalFormatting>
  <conditionalFormatting sqref="AW29:AX29">
    <cfRule type="cellIs" dxfId="58" priority="5" stopIfTrue="1" operator="equal">
      <formula>"January"</formula>
    </cfRule>
  </conditionalFormatting>
  <conditionalFormatting sqref="AY24:AZ28 AY30:AZ32">
    <cfRule type="expression" dxfId="57" priority="2" stopIfTrue="1">
      <formula>ISERROR</formula>
    </cfRule>
  </conditionalFormatting>
  <conditionalFormatting sqref="AY29:AZ29">
    <cfRule type="cellIs" dxfId="56" priority="3" stopIfTrue="1" operator="equal">
      <formula>"January"</formula>
    </cfRule>
  </conditionalFormatting>
  <conditionalFormatting sqref="AT35:AZ35">
    <cfRule type="cellIs" dxfId="55" priority="1" operator="greaterThan">
      <formula>0.499999</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F50"/>
  <sheetViews>
    <sheetView topLeftCell="A13" zoomScale="90" zoomScaleNormal="90" workbookViewId="0">
      <selection activeCell="K26" sqref="K26"/>
    </sheetView>
  </sheetViews>
  <sheetFormatPr defaultColWidth="11" defaultRowHeight="22.5" x14ac:dyDescent="0.55000000000000004"/>
  <cols>
    <col min="2" max="2" width="47.21875" customWidth="1"/>
    <col min="3" max="5" width="11.109375" bestFit="1" customWidth="1"/>
    <col min="6" max="6" width="15.109375" customWidth="1"/>
    <col min="7" max="10" width="11.109375" bestFit="1" customWidth="1"/>
    <col min="11" max="12" width="12.77734375" style="19" customWidth="1"/>
    <col min="13" max="30" width="11.109375" bestFit="1" customWidth="1"/>
    <col min="31" max="31" width="11.21875" bestFit="1" customWidth="1"/>
    <col min="32" max="53" width="11.109375" bestFit="1" customWidth="1"/>
    <col min="54" max="58" width="0" hidden="1" customWidth="1"/>
  </cols>
  <sheetData>
    <row r="1" spans="1:56" ht="25.5" x14ac:dyDescent="0.6">
      <c r="B1" s="1" t="s">
        <v>63</v>
      </c>
      <c r="C1" s="30">
        <v>0.8</v>
      </c>
      <c r="D1" s="1"/>
      <c r="E1" s="1" t="s">
        <v>31</v>
      </c>
      <c r="F1" s="29">
        <v>3.2</v>
      </c>
      <c r="G1" s="1"/>
      <c r="H1" s="1"/>
      <c r="I1" s="1"/>
      <c r="J1" s="1"/>
      <c r="K1" s="100"/>
      <c r="L1" s="100"/>
      <c r="M1" s="2"/>
      <c r="N1" s="2"/>
      <c r="O1" s="2"/>
      <c r="P1" s="2"/>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row>
    <row r="2" spans="1:56" ht="22.5" customHeight="1" x14ac:dyDescent="0.55000000000000004">
      <c r="B2" s="4" t="s">
        <v>0</v>
      </c>
      <c r="C2" s="4"/>
      <c r="D2" s="4"/>
      <c r="E2" s="4"/>
      <c r="F2" s="4"/>
      <c r="G2" s="4"/>
      <c r="H2" s="4"/>
      <c r="I2" s="4"/>
      <c r="J2" s="4"/>
      <c r="K2" s="101"/>
      <c r="L2" s="101"/>
      <c r="M2" s="2"/>
      <c r="N2" s="2"/>
      <c r="O2" s="2"/>
      <c r="P2" s="2"/>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row>
    <row r="3" spans="1:56" ht="22.5" customHeight="1" x14ac:dyDescent="0.65">
      <c r="A3" s="89" t="s">
        <v>49</v>
      </c>
      <c r="B3" s="90" t="s">
        <v>46</v>
      </c>
      <c r="C3" s="90">
        <v>18</v>
      </c>
      <c r="D3" s="4"/>
      <c r="E3" s="4"/>
      <c r="F3" s="4"/>
      <c r="G3" s="4"/>
      <c r="H3" s="4"/>
      <c r="I3" s="4"/>
      <c r="J3" s="4"/>
      <c r="K3" s="101"/>
      <c r="L3" s="101"/>
      <c r="M3" s="2"/>
      <c r="N3" s="2"/>
      <c r="O3" s="2"/>
      <c r="P3" s="2"/>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row>
    <row r="4" spans="1:56" ht="22.5" customHeight="1" x14ac:dyDescent="0.65">
      <c r="A4" s="89" t="s">
        <v>50</v>
      </c>
      <c r="B4" s="90" t="s">
        <v>47</v>
      </c>
      <c r="C4" s="90">
        <v>20</v>
      </c>
      <c r="D4" s="4"/>
      <c r="E4" s="4"/>
      <c r="F4" s="4"/>
      <c r="G4" s="4"/>
      <c r="H4" s="4"/>
      <c r="I4" s="4"/>
      <c r="J4" s="4"/>
      <c r="K4" s="101"/>
      <c r="L4" s="101"/>
      <c r="M4" s="2"/>
      <c r="N4" s="2"/>
      <c r="O4" s="2"/>
      <c r="P4" s="2"/>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row>
    <row r="5" spans="1:56" ht="22.5" customHeight="1" x14ac:dyDescent="0.65">
      <c r="A5" s="89" t="s">
        <v>51</v>
      </c>
      <c r="B5" s="90" t="s">
        <v>48</v>
      </c>
      <c r="C5" s="90">
        <v>22</v>
      </c>
      <c r="D5" s="4"/>
      <c r="E5" s="4"/>
      <c r="F5" s="4"/>
      <c r="G5" s="4"/>
      <c r="H5" s="4"/>
      <c r="I5" s="4"/>
      <c r="J5" s="4"/>
      <c r="K5" s="101"/>
      <c r="L5" s="101"/>
      <c r="M5" s="2"/>
      <c r="N5" s="2"/>
      <c r="O5" s="2"/>
      <c r="P5" s="2"/>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row>
    <row r="6" spans="1:56" ht="22.5" customHeight="1" x14ac:dyDescent="0.55000000000000004">
      <c r="B6" s="4"/>
      <c r="C6" s="4"/>
      <c r="D6" s="4"/>
      <c r="E6" s="4"/>
      <c r="F6" s="4"/>
      <c r="G6" s="4"/>
      <c r="H6" s="4"/>
      <c r="I6" s="4"/>
      <c r="J6" s="4"/>
      <c r="K6" s="101"/>
      <c r="L6" s="101"/>
      <c r="M6" s="2"/>
      <c r="N6" s="2"/>
      <c r="O6" s="2"/>
      <c r="P6" s="2"/>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row>
    <row r="7" spans="1:56" ht="22.5" customHeight="1" x14ac:dyDescent="0.55000000000000004">
      <c r="B7" s="4"/>
      <c r="C7" s="4"/>
      <c r="D7" s="4"/>
      <c r="E7" s="4"/>
      <c r="F7" s="4"/>
      <c r="G7" s="4"/>
      <c r="H7" s="4"/>
      <c r="I7" s="4"/>
      <c r="J7" s="4"/>
      <c r="K7" s="101"/>
      <c r="L7" s="101"/>
      <c r="M7" s="2"/>
      <c r="N7" s="2"/>
      <c r="O7" s="2"/>
      <c r="P7" s="2"/>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row>
    <row r="8" spans="1:56" x14ac:dyDescent="0.55000000000000004">
      <c r="B8" s="4"/>
      <c r="C8" s="4"/>
      <c r="D8" s="4"/>
      <c r="E8" s="4"/>
      <c r="F8" s="4"/>
      <c r="G8" s="4"/>
      <c r="H8" s="4"/>
      <c r="I8" s="4"/>
      <c r="J8" s="4"/>
      <c r="K8" s="101"/>
      <c r="L8" s="101"/>
      <c r="M8" s="2"/>
      <c r="N8" s="2"/>
      <c r="O8" s="2"/>
      <c r="P8" s="2"/>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row>
    <row r="9" spans="1:56" s="40" customFormat="1" ht="25.5" x14ac:dyDescent="0.6">
      <c r="B9" s="38" t="s">
        <v>3</v>
      </c>
      <c r="C9" s="39" t="s">
        <v>4</v>
      </c>
      <c r="D9" s="72" t="s">
        <v>5</v>
      </c>
      <c r="E9" s="75" t="s">
        <v>4</v>
      </c>
      <c r="F9" s="72" t="s">
        <v>5</v>
      </c>
      <c r="G9" s="75" t="s">
        <v>4</v>
      </c>
      <c r="H9" s="72" t="s">
        <v>6</v>
      </c>
      <c r="I9" s="75" t="s">
        <v>4</v>
      </c>
      <c r="J9" s="72" t="s">
        <v>5</v>
      </c>
      <c r="K9" s="75" t="s">
        <v>7</v>
      </c>
      <c r="L9" s="72" t="s">
        <v>9</v>
      </c>
      <c r="M9" s="75" t="s">
        <v>8</v>
      </c>
      <c r="N9" s="72" t="s">
        <v>9</v>
      </c>
      <c r="O9" s="75" t="s">
        <v>8</v>
      </c>
      <c r="P9" s="72" t="s">
        <v>9</v>
      </c>
      <c r="Q9" s="75" t="s">
        <v>8</v>
      </c>
      <c r="R9" s="72" t="s">
        <v>9</v>
      </c>
      <c r="S9" s="75" t="s">
        <v>8</v>
      </c>
      <c r="T9" s="72" t="s">
        <v>9</v>
      </c>
      <c r="U9" s="75" t="s">
        <v>8</v>
      </c>
      <c r="V9" s="72" t="s">
        <v>9</v>
      </c>
      <c r="W9" s="75" t="s">
        <v>8</v>
      </c>
      <c r="X9" s="72" t="s">
        <v>9</v>
      </c>
      <c r="Y9" s="75" t="s">
        <v>8</v>
      </c>
      <c r="Z9" s="72" t="s">
        <v>9</v>
      </c>
      <c r="AA9" s="75" t="s">
        <v>8</v>
      </c>
      <c r="AB9" s="72" t="s">
        <v>9</v>
      </c>
      <c r="AC9" s="75" t="s">
        <v>8</v>
      </c>
      <c r="AD9" s="72" t="s">
        <v>9</v>
      </c>
      <c r="AE9" s="75" t="s">
        <v>8</v>
      </c>
      <c r="AF9" s="72" t="s">
        <v>9</v>
      </c>
      <c r="AG9" s="75" t="s">
        <v>8</v>
      </c>
      <c r="AH9" s="72" t="s">
        <v>9</v>
      </c>
      <c r="AI9" s="75" t="s">
        <v>8</v>
      </c>
      <c r="AJ9" s="72" t="s">
        <v>9</v>
      </c>
      <c r="AK9" s="75" t="s">
        <v>8</v>
      </c>
      <c r="AL9" s="72" t="s">
        <v>9</v>
      </c>
      <c r="AM9" s="75" t="s">
        <v>8</v>
      </c>
      <c r="AN9" s="72" t="s">
        <v>9</v>
      </c>
      <c r="AO9" s="75" t="s">
        <v>8</v>
      </c>
      <c r="AP9" s="72" t="s">
        <v>9</v>
      </c>
      <c r="AQ9" s="75" t="s">
        <v>8</v>
      </c>
      <c r="AR9" s="72" t="s">
        <v>9</v>
      </c>
      <c r="AS9" s="75" t="s">
        <v>8</v>
      </c>
      <c r="AT9" s="72" t="s">
        <v>9</v>
      </c>
      <c r="AU9" s="75" t="s">
        <v>8</v>
      </c>
      <c r="AV9" s="72" t="s">
        <v>9</v>
      </c>
      <c r="AW9" s="75" t="s">
        <v>8</v>
      </c>
      <c r="AX9" s="72" t="s">
        <v>9</v>
      </c>
      <c r="AY9" s="75" t="s">
        <v>8</v>
      </c>
      <c r="AZ9" s="72" t="s">
        <v>9</v>
      </c>
      <c r="BA9" s="75" t="s">
        <v>8</v>
      </c>
    </row>
    <row r="10" spans="1:56" s="40" customFormat="1" ht="25.5" x14ac:dyDescent="0.6">
      <c r="B10" s="38" t="s">
        <v>10</v>
      </c>
      <c r="C10" s="38">
        <v>1997</v>
      </c>
      <c r="D10" s="73">
        <v>1997</v>
      </c>
      <c r="E10" s="76">
        <v>1998</v>
      </c>
      <c r="F10" s="73">
        <v>1998</v>
      </c>
      <c r="G10" s="76">
        <v>1999</v>
      </c>
      <c r="H10" s="73">
        <v>1999</v>
      </c>
      <c r="I10" s="76">
        <v>2000</v>
      </c>
      <c r="J10" s="73">
        <v>2000</v>
      </c>
      <c r="K10" s="76">
        <v>2001</v>
      </c>
      <c r="L10" s="73">
        <v>2002</v>
      </c>
      <c r="M10" s="76">
        <v>2002</v>
      </c>
      <c r="N10" s="73">
        <v>2003</v>
      </c>
      <c r="O10" s="76">
        <v>2003</v>
      </c>
      <c r="P10" s="73">
        <f t="shared" ref="P10:BA10" si="0">N10+1</f>
        <v>2004</v>
      </c>
      <c r="Q10" s="76">
        <f t="shared" si="0"/>
        <v>2004</v>
      </c>
      <c r="R10" s="73">
        <f t="shared" si="0"/>
        <v>2005</v>
      </c>
      <c r="S10" s="76">
        <f t="shared" si="0"/>
        <v>2005</v>
      </c>
      <c r="T10" s="73">
        <f t="shared" si="0"/>
        <v>2006</v>
      </c>
      <c r="U10" s="76">
        <f t="shared" si="0"/>
        <v>2006</v>
      </c>
      <c r="V10" s="73">
        <f t="shared" si="0"/>
        <v>2007</v>
      </c>
      <c r="W10" s="76">
        <f t="shared" si="0"/>
        <v>2007</v>
      </c>
      <c r="X10" s="73">
        <f t="shared" si="0"/>
        <v>2008</v>
      </c>
      <c r="Y10" s="76">
        <f t="shared" si="0"/>
        <v>2008</v>
      </c>
      <c r="Z10" s="73">
        <f t="shared" si="0"/>
        <v>2009</v>
      </c>
      <c r="AA10" s="76">
        <f t="shared" si="0"/>
        <v>2009</v>
      </c>
      <c r="AB10" s="73">
        <f t="shared" si="0"/>
        <v>2010</v>
      </c>
      <c r="AC10" s="76">
        <f t="shared" si="0"/>
        <v>2010</v>
      </c>
      <c r="AD10" s="73">
        <f t="shared" si="0"/>
        <v>2011</v>
      </c>
      <c r="AE10" s="76">
        <f t="shared" si="0"/>
        <v>2011</v>
      </c>
      <c r="AF10" s="73">
        <f t="shared" si="0"/>
        <v>2012</v>
      </c>
      <c r="AG10" s="76">
        <f t="shared" si="0"/>
        <v>2012</v>
      </c>
      <c r="AH10" s="73">
        <f t="shared" si="0"/>
        <v>2013</v>
      </c>
      <c r="AI10" s="76">
        <f t="shared" si="0"/>
        <v>2013</v>
      </c>
      <c r="AJ10" s="73">
        <f t="shared" si="0"/>
        <v>2014</v>
      </c>
      <c r="AK10" s="76">
        <f t="shared" si="0"/>
        <v>2014</v>
      </c>
      <c r="AL10" s="73">
        <f t="shared" si="0"/>
        <v>2015</v>
      </c>
      <c r="AM10" s="76">
        <f t="shared" si="0"/>
        <v>2015</v>
      </c>
      <c r="AN10" s="73">
        <f t="shared" si="0"/>
        <v>2016</v>
      </c>
      <c r="AO10" s="76">
        <f t="shared" si="0"/>
        <v>2016</v>
      </c>
      <c r="AP10" s="73">
        <f t="shared" si="0"/>
        <v>2017</v>
      </c>
      <c r="AQ10" s="76">
        <f t="shared" si="0"/>
        <v>2017</v>
      </c>
      <c r="AR10" s="73">
        <f t="shared" si="0"/>
        <v>2018</v>
      </c>
      <c r="AS10" s="76">
        <f t="shared" si="0"/>
        <v>2018</v>
      </c>
      <c r="AT10" s="73">
        <f t="shared" si="0"/>
        <v>2019</v>
      </c>
      <c r="AU10" s="76">
        <f t="shared" si="0"/>
        <v>2019</v>
      </c>
      <c r="AV10" s="73">
        <f t="shared" si="0"/>
        <v>2020</v>
      </c>
      <c r="AW10" s="76">
        <f t="shared" si="0"/>
        <v>2020</v>
      </c>
      <c r="AX10" s="73">
        <f t="shared" si="0"/>
        <v>2021</v>
      </c>
      <c r="AY10" s="76">
        <f t="shared" si="0"/>
        <v>2021</v>
      </c>
      <c r="AZ10" s="73">
        <f t="shared" si="0"/>
        <v>2022</v>
      </c>
      <c r="BA10" s="76">
        <f t="shared" si="0"/>
        <v>2022</v>
      </c>
    </row>
    <row r="11" spans="1:56" s="40" customFormat="1" ht="25.5" x14ac:dyDescent="0.6">
      <c r="B11" s="38" t="s">
        <v>11</v>
      </c>
      <c r="C11" s="41">
        <v>35217</v>
      </c>
      <c r="D11" s="74">
        <v>35431</v>
      </c>
      <c r="E11" s="77">
        <f>C11+365.25</f>
        <v>35582.25</v>
      </c>
      <c r="F11" s="74">
        <f t="shared" ref="F11:K12" si="1">D11+365.25</f>
        <v>35796.25</v>
      </c>
      <c r="G11" s="77">
        <f t="shared" si="1"/>
        <v>35947.5</v>
      </c>
      <c r="H11" s="74">
        <f t="shared" si="1"/>
        <v>36161.5</v>
      </c>
      <c r="I11" s="77">
        <f t="shared" si="1"/>
        <v>36312.75</v>
      </c>
      <c r="J11" s="74">
        <f t="shared" si="1"/>
        <v>36526.75</v>
      </c>
      <c r="K11" s="77">
        <f t="shared" si="1"/>
        <v>36678</v>
      </c>
      <c r="L11" s="74">
        <v>36892</v>
      </c>
      <c r="M11" s="77">
        <v>37043</v>
      </c>
      <c r="N11" s="74">
        <v>37257</v>
      </c>
      <c r="O11" s="77">
        <v>37438</v>
      </c>
      <c r="P11" s="74">
        <f>N11+365.5</f>
        <v>37622.5</v>
      </c>
      <c r="Q11" s="77">
        <f>O11+365.5</f>
        <v>37803.5</v>
      </c>
      <c r="R11" s="74">
        <f>P11+365.75</f>
        <v>37988.25</v>
      </c>
      <c r="S11" s="77">
        <f>Q11+365.75</f>
        <v>38169.25</v>
      </c>
      <c r="T11" s="74">
        <f>R11+366</f>
        <v>38354.25</v>
      </c>
      <c r="U11" s="77">
        <f>S11+366</f>
        <v>38535.25</v>
      </c>
      <c r="V11" s="74">
        <f t="shared" ref="V11:AK12" si="2">T11+365.25</f>
        <v>38719.5</v>
      </c>
      <c r="W11" s="77">
        <f t="shared" si="2"/>
        <v>38900.5</v>
      </c>
      <c r="X11" s="74">
        <f t="shared" si="2"/>
        <v>39084.75</v>
      </c>
      <c r="Y11" s="77">
        <f t="shared" si="2"/>
        <v>39265.75</v>
      </c>
      <c r="Z11" s="74">
        <f t="shared" si="2"/>
        <v>39450</v>
      </c>
      <c r="AA11" s="77">
        <f t="shared" si="2"/>
        <v>39631</v>
      </c>
      <c r="AB11" s="74">
        <f t="shared" si="2"/>
        <v>39815.25</v>
      </c>
      <c r="AC11" s="77">
        <f t="shared" si="2"/>
        <v>39996.25</v>
      </c>
      <c r="AD11" s="74">
        <f t="shared" si="2"/>
        <v>40180.5</v>
      </c>
      <c r="AE11" s="77">
        <f t="shared" si="2"/>
        <v>40361.5</v>
      </c>
      <c r="AF11" s="74">
        <f t="shared" si="2"/>
        <v>40545.75</v>
      </c>
      <c r="AG11" s="77">
        <f t="shared" si="2"/>
        <v>40726.75</v>
      </c>
      <c r="AH11" s="74">
        <f t="shared" si="2"/>
        <v>40911</v>
      </c>
      <c r="AI11" s="77">
        <f t="shared" si="2"/>
        <v>41092</v>
      </c>
      <c r="AJ11" s="74">
        <f t="shared" si="2"/>
        <v>41276.25</v>
      </c>
      <c r="AK11" s="77">
        <f t="shared" si="2"/>
        <v>41457.25</v>
      </c>
      <c r="AL11" s="74">
        <f t="shared" ref="AL11:BA12" si="3">AJ11+365.25</f>
        <v>41641.5</v>
      </c>
      <c r="AM11" s="77">
        <f t="shared" si="3"/>
        <v>41822.5</v>
      </c>
      <c r="AN11" s="74">
        <f t="shared" si="3"/>
        <v>42006.75</v>
      </c>
      <c r="AO11" s="77">
        <f t="shared" si="3"/>
        <v>42187.75</v>
      </c>
      <c r="AP11" s="74">
        <f t="shared" si="3"/>
        <v>42372</v>
      </c>
      <c r="AQ11" s="77">
        <f t="shared" si="3"/>
        <v>42553</v>
      </c>
      <c r="AR11" s="74">
        <f t="shared" si="3"/>
        <v>42737.25</v>
      </c>
      <c r="AS11" s="77">
        <f t="shared" si="3"/>
        <v>42918.25</v>
      </c>
      <c r="AT11" s="74">
        <f t="shared" si="3"/>
        <v>43102.5</v>
      </c>
      <c r="AU11" s="77">
        <f t="shared" si="3"/>
        <v>43283.5</v>
      </c>
      <c r="AV11" s="74">
        <f t="shared" si="3"/>
        <v>43467.75</v>
      </c>
      <c r="AW11" s="77">
        <f t="shared" si="3"/>
        <v>43648.75</v>
      </c>
      <c r="AX11" s="74">
        <f t="shared" si="3"/>
        <v>43833</v>
      </c>
      <c r="AY11" s="77">
        <f t="shared" si="3"/>
        <v>44014</v>
      </c>
      <c r="AZ11" s="74">
        <f t="shared" si="3"/>
        <v>44198.25</v>
      </c>
      <c r="BA11" s="77">
        <f t="shared" si="3"/>
        <v>44379.25</v>
      </c>
    </row>
    <row r="12" spans="1:56" s="40" customFormat="1" ht="25.5" x14ac:dyDescent="0.6">
      <c r="B12" s="38" t="s">
        <v>12</v>
      </c>
      <c r="C12" s="41">
        <v>35431</v>
      </c>
      <c r="D12" s="74">
        <v>35582</v>
      </c>
      <c r="E12" s="77">
        <f>C12+365.25</f>
        <v>35796.25</v>
      </c>
      <c r="F12" s="74">
        <f t="shared" si="1"/>
        <v>35947.25</v>
      </c>
      <c r="G12" s="77">
        <f t="shared" si="1"/>
        <v>36161.5</v>
      </c>
      <c r="H12" s="74">
        <f t="shared" si="1"/>
        <v>36312.5</v>
      </c>
      <c r="I12" s="77">
        <f t="shared" si="1"/>
        <v>36526.75</v>
      </c>
      <c r="J12" s="74">
        <v>36678</v>
      </c>
      <c r="K12" s="77">
        <f t="shared" si="1"/>
        <v>36892</v>
      </c>
      <c r="L12" s="74">
        <v>37043</v>
      </c>
      <c r="M12" s="77">
        <v>37257</v>
      </c>
      <c r="N12" s="74">
        <v>37408</v>
      </c>
      <c r="O12" s="77">
        <v>37591</v>
      </c>
      <c r="P12" s="74">
        <f>N12+365.5</f>
        <v>37773.5</v>
      </c>
      <c r="Q12" s="77">
        <f>O12+365.5</f>
        <v>37956.5</v>
      </c>
      <c r="R12" s="74">
        <f>P12+365.75</f>
        <v>38139.25</v>
      </c>
      <c r="S12" s="77">
        <f>Q12+365.75</f>
        <v>38322.25</v>
      </c>
      <c r="T12" s="74">
        <f>R12+366</f>
        <v>38505.25</v>
      </c>
      <c r="U12" s="77">
        <f>S12+366</f>
        <v>38688.25</v>
      </c>
      <c r="V12" s="74">
        <f t="shared" si="2"/>
        <v>38870.5</v>
      </c>
      <c r="W12" s="77">
        <f t="shared" si="2"/>
        <v>39053.5</v>
      </c>
      <c r="X12" s="74">
        <f t="shared" si="2"/>
        <v>39235.75</v>
      </c>
      <c r="Y12" s="77">
        <f t="shared" si="2"/>
        <v>39418.75</v>
      </c>
      <c r="Z12" s="74">
        <f t="shared" si="2"/>
        <v>39601</v>
      </c>
      <c r="AA12" s="77">
        <f t="shared" si="2"/>
        <v>39784</v>
      </c>
      <c r="AB12" s="74">
        <f t="shared" si="2"/>
        <v>39966.25</v>
      </c>
      <c r="AC12" s="77">
        <f t="shared" si="2"/>
        <v>40149.25</v>
      </c>
      <c r="AD12" s="74">
        <f t="shared" si="2"/>
        <v>40331.5</v>
      </c>
      <c r="AE12" s="77">
        <f t="shared" si="2"/>
        <v>40514.5</v>
      </c>
      <c r="AF12" s="74">
        <f t="shared" si="2"/>
        <v>40696.75</v>
      </c>
      <c r="AG12" s="77">
        <f t="shared" si="2"/>
        <v>40879.75</v>
      </c>
      <c r="AH12" s="74">
        <f t="shared" si="2"/>
        <v>41062</v>
      </c>
      <c r="AI12" s="77">
        <f t="shared" si="2"/>
        <v>41245</v>
      </c>
      <c r="AJ12" s="74">
        <f t="shared" si="2"/>
        <v>41427.25</v>
      </c>
      <c r="AK12" s="77">
        <f t="shared" si="2"/>
        <v>41610.25</v>
      </c>
      <c r="AL12" s="74">
        <f t="shared" si="3"/>
        <v>41792.5</v>
      </c>
      <c r="AM12" s="77">
        <f t="shared" si="3"/>
        <v>41975.5</v>
      </c>
      <c r="AN12" s="74">
        <f t="shared" si="3"/>
        <v>42157.75</v>
      </c>
      <c r="AO12" s="77">
        <f t="shared" si="3"/>
        <v>42340.75</v>
      </c>
      <c r="AP12" s="74">
        <f t="shared" si="3"/>
        <v>42523</v>
      </c>
      <c r="AQ12" s="77">
        <f t="shared" si="3"/>
        <v>42706</v>
      </c>
      <c r="AR12" s="74">
        <f t="shared" si="3"/>
        <v>42888.25</v>
      </c>
      <c r="AS12" s="77">
        <f t="shared" si="3"/>
        <v>43071.25</v>
      </c>
      <c r="AT12" s="74">
        <f t="shared" si="3"/>
        <v>43253.5</v>
      </c>
      <c r="AU12" s="77">
        <f t="shared" si="3"/>
        <v>43436.5</v>
      </c>
      <c r="AV12" s="74">
        <f t="shared" si="3"/>
        <v>43618.75</v>
      </c>
      <c r="AW12" s="77">
        <f t="shared" si="3"/>
        <v>43801.75</v>
      </c>
      <c r="AX12" s="74">
        <f t="shared" si="3"/>
        <v>43984</v>
      </c>
      <c r="AY12" s="77">
        <f t="shared" si="3"/>
        <v>44167</v>
      </c>
      <c r="AZ12" s="74">
        <f t="shared" si="3"/>
        <v>44349.25</v>
      </c>
      <c r="BA12" s="77">
        <f t="shared" si="3"/>
        <v>44532.25</v>
      </c>
    </row>
    <row r="13" spans="1:56" s="40" customFormat="1" ht="25.5" x14ac:dyDescent="0.6">
      <c r="B13" s="38" t="s">
        <v>13</v>
      </c>
      <c r="C13" s="38"/>
      <c r="D13" s="54">
        <f>'SDR Patient and Stations'!C12</f>
        <v>0.93269230769230771</v>
      </c>
      <c r="E13" s="55">
        <f>'SDR Patient and Stations'!D12</f>
        <v>0.80882352941176472</v>
      </c>
      <c r="F13" s="54">
        <f>'SDR Patient and Stations'!E12</f>
        <v>0.91176470588235292</v>
      </c>
      <c r="G13" s="55">
        <f>'SDR Patient and Stations'!F12</f>
        <v>0.78409090909090906</v>
      </c>
      <c r="H13" s="54">
        <f>'SDR Patient and Stations'!G12</f>
        <v>0.82954545454545459</v>
      </c>
      <c r="I13" s="55">
        <f>'SDR Patient and Stations'!H12</f>
        <v>0.86029411764705888</v>
      </c>
      <c r="J13" s="54">
        <f>'SDR Patient and Stations'!I12</f>
        <v>0.86764705882352944</v>
      </c>
      <c r="K13" s="55">
        <f>'SDR Patient and Stations'!J12</f>
        <v>0.90441176470588236</v>
      </c>
      <c r="L13" s="54">
        <f>'SDR Patient and Stations'!K12</f>
        <v>0.8716216216216216</v>
      </c>
      <c r="M13" s="55">
        <f>'SDR Patient and Stations'!L12</f>
        <v>0.8716216216216216</v>
      </c>
      <c r="N13" s="54">
        <f>'SDR Patient and Stations'!M12</f>
        <v>0.77976190476190477</v>
      </c>
      <c r="O13" s="55">
        <f>'SDR Patient and Stations'!N12</f>
        <v>0.83333333333333337</v>
      </c>
      <c r="P13" s="54">
        <f>'SDR Patient and Stations'!O12</f>
        <v>0.81547619047619047</v>
      </c>
      <c r="Q13" s="55">
        <f>'SDR Patient and Stations'!P12</f>
        <v>0.84523809523809523</v>
      </c>
      <c r="R13" s="54">
        <f>'SDR Patient and Stations'!Q12</f>
        <v>0.79761904761904767</v>
      </c>
      <c r="S13" s="55">
        <f>'SDR Patient and Stations'!R12</f>
        <v>0.75</v>
      </c>
      <c r="T13" s="54">
        <f>'SDR Patient and Stations'!S12</f>
        <v>0.77976190476190477</v>
      </c>
      <c r="U13" s="55">
        <f>'SDR Patient and Stations'!T12</f>
        <v>0.83333333333333337</v>
      </c>
      <c r="V13" s="54">
        <f>'SDR Patient and Stations'!U12</f>
        <v>0.79166666666666663</v>
      </c>
      <c r="W13" s="55">
        <f>'SDR Patient and Stations'!V12</f>
        <v>0.81547619047619047</v>
      </c>
      <c r="X13" s="54">
        <f>'SDR Patient and Stations'!W12</f>
        <v>0.79761904761904767</v>
      </c>
      <c r="Y13" s="55">
        <f>'SDR Patient and Stations'!X12</f>
        <v>0.88124999999999998</v>
      </c>
      <c r="Z13" s="54">
        <f>'SDR Patient and Stations'!Y12</f>
        <v>0.9375</v>
      </c>
      <c r="AA13" s="55">
        <f>'SDR Patient and Stations'!Z12</f>
        <v>0.86250000000000004</v>
      </c>
      <c r="AB13" s="54">
        <f>'SDR Patient and Stations'!AA12</f>
        <v>0.86875000000000002</v>
      </c>
      <c r="AC13" s="55">
        <f>'SDR Patient and Stations'!AB12</f>
        <v>0.86309523809523814</v>
      </c>
      <c r="AD13" s="54">
        <f>'SDR Patient and Stations'!AC12</f>
        <v>0.88095238095238093</v>
      </c>
      <c r="AE13" s="55">
        <f>'SDR Patient and Stations'!AD12</f>
        <v>0.85119047619047616</v>
      </c>
      <c r="AF13" s="54">
        <f>'SDR Patient and Stations'!AE12</f>
        <v>0.8928571428571429</v>
      </c>
      <c r="AG13" s="55">
        <f>'SDR Patient and Stations'!AF12</f>
        <v>0.84523809523809523</v>
      </c>
      <c r="AH13" s="54">
        <f>'SDR Patient and Stations'!AG12</f>
        <v>0.85119047619047616</v>
      </c>
      <c r="AI13" s="55">
        <f>'SDR Patient and Stations'!AH12</f>
        <v>0.7678571428571429</v>
      </c>
      <c r="AJ13" s="54">
        <f>'SDR Patient and Stations'!AI12</f>
        <v>0</v>
      </c>
      <c r="AK13" s="55">
        <f>'SDR Patient and Stations'!AJ12</f>
        <v>0</v>
      </c>
      <c r="AL13" s="54">
        <f>'SDR Patient and Stations'!AK12</f>
        <v>0.79761904761904767</v>
      </c>
      <c r="AM13" s="55">
        <f>'SDR Patient and Stations'!AL12</f>
        <v>0.84523809523809523</v>
      </c>
      <c r="AN13" s="54">
        <f>'SDR Patient and Stations'!AM12</f>
        <v>0.9107142857142857</v>
      </c>
      <c r="AO13" s="55">
        <f>'SDR Patient and Stations'!AN12</f>
        <v>0.94047619047619047</v>
      </c>
      <c r="AP13" s="54">
        <f>'SDR Patient and Stations'!AO12</f>
        <v>0.9107142857142857</v>
      </c>
      <c r="AQ13" s="55">
        <f>'SDR Patient and Stations'!AP12</f>
        <v>0.9375</v>
      </c>
      <c r="AR13" s="54">
        <f>'SDR Patient and Stations'!AQ12</f>
        <v>0.84146341463414631</v>
      </c>
      <c r="AS13" s="55">
        <f>'SDR Patient and Stations'!AR12</f>
        <v>0.87195121951219512</v>
      </c>
      <c r="AT13" s="54">
        <f>'SDR Patient and Stations'!AS12</f>
        <v>0.92073170731707321</v>
      </c>
      <c r="AU13" s="55" t="e">
        <f>'SDR Patient and Stations'!AT12</f>
        <v>#DIV/0!</v>
      </c>
      <c r="AV13" s="54">
        <f>'SDR Patient and Stations'!AU12</f>
        <v>0</v>
      </c>
      <c r="AW13" s="55">
        <f>'SDR Patient and Stations'!AV12</f>
        <v>0</v>
      </c>
      <c r="AX13" s="54">
        <f>'SDR Patient and Stations'!AW12</f>
        <v>0</v>
      </c>
      <c r="AY13" s="55">
        <f>'SDR Patient and Stations'!AX12</f>
        <v>0</v>
      </c>
      <c r="AZ13" s="54">
        <f>'SDR Patient and Stations'!AY12</f>
        <v>0</v>
      </c>
      <c r="BA13" s="55">
        <f>'SDR Patient and Stations'!AZ12</f>
        <v>0</v>
      </c>
    </row>
    <row r="14" spans="1:56" s="44" customFormat="1" ht="56.25" customHeight="1" x14ac:dyDescent="0.6">
      <c r="B14" s="163" t="s">
        <v>74</v>
      </c>
      <c r="C14" s="45">
        <f>'SDR Patient and Stations'!B14</f>
        <v>0</v>
      </c>
      <c r="D14" s="166">
        <f>'SDR Patient and Stations'!C14</f>
        <v>8</v>
      </c>
      <c r="E14" s="167">
        <f>'SDR Patient and Stations'!D14</f>
        <v>0</v>
      </c>
      <c r="F14" s="166">
        <f>'SDR Patient and Stations'!E14</f>
        <v>10</v>
      </c>
      <c r="G14" s="167">
        <f>'SDR Patient and Stations'!F14</f>
        <v>0</v>
      </c>
      <c r="H14" s="166">
        <f>'SDR Patient and Stations'!G14</f>
        <v>-10</v>
      </c>
      <c r="I14" s="167">
        <f>'SDR Patient and Stations'!H14</f>
        <v>0</v>
      </c>
      <c r="J14" s="166">
        <f>'SDR Patient and Stations'!I14</f>
        <v>0</v>
      </c>
      <c r="K14" s="167">
        <f>'SDR Patient and Stations'!J14</f>
        <v>3</v>
      </c>
      <c r="L14" s="166">
        <f>'SDR Patient and Stations'!K14</f>
        <v>0</v>
      </c>
      <c r="M14" s="167">
        <f>'SDR Patient and Stations'!L14</f>
        <v>5</v>
      </c>
      <c r="N14" s="166">
        <f>'SDR Patient and Stations'!M14</f>
        <v>0</v>
      </c>
      <c r="O14" s="167">
        <f>'SDR Patient and Stations'!N14</f>
        <v>0</v>
      </c>
      <c r="P14" s="166">
        <f>'SDR Patient and Stations'!O14</f>
        <v>0</v>
      </c>
      <c r="Q14" s="167">
        <f>'SDR Patient and Stations'!P14</f>
        <v>0</v>
      </c>
      <c r="R14" s="166">
        <f>'SDR Patient and Stations'!Q14</f>
        <v>0</v>
      </c>
      <c r="S14" s="167">
        <f>'SDR Patient and Stations'!R14</f>
        <v>0</v>
      </c>
      <c r="T14" s="166">
        <f>'SDR Patient and Stations'!S14</f>
        <v>0</v>
      </c>
      <c r="U14" s="167">
        <f>'SDR Patient and Stations'!T14</f>
        <v>0</v>
      </c>
      <c r="V14" s="166">
        <f>'SDR Patient and Stations'!U14</f>
        <v>0</v>
      </c>
      <c r="W14" s="167">
        <f>'SDR Patient and Stations'!V14</f>
        <v>0</v>
      </c>
      <c r="X14" s="166">
        <f>'SDR Patient and Stations'!W14</f>
        <v>-2</v>
      </c>
      <c r="Y14" s="167">
        <f>'SDR Patient and Stations'!X14</f>
        <v>0</v>
      </c>
      <c r="Z14" s="166">
        <f>'SDR Patient and Stations'!Y14</f>
        <v>0</v>
      </c>
      <c r="AA14" s="167">
        <f>'SDR Patient and Stations'!Z14</f>
        <v>0</v>
      </c>
      <c r="AB14" s="166">
        <f>'SDR Patient and Stations'!AA14</f>
        <v>2</v>
      </c>
      <c r="AC14" s="167">
        <f>'SDR Patient and Stations'!AB14</f>
        <v>0</v>
      </c>
      <c r="AD14" s="166">
        <f>'SDR Patient and Stations'!AC14</f>
        <v>0</v>
      </c>
      <c r="AE14" s="167">
        <f>'SDR Patient and Stations'!AD14</f>
        <v>0</v>
      </c>
      <c r="AF14" s="166">
        <f>'SDR Patient and Stations'!AE14</f>
        <v>0</v>
      </c>
      <c r="AG14" s="167">
        <f>'SDR Patient and Stations'!AF14</f>
        <v>0</v>
      </c>
      <c r="AH14" s="166">
        <f>'SDR Patient and Stations'!AG14</f>
        <v>0</v>
      </c>
      <c r="AI14" s="167">
        <f>'SDR Patient and Stations'!AH14</f>
        <v>-18</v>
      </c>
      <c r="AJ14" s="166">
        <f>'SDR Patient and Stations'!AI14</f>
        <v>0</v>
      </c>
      <c r="AK14" s="167">
        <f>'SDR Patient and Stations'!AJ14</f>
        <v>18</v>
      </c>
      <c r="AL14" s="166">
        <f>'SDR Patient and Stations'!AK14</f>
        <v>0</v>
      </c>
      <c r="AM14" s="167">
        <f>'SDR Patient and Stations'!AL14</f>
        <v>0</v>
      </c>
      <c r="AN14" s="166">
        <f>'SDR Patient and Stations'!AM14</f>
        <v>0</v>
      </c>
      <c r="AO14" s="167">
        <f>'SDR Patient and Stations'!AN14</f>
        <v>0</v>
      </c>
      <c r="AP14" s="166">
        <f>'SDR Patient and Stations'!AO14</f>
        <v>-2</v>
      </c>
      <c r="AQ14" s="167">
        <f>'SDR Patient and Stations'!AP14</f>
        <v>1</v>
      </c>
      <c r="AR14" s="166">
        <f>'SDR Patient and Stations'!AQ14</f>
        <v>0</v>
      </c>
      <c r="AS14" s="167">
        <f>'SDR Patient and Stations'!AR14</f>
        <v>0</v>
      </c>
      <c r="AT14" s="166">
        <f>'SDR Patient and Stations'!AS14</f>
        <v>0</v>
      </c>
      <c r="AU14" s="167">
        <f>'SDR Patient and Stations'!AT14</f>
        <v>0</v>
      </c>
      <c r="AV14" s="166">
        <f>'SDR Patient and Stations'!AU14</f>
        <v>0</v>
      </c>
      <c r="AW14" s="167">
        <f>'SDR Patient and Stations'!AV14</f>
        <v>0</v>
      </c>
      <c r="AX14" s="166">
        <f>'SDR Patient and Stations'!AW14</f>
        <v>0</v>
      </c>
      <c r="AY14" s="167">
        <f>'SDR Patient and Stations'!AX14</f>
        <v>0</v>
      </c>
      <c r="AZ14" s="166">
        <f>'SDR Patient and Stations'!AY14</f>
        <v>0</v>
      </c>
      <c r="BA14" s="167">
        <f>'SDR Patient and Stations'!AZ14</f>
        <v>0</v>
      </c>
      <c r="BB14" s="51"/>
      <c r="BC14" s="48"/>
      <c r="BD14" s="51"/>
    </row>
    <row r="15" spans="1:56" s="44" customFormat="1" ht="25.5" x14ac:dyDescent="0.6">
      <c r="B15" s="43" t="s">
        <v>72</v>
      </c>
      <c r="C15" s="43"/>
      <c r="D15" s="168">
        <f>'SDR Patient and Stations'!C15</f>
        <v>0</v>
      </c>
      <c r="E15" s="166">
        <f>'SDR Patient and Stations'!D15</f>
        <v>0</v>
      </c>
      <c r="F15" s="167">
        <f>'SDR Patient and Stations'!E15</f>
        <v>0</v>
      </c>
      <c r="G15" s="166">
        <f>'SDR Patient and Stations'!F15</f>
        <v>8</v>
      </c>
      <c r="H15" s="167">
        <f>'SDR Patient and Stations'!G15</f>
        <v>0</v>
      </c>
      <c r="I15" s="166">
        <f>'SDR Patient and Stations'!H15</f>
        <v>10</v>
      </c>
      <c r="J15" s="167">
        <f>'SDR Patient and Stations'!I15</f>
        <v>0</v>
      </c>
      <c r="K15" s="166">
        <f>'SDR Patient and Stations'!J15</f>
        <v>-10</v>
      </c>
      <c r="L15" s="167">
        <f>'SDR Patient and Stations'!K15</f>
        <v>0</v>
      </c>
      <c r="M15" s="166">
        <f>'SDR Patient and Stations'!L15</f>
        <v>0</v>
      </c>
      <c r="N15" s="167">
        <f>'SDR Patient and Stations'!M15</f>
        <v>3</v>
      </c>
      <c r="O15" s="166">
        <f>'SDR Patient and Stations'!N15</f>
        <v>0</v>
      </c>
      <c r="P15" s="167">
        <f>'SDR Patient and Stations'!O15</f>
        <v>5</v>
      </c>
      <c r="Q15" s="166">
        <f>'SDR Patient and Stations'!P15</f>
        <v>0</v>
      </c>
      <c r="R15" s="167">
        <f>'SDR Patient and Stations'!Q15</f>
        <v>0</v>
      </c>
      <c r="S15" s="166">
        <f>'SDR Patient and Stations'!R15</f>
        <v>0</v>
      </c>
      <c r="T15" s="167">
        <f>'SDR Patient and Stations'!S15</f>
        <v>0</v>
      </c>
      <c r="U15" s="166">
        <f>'SDR Patient and Stations'!T15</f>
        <v>0</v>
      </c>
      <c r="V15" s="167">
        <f>'SDR Patient and Stations'!U15</f>
        <v>0</v>
      </c>
      <c r="W15" s="166">
        <f>'SDR Patient and Stations'!V15</f>
        <v>0</v>
      </c>
      <c r="X15" s="167">
        <f>'SDR Patient and Stations'!W15</f>
        <v>0</v>
      </c>
      <c r="Y15" s="166">
        <f>'SDR Patient and Stations'!X15</f>
        <v>0</v>
      </c>
      <c r="Z15" s="167">
        <f>'SDR Patient and Stations'!Y15</f>
        <v>0</v>
      </c>
      <c r="AA15" s="166">
        <f>'SDR Patient and Stations'!Z15</f>
        <v>-2</v>
      </c>
      <c r="AB15" s="167">
        <f>'SDR Patient and Stations'!AA15</f>
        <v>0</v>
      </c>
      <c r="AC15" s="166">
        <f>'SDR Patient and Stations'!AB15</f>
        <v>0</v>
      </c>
      <c r="AD15" s="167">
        <f>'SDR Patient and Stations'!AC15</f>
        <v>0</v>
      </c>
      <c r="AE15" s="166">
        <f>'SDR Patient and Stations'!AD15</f>
        <v>2</v>
      </c>
      <c r="AF15" s="167">
        <f>'SDR Patient and Stations'!AE15</f>
        <v>0</v>
      </c>
      <c r="AG15" s="166">
        <f>'SDR Patient and Stations'!AF15</f>
        <v>0</v>
      </c>
      <c r="AH15" s="167">
        <f>'SDR Patient and Stations'!AG15</f>
        <v>0</v>
      </c>
      <c r="AI15" s="166">
        <f>'SDR Patient and Stations'!AH15</f>
        <v>0</v>
      </c>
      <c r="AJ15" s="167">
        <f>'SDR Patient and Stations'!AI15</f>
        <v>0</v>
      </c>
      <c r="AK15" s="166">
        <f>'SDR Patient and Stations'!AJ15</f>
        <v>0</v>
      </c>
      <c r="AL15" s="167">
        <f>'SDR Patient and Stations'!AK15</f>
        <v>-18</v>
      </c>
      <c r="AM15" s="166">
        <f>'SDR Patient and Stations'!AL15</f>
        <v>0</v>
      </c>
      <c r="AN15" s="167">
        <f>'SDR Patient and Stations'!AM15</f>
        <v>18</v>
      </c>
      <c r="AO15" s="166">
        <f>'SDR Patient and Stations'!AN15</f>
        <v>0</v>
      </c>
      <c r="AP15" s="167">
        <f>'SDR Patient and Stations'!AO15</f>
        <v>0</v>
      </c>
      <c r="AQ15" s="166">
        <f>'SDR Patient and Stations'!AP15</f>
        <v>0</v>
      </c>
      <c r="AR15" s="167">
        <f>'SDR Patient and Stations'!AQ15</f>
        <v>0</v>
      </c>
      <c r="AS15" s="166">
        <f>'SDR Patient and Stations'!AR15</f>
        <v>-2</v>
      </c>
      <c r="AT15" s="167">
        <f>'SDR Patient and Stations'!AS15</f>
        <v>1</v>
      </c>
      <c r="AU15" s="166">
        <f>'SDR Patient and Stations'!AT15</f>
        <v>0</v>
      </c>
      <c r="AV15" s="167">
        <f>'SDR Patient and Stations'!AU15</f>
        <v>0</v>
      </c>
      <c r="AW15" s="166">
        <f>'SDR Patient and Stations'!AV15</f>
        <v>0</v>
      </c>
      <c r="AX15" s="167">
        <f>'SDR Patient and Stations'!AW15</f>
        <v>0</v>
      </c>
      <c r="AY15" s="166">
        <f>'SDR Patient and Stations'!AX15</f>
        <v>0</v>
      </c>
      <c r="AZ15" s="167">
        <f>'SDR Patient and Stations'!AY15</f>
        <v>0</v>
      </c>
      <c r="BA15" s="166">
        <f>'SDR Patient and Stations'!AZ15</f>
        <v>0</v>
      </c>
      <c r="BB15" s="48"/>
      <c r="BC15" s="51"/>
      <c r="BD15" s="48"/>
    </row>
    <row r="16" spans="1:56" ht="25.5" x14ac:dyDescent="0.6">
      <c r="B16" s="42" t="s">
        <v>73</v>
      </c>
      <c r="C16" s="3"/>
      <c r="D16" s="3">
        <f>'SDR Patient and Stations'!C16</f>
        <v>0</v>
      </c>
      <c r="E16" s="46">
        <f>'SDR Patient and Stations'!D16</f>
        <v>0</v>
      </c>
      <c r="F16" s="49">
        <f>'SDR Patient and Stations'!E16</f>
        <v>0</v>
      </c>
      <c r="G16" s="52">
        <f>'SDR Patient and Stations'!F16</f>
        <v>0</v>
      </c>
      <c r="H16" s="49">
        <f>'SDR Patient and Stations'!G16</f>
        <v>8</v>
      </c>
      <c r="I16" s="52">
        <f>'SDR Patient and Stations'!H16</f>
        <v>0</v>
      </c>
      <c r="J16" s="49">
        <f>'SDR Patient and Stations'!I16</f>
        <v>10</v>
      </c>
      <c r="K16" s="52">
        <f>'SDR Patient and Stations'!J16</f>
        <v>0</v>
      </c>
      <c r="L16" s="49">
        <f>'SDR Patient and Stations'!K16</f>
        <v>-10</v>
      </c>
      <c r="M16" s="52">
        <f>'SDR Patient and Stations'!L16</f>
        <v>0</v>
      </c>
      <c r="N16" s="49">
        <f>'SDR Patient and Stations'!M16</f>
        <v>0</v>
      </c>
      <c r="O16" s="52">
        <f>'SDR Patient and Stations'!N16</f>
        <v>3</v>
      </c>
      <c r="P16" s="49">
        <f>'SDR Patient and Stations'!O16</f>
        <v>0</v>
      </c>
      <c r="Q16" s="52">
        <f>'SDR Patient and Stations'!P16</f>
        <v>5</v>
      </c>
      <c r="R16" s="49">
        <f>'SDR Patient and Stations'!Q16</f>
        <v>0</v>
      </c>
      <c r="S16" s="52">
        <f>'SDR Patient and Stations'!R16</f>
        <v>0</v>
      </c>
      <c r="T16" s="49">
        <f>'SDR Patient and Stations'!S16</f>
        <v>0</v>
      </c>
      <c r="U16" s="52">
        <f>'SDR Patient and Stations'!T16</f>
        <v>0</v>
      </c>
      <c r="V16" s="49">
        <f>'SDR Patient and Stations'!U16</f>
        <v>0</v>
      </c>
      <c r="W16" s="52">
        <f>'SDR Patient and Stations'!V16</f>
        <v>0</v>
      </c>
      <c r="X16" s="49">
        <f>'SDR Patient and Stations'!W16</f>
        <v>0</v>
      </c>
      <c r="Y16" s="52">
        <f>'SDR Patient and Stations'!X16</f>
        <v>0</v>
      </c>
      <c r="Z16" s="49">
        <f>'SDR Patient and Stations'!Y16</f>
        <v>0</v>
      </c>
      <c r="AA16" s="52">
        <f>'SDR Patient and Stations'!Z16</f>
        <v>0</v>
      </c>
      <c r="AB16" s="49">
        <f>'SDR Patient and Stations'!AA16</f>
        <v>-2</v>
      </c>
      <c r="AC16" s="52">
        <f>'SDR Patient and Stations'!AB16</f>
        <v>0</v>
      </c>
      <c r="AD16" s="49">
        <f>'SDR Patient and Stations'!AC16</f>
        <v>0</v>
      </c>
      <c r="AE16" s="52">
        <f>'SDR Patient and Stations'!AD16</f>
        <v>0</v>
      </c>
      <c r="AF16" s="49">
        <f>'SDR Patient and Stations'!AE16</f>
        <v>2</v>
      </c>
      <c r="AG16" s="52">
        <f>'SDR Patient and Stations'!AF16</f>
        <v>0</v>
      </c>
      <c r="AH16" s="49">
        <f>'SDR Patient and Stations'!AG16</f>
        <v>0</v>
      </c>
      <c r="AI16" s="52">
        <f>'SDR Patient and Stations'!AH16</f>
        <v>0</v>
      </c>
      <c r="AJ16" s="49">
        <f>'SDR Patient and Stations'!AI16</f>
        <v>0</v>
      </c>
      <c r="AK16" s="52">
        <f>'SDR Patient and Stations'!AJ16</f>
        <v>0</v>
      </c>
      <c r="AL16" s="49">
        <f>'SDR Patient and Stations'!AK16</f>
        <v>0</v>
      </c>
      <c r="AM16" s="52">
        <f>'SDR Patient and Stations'!AL16</f>
        <v>-18</v>
      </c>
      <c r="AN16" s="49">
        <f>'SDR Patient and Stations'!AM16</f>
        <v>0</v>
      </c>
      <c r="AO16" s="52">
        <f>'SDR Patient and Stations'!AN16</f>
        <v>18</v>
      </c>
      <c r="AP16" s="49">
        <f>'SDR Patient and Stations'!AO16</f>
        <v>0</v>
      </c>
      <c r="AQ16" s="52">
        <f>'SDR Patient and Stations'!AP16</f>
        <v>0</v>
      </c>
      <c r="AR16" s="49">
        <f>'SDR Patient and Stations'!AQ16</f>
        <v>0</v>
      </c>
      <c r="AS16" s="52">
        <f>'SDR Patient and Stations'!AR16</f>
        <v>0</v>
      </c>
      <c r="AT16" s="49">
        <f>'SDR Patient and Stations'!AS16</f>
        <v>-2</v>
      </c>
      <c r="AU16" s="52">
        <f>'SDR Patient and Stations'!AT16</f>
        <v>1</v>
      </c>
      <c r="AV16" s="49">
        <f>'SDR Patient and Stations'!AU16</f>
        <v>0</v>
      </c>
      <c r="AW16" s="52">
        <f>'SDR Patient and Stations'!AV16</f>
        <v>0</v>
      </c>
      <c r="AX16" s="49">
        <f>'SDR Patient and Stations'!AW16</f>
        <v>0</v>
      </c>
      <c r="AY16" s="52">
        <f>'SDR Patient and Stations'!AX16</f>
        <v>0</v>
      </c>
      <c r="AZ16" s="49">
        <f>'SDR Patient and Stations'!AY16</f>
        <v>0</v>
      </c>
      <c r="BA16" s="52">
        <f>'SDR Patient and Stations'!AZ16</f>
        <v>0</v>
      </c>
      <c r="BB16" s="52"/>
      <c r="BC16" s="49"/>
      <c r="BD16" s="52"/>
    </row>
    <row r="17" spans="1:58" s="34" customFormat="1" x14ac:dyDescent="0.55000000000000004">
      <c r="B17" s="33" t="s">
        <v>34</v>
      </c>
      <c r="F17" s="47">
        <v>1998</v>
      </c>
      <c r="G17" s="50">
        <v>1999</v>
      </c>
      <c r="H17" s="53">
        <v>1999</v>
      </c>
      <c r="I17" s="50">
        <v>2000</v>
      </c>
      <c r="J17" s="53">
        <v>2000</v>
      </c>
      <c r="K17" s="50">
        <v>2001</v>
      </c>
      <c r="L17" s="53">
        <v>2001</v>
      </c>
      <c r="M17" s="50">
        <v>2002</v>
      </c>
      <c r="N17" s="53">
        <v>2002</v>
      </c>
      <c r="O17" s="50">
        <v>2003</v>
      </c>
      <c r="P17" s="53">
        <v>2003</v>
      </c>
      <c r="Q17" s="50">
        <v>2004</v>
      </c>
      <c r="R17" s="53">
        <v>2004</v>
      </c>
      <c r="S17" s="50">
        <v>2005</v>
      </c>
      <c r="T17" s="53">
        <v>2005</v>
      </c>
      <c r="U17" s="50">
        <v>2006</v>
      </c>
      <c r="V17" s="53">
        <v>2006</v>
      </c>
      <c r="W17" s="50">
        <v>2007</v>
      </c>
      <c r="X17" s="53">
        <v>2007</v>
      </c>
      <c r="Y17" s="50">
        <v>2008</v>
      </c>
      <c r="Z17" s="53">
        <v>2008</v>
      </c>
      <c r="AA17" s="50">
        <v>2009</v>
      </c>
      <c r="AB17" s="53">
        <v>2009</v>
      </c>
      <c r="AC17" s="50">
        <v>2010</v>
      </c>
      <c r="AD17" s="53">
        <v>2010</v>
      </c>
      <c r="AE17" s="50">
        <v>2011</v>
      </c>
      <c r="AF17" s="53">
        <v>2011</v>
      </c>
      <c r="AG17" s="50">
        <v>2012</v>
      </c>
      <c r="AH17" s="53">
        <v>2012</v>
      </c>
      <c r="AI17" s="50">
        <v>2013</v>
      </c>
      <c r="AJ17" s="53">
        <v>2013</v>
      </c>
      <c r="AK17" s="50">
        <v>2014</v>
      </c>
      <c r="AL17" s="53">
        <v>2014</v>
      </c>
      <c r="AM17" s="50">
        <v>2015</v>
      </c>
      <c r="AN17" s="53">
        <v>2015</v>
      </c>
      <c r="AO17" s="50">
        <v>2016</v>
      </c>
      <c r="AP17" s="53">
        <v>2016</v>
      </c>
      <c r="AQ17" s="50">
        <v>2017</v>
      </c>
      <c r="AR17" s="53">
        <v>2017</v>
      </c>
      <c r="AS17" s="50">
        <v>2018</v>
      </c>
      <c r="AT17" s="53">
        <v>2018</v>
      </c>
      <c r="AU17" s="50">
        <v>2019</v>
      </c>
      <c r="AV17" s="53">
        <v>2019</v>
      </c>
      <c r="AW17" s="50">
        <v>2020</v>
      </c>
      <c r="AX17" s="53"/>
      <c r="AY17" s="50"/>
      <c r="AZ17" s="53"/>
      <c r="BB17" s="50"/>
      <c r="BC17" s="53"/>
      <c r="BD17" s="50"/>
    </row>
    <row r="18" spans="1:58" s="37" customFormat="1" x14ac:dyDescent="0.55000000000000004">
      <c r="B18" s="35" t="s">
        <v>36</v>
      </c>
      <c r="F18" s="36">
        <v>36053</v>
      </c>
      <c r="G18" s="64">
        <v>36234</v>
      </c>
      <c r="H18" s="56">
        <v>36418</v>
      </c>
      <c r="I18" s="64">
        <f t="shared" ref="I18:BD18" si="4">G18+365.25</f>
        <v>36599.25</v>
      </c>
      <c r="J18" s="56">
        <f t="shared" si="4"/>
        <v>36783.25</v>
      </c>
      <c r="K18" s="64">
        <f t="shared" si="4"/>
        <v>36964.5</v>
      </c>
      <c r="L18" s="56">
        <f t="shared" si="4"/>
        <v>37148.5</v>
      </c>
      <c r="M18" s="64">
        <f t="shared" si="4"/>
        <v>37329.75</v>
      </c>
      <c r="N18" s="56">
        <f t="shared" si="4"/>
        <v>37513.75</v>
      </c>
      <c r="O18" s="64">
        <f t="shared" si="4"/>
        <v>37695</v>
      </c>
      <c r="P18" s="56">
        <f t="shared" si="4"/>
        <v>37879</v>
      </c>
      <c r="Q18" s="64">
        <f t="shared" si="4"/>
        <v>38060.25</v>
      </c>
      <c r="R18" s="56">
        <f t="shared" si="4"/>
        <v>38244.25</v>
      </c>
      <c r="S18" s="64">
        <f t="shared" si="4"/>
        <v>38425.5</v>
      </c>
      <c r="T18" s="56">
        <f t="shared" si="4"/>
        <v>38609.5</v>
      </c>
      <c r="U18" s="64">
        <f t="shared" si="4"/>
        <v>38790.75</v>
      </c>
      <c r="V18" s="56">
        <f t="shared" si="4"/>
        <v>38974.75</v>
      </c>
      <c r="W18" s="64">
        <f t="shared" si="4"/>
        <v>39156</v>
      </c>
      <c r="X18" s="56">
        <f t="shared" si="4"/>
        <v>39340</v>
      </c>
      <c r="Y18" s="64">
        <f t="shared" si="4"/>
        <v>39521.25</v>
      </c>
      <c r="Z18" s="56">
        <f t="shared" si="4"/>
        <v>39705.25</v>
      </c>
      <c r="AA18" s="64">
        <f t="shared" si="4"/>
        <v>39886.5</v>
      </c>
      <c r="AB18" s="56">
        <f t="shared" si="4"/>
        <v>40070.5</v>
      </c>
      <c r="AC18" s="64">
        <f t="shared" si="4"/>
        <v>40251.75</v>
      </c>
      <c r="AD18" s="56">
        <f t="shared" si="4"/>
        <v>40435.75</v>
      </c>
      <c r="AE18" s="64">
        <f t="shared" si="4"/>
        <v>40617</v>
      </c>
      <c r="AF18" s="56">
        <f t="shared" si="4"/>
        <v>40801</v>
      </c>
      <c r="AG18" s="64">
        <f t="shared" si="4"/>
        <v>40982.25</v>
      </c>
      <c r="AH18" s="56">
        <f t="shared" si="4"/>
        <v>41166.25</v>
      </c>
      <c r="AI18" s="64">
        <f t="shared" si="4"/>
        <v>41347.5</v>
      </c>
      <c r="AJ18" s="56">
        <f t="shared" si="4"/>
        <v>41531.5</v>
      </c>
      <c r="AK18" s="64">
        <f t="shared" si="4"/>
        <v>41712.75</v>
      </c>
      <c r="AL18" s="56">
        <f t="shared" si="4"/>
        <v>41896.75</v>
      </c>
      <c r="AM18" s="64">
        <f t="shared" si="4"/>
        <v>42078</v>
      </c>
      <c r="AN18" s="56">
        <f t="shared" si="4"/>
        <v>42262</v>
      </c>
      <c r="AO18" s="64">
        <f t="shared" si="4"/>
        <v>42443.25</v>
      </c>
      <c r="AP18" s="56">
        <f t="shared" si="4"/>
        <v>42627.25</v>
      </c>
      <c r="AQ18" s="64">
        <f t="shared" si="4"/>
        <v>42808.5</v>
      </c>
      <c r="AR18" s="56">
        <f t="shared" si="4"/>
        <v>42992.5</v>
      </c>
      <c r="AS18" s="64">
        <f t="shared" si="4"/>
        <v>43173.75</v>
      </c>
      <c r="AT18" s="56">
        <f t="shared" si="4"/>
        <v>43357.75</v>
      </c>
      <c r="AU18" s="64">
        <f t="shared" si="4"/>
        <v>43539</v>
      </c>
      <c r="AV18" s="56">
        <f t="shared" si="4"/>
        <v>43723</v>
      </c>
      <c r="AW18" s="64">
        <f t="shared" si="4"/>
        <v>43904.25</v>
      </c>
      <c r="AX18" s="56">
        <f t="shared" si="4"/>
        <v>44088.25</v>
      </c>
      <c r="AY18" s="64">
        <f t="shared" si="4"/>
        <v>44269.5</v>
      </c>
      <c r="AZ18" s="56">
        <f t="shared" si="4"/>
        <v>44453.5</v>
      </c>
      <c r="BB18" s="64">
        <f>AY18+365.25</f>
        <v>44634.75</v>
      </c>
      <c r="BC18" s="56">
        <f>AZ18+365.25</f>
        <v>44818.75</v>
      </c>
      <c r="BD18" s="64">
        <f t="shared" si="4"/>
        <v>45000</v>
      </c>
    </row>
    <row r="19" spans="1:58" s="37" customFormat="1" x14ac:dyDescent="0.55000000000000004">
      <c r="B19" s="35" t="s">
        <v>40</v>
      </c>
      <c r="F19" s="36">
        <f t="shared" ref="F19:BE19" si="5">I20</f>
        <v>35976.25</v>
      </c>
      <c r="G19" s="64">
        <f t="shared" si="5"/>
        <v>36160.5</v>
      </c>
      <c r="H19" s="56">
        <f t="shared" si="5"/>
        <v>36341.75</v>
      </c>
      <c r="I19" s="64">
        <f t="shared" si="5"/>
        <v>36525.75</v>
      </c>
      <c r="J19" s="56">
        <f t="shared" si="5"/>
        <v>36707</v>
      </c>
      <c r="K19" s="64">
        <f t="shared" si="5"/>
        <v>36891</v>
      </c>
      <c r="L19" s="56">
        <f t="shared" si="5"/>
        <v>37072.25</v>
      </c>
      <c r="M19" s="64">
        <f t="shared" si="5"/>
        <v>37256.25</v>
      </c>
      <c r="N19" s="56">
        <f t="shared" si="5"/>
        <v>37437.5</v>
      </c>
      <c r="O19" s="64">
        <f t="shared" si="5"/>
        <v>37621.5</v>
      </c>
      <c r="P19" s="56">
        <f t="shared" si="5"/>
        <v>37802.75</v>
      </c>
      <c r="Q19" s="64">
        <f t="shared" si="5"/>
        <v>37986.75</v>
      </c>
      <c r="R19" s="56">
        <f t="shared" si="5"/>
        <v>38168</v>
      </c>
      <c r="S19" s="64">
        <f t="shared" si="5"/>
        <v>38352</v>
      </c>
      <c r="T19" s="56">
        <f t="shared" si="5"/>
        <v>38533.25</v>
      </c>
      <c r="U19" s="64">
        <f t="shared" si="5"/>
        <v>38717.25</v>
      </c>
      <c r="V19" s="56">
        <f t="shared" si="5"/>
        <v>38898.5</v>
      </c>
      <c r="W19" s="64">
        <f t="shared" si="5"/>
        <v>39082.5</v>
      </c>
      <c r="X19" s="56">
        <f t="shared" si="5"/>
        <v>39263.75</v>
      </c>
      <c r="Y19" s="64">
        <f t="shared" si="5"/>
        <v>39447.75</v>
      </c>
      <c r="Z19" s="56">
        <f t="shared" si="5"/>
        <v>39629</v>
      </c>
      <c r="AA19" s="64">
        <f t="shared" si="5"/>
        <v>39813</v>
      </c>
      <c r="AB19" s="56">
        <f t="shared" si="5"/>
        <v>39994.25</v>
      </c>
      <c r="AC19" s="64">
        <f t="shared" si="5"/>
        <v>40178.25</v>
      </c>
      <c r="AD19" s="56">
        <f t="shared" si="5"/>
        <v>40359.5</v>
      </c>
      <c r="AE19" s="64">
        <f t="shared" si="5"/>
        <v>40543.5</v>
      </c>
      <c r="AF19" s="56">
        <f t="shared" si="5"/>
        <v>40724.75</v>
      </c>
      <c r="AG19" s="64">
        <f t="shared" si="5"/>
        <v>40908.75</v>
      </c>
      <c r="AH19" s="56">
        <f t="shared" si="5"/>
        <v>41090</v>
      </c>
      <c r="AI19" s="64">
        <f t="shared" si="5"/>
        <v>41274</v>
      </c>
      <c r="AJ19" s="56">
        <f t="shared" si="5"/>
        <v>41455.25</v>
      </c>
      <c r="AK19" s="64">
        <f t="shared" si="5"/>
        <v>41639.25</v>
      </c>
      <c r="AL19" s="56">
        <f t="shared" si="5"/>
        <v>41820.5</v>
      </c>
      <c r="AM19" s="64">
        <f t="shared" si="5"/>
        <v>42004.5</v>
      </c>
      <c r="AN19" s="56">
        <f t="shared" si="5"/>
        <v>42185.75</v>
      </c>
      <c r="AO19" s="64">
        <f t="shared" si="5"/>
        <v>42369.75</v>
      </c>
      <c r="AP19" s="56">
        <f t="shared" si="5"/>
        <v>42551</v>
      </c>
      <c r="AQ19" s="64">
        <f t="shared" si="5"/>
        <v>42735</v>
      </c>
      <c r="AR19" s="56">
        <f t="shared" si="5"/>
        <v>42916.25</v>
      </c>
      <c r="AS19" s="64">
        <f t="shared" si="5"/>
        <v>43100.25</v>
      </c>
      <c r="AT19" s="56">
        <f t="shared" si="5"/>
        <v>43281.5</v>
      </c>
      <c r="AU19" s="64">
        <f t="shared" si="5"/>
        <v>43465.5</v>
      </c>
      <c r="AV19" s="56">
        <f t="shared" si="5"/>
        <v>43646.75</v>
      </c>
      <c r="AW19" s="64">
        <f t="shared" si="5"/>
        <v>43830.75</v>
      </c>
      <c r="AX19" s="56">
        <f>BB20</f>
        <v>44012</v>
      </c>
      <c r="AY19" s="64">
        <f>BC20</f>
        <v>44196</v>
      </c>
      <c r="AZ19" s="56">
        <f>BD20</f>
        <v>44377.25</v>
      </c>
      <c r="BB19" s="64">
        <f t="shared" si="5"/>
        <v>0</v>
      </c>
      <c r="BC19" s="56">
        <f t="shared" si="5"/>
        <v>0</v>
      </c>
      <c r="BD19" s="64">
        <f t="shared" si="5"/>
        <v>0</v>
      </c>
      <c r="BE19" s="56">
        <f t="shared" si="5"/>
        <v>0</v>
      </c>
      <c r="BF19" s="64">
        <f t="shared" ref="BF19" si="6">BD19+365.25</f>
        <v>365.25</v>
      </c>
    </row>
    <row r="20" spans="1:58" x14ac:dyDescent="0.55000000000000004">
      <c r="B20" s="3" t="s">
        <v>37</v>
      </c>
      <c r="F20" s="32">
        <v>35430</v>
      </c>
      <c r="G20" s="65">
        <v>35611</v>
      </c>
      <c r="H20" s="57">
        <f>F20+365.25</f>
        <v>35795.25</v>
      </c>
      <c r="I20" s="65">
        <f>G20+365.25</f>
        <v>35976.25</v>
      </c>
      <c r="J20" s="57">
        <f>H20+365.25</f>
        <v>36160.5</v>
      </c>
      <c r="K20" s="65">
        <f>I20+365.5</f>
        <v>36341.75</v>
      </c>
      <c r="L20" s="57">
        <f t="shared" ref="L20:AZ20" si="7">J20+365.25</f>
        <v>36525.75</v>
      </c>
      <c r="M20" s="65">
        <f t="shared" si="7"/>
        <v>36707</v>
      </c>
      <c r="N20" s="57">
        <f t="shared" si="7"/>
        <v>36891</v>
      </c>
      <c r="O20" s="65">
        <f t="shared" si="7"/>
        <v>37072.25</v>
      </c>
      <c r="P20" s="57">
        <f t="shared" si="7"/>
        <v>37256.25</v>
      </c>
      <c r="Q20" s="65">
        <f t="shared" si="7"/>
        <v>37437.5</v>
      </c>
      <c r="R20" s="57">
        <f t="shared" si="7"/>
        <v>37621.5</v>
      </c>
      <c r="S20" s="65">
        <f t="shared" si="7"/>
        <v>37802.75</v>
      </c>
      <c r="T20" s="57">
        <f t="shared" si="7"/>
        <v>37986.75</v>
      </c>
      <c r="U20" s="65">
        <f t="shared" si="7"/>
        <v>38168</v>
      </c>
      <c r="V20" s="57">
        <f t="shared" si="7"/>
        <v>38352</v>
      </c>
      <c r="W20" s="65">
        <f t="shared" si="7"/>
        <v>38533.25</v>
      </c>
      <c r="X20" s="57">
        <f t="shared" si="7"/>
        <v>38717.25</v>
      </c>
      <c r="Y20" s="65">
        <f t="shared" si="7"/>
        <v>38898.5</v>
      </c>
      <c r="Z20" s="57">
        <f t="shared" si="7"/>
        <v>39082.5</v>
      </c>
      <c r="AA20" s="65">
        <f t="shared" si="7"/>
        <v>39263.75</v>
      </c>
      <c r="AB20" s="57">
        <f t="shared" si="7"/>
        <v>39447.75</v>
      </c>
      <c r="AC20" s="65">
        <f t="shared" si="7"/>
        <v>39629</v>
      </c>
      <c r="AD20" s="57">
        <f t="shared" si="7"/>
        <v>39813</v>
      </c>
      <c r="AE20" s="65">
        <f t="shared" si="7"/>
        <v>39994.25</v>
      </c>
      <c r="AF20" s="57">
        <f t="shared" si="7"/>
        <v>40178.25</v>
      </c>
      <c r="AG20" s="65">
        <f t="shared" si="7"/>
        <v>40359.5</v>
      </c>
      <c r="AH20" s="57">
        <f t="shared" si="7"/>
        <v>40543.5</v>
      </c>
      <c r="AI20" s="65">
        <f t="shared" si="7"/>
        <v>40724.75</v>
      </c>
      <c r="AJ20" s="57">
        <f t="shared" si="7"/>
        <v>40908.75</v>
      </c>
      <c r="AK20" s="65">
        <f t="shared" si="7"/>
        <v>41090</v>
      </c>
      <c r="AL20" s="57">
        <f t="shared" si="7"/>
        <v>41274</v>
      </c>
      <c r="AM20" s="65">
        <f t="shared" si="7"/>
        <v>41455.25</v>
      </c>
      <c r="AN20" s="57">
        <f t="shared" si="7"/>
        <v>41639.25</v>
      </c>
      <c r="AO20" s="65">
        <f t="shared" si="7"/>
        <v>41820.5</v>
      </c>
      <c r="AP20" s="57">
        <f t="shared" si="7"/>
        <v>42004.5</v>
      </c>
      <c r="AQ20" s="65">
        <f t="shared" si="7"/>
        <v>42185.75</v>
      </c>
      <c r="AR20" s="57">
        <f t="shared" si="7"/>
        <v>42369.75</v>
      </c>
      <c r="AS20" s="65">
        <f t="shared" si="7"/>
        <v>42551</v>
      </c>
      <c r="AT20" s="57">
        <f t="shared" si="7"/>
        <v>42735</v>
      </c>
      <c r="AU20" s="65">
        <f t="shared" si="7"/>
        <v>42916.25</v>
      </c>
      <c r="AV20" s="57">
        <f t="shared" si="7"/>
        <v>43100.25</v>
      </c>
      <c r="AW20" s="65">
        <f t="shared" si="7"/>
        <v>43281.5</v>
      </c>
      <c r="AX20" s="57">
        <f t="shared" si="7"/>
        <v>43465.5</v>
      </c>
      <c r="AY20" s="65">
        <f t="shared" si="7"/>
        <v>43646.75</v>
      </c>
      <c r="AZ20" s="57">
        <f t="shared" si="7"/>
        <v>43830.75</v>
      </c>
      <c r="BB20" s="65">
        <f>AY20+365.25</f>
        <v>44012</v>
      </c>
      <c r="BC20" s="57">
        <f>AZ20+365.25</f>
        <v>44196</v>
      </c>
      <c r="BD20" s="65">
        <f t="shared" ref="BD20" si="8">BB20+365.25</f>
        <v>44377.25</v>
      </c>
    </row>
    <row r="21" spans="1:58" x14ac:dyDescent="0.55000000000000004">
      <c r="B21" s="3" t="s">
        <v>2</v>
      </c>
      <c r="F21" s="5">
        <f>$C$1</f>
        <v>0.8</v>
      </c>
      <c r="G21" s="66">
        <f t="shared" ref="G21:BD21" si="9">$C$1</f>
        <v>0.8</v>
      </c>
      <c r="H21" s="58">
        <f t="shared" si="9"/>
        <v>0.8</v>
      </c>
      <c r="I21" s="66">
        <f t="shared" si="9"/>
        <v>0.8</v>
      </c>
      <c r="J21" s="58">
        <f t="shared" si="9"/>
        <v>0.8</v>
      </c>
      <c r="K21" s="66">
        <f t="shared" si="9"/>
        <v>0.8</v>
      </c>
      <c r="L21" s="58">
        <f t="shared" si="9"/>
        <v>0.8</v>
      </c>
      <c r="M21" s="66">
        <f t="shared" si="9"/>
        <v>0.8</v>
      </c>
      <c r="N21" s="58">
        <f t="shared" si="9"/>
        <v>0.8</v>
      </c>
      <c r="O21" s="66">
        <f t="shared" si="9"/>
        <v>0.8</v>
      </c>
      <c r="P21" s="58">
        <f t="shared" si="9"/>
        <v>0.8</v>
      </c>
      <c r="Q21" s="66">
        <f t="shared" si="9"/>
        <v>0.8</v>
      </c>
      <c r="R21" s="58">
        <f t="shared" si="9"/>
        <v>0.8</v>
      </c>
      <c r="S21" s="66">
        <f t="shared" si="9"/>
        <v>0.8</v>
      </c>
      <c r="T21" s="58">
        <f t="shared" si="9"/>
        <v>0.8</v>
      </c>
      <c r="U21" s="66">
        <f t="shared" si="9"/>
        <v>0.8</v>
      </c>
      <c r="V21" s="58">
        <f t="shared" si="9"/>
        <v>0.8</v>
      </c>
      <c r="W21" s="66">
        <f t="shared" si="9"/>
        <v>0.8</v>
      </c>
      <c r="X21" s="58">
        <f t="shared" si="9"/>
        <v>0.8</v>
      </c>
      <c r="Y21" s="66">
        <f t="shared" si="9"/>
        <v>0.8</v>
      </c>
      <c r="Z21" s="58">
        <f t="shared" si="9"/>
        <v>0.8</v>
      </c>
      <c r="AA21" s="66">
        <f t="shared" si="9"/>
        <v>0.8</v>
      </c>
      <c r="AB21" s="58">
        <f t="shared" si="9"/>
        <v>0.8</v>
      </c>
      <c r="AC21" s="66">
        <f t="shared" si="9"/>
        <v>0.8</v>
      </c>
      <c r="AD21" s="58">
        <f t="shared" si="9"/>
        <v>0.8</v>
      </c>
      <c r="AE21" s="66">
        <f t="shared" si="9"/>
        <v>0.8</v>
      </c>
      <c r="AF21" s="58">
        <f t="shared" si="9"/>
        <v>0.8</v>
      </c>
      <c r="AG21" s="66">
        <f t="shared" si="9"/>
        <v>0.8</v>
      </c>
      <c r="AH21" s="58">
        <f t="shared" si="9"/>
        <v>0.8</v>
      </c>
      <c r="AI21" s="66">
        <f t="shared" si="9"/>
        <v>0.8</v>
      </c>
      <c r="AJ21" s="58">
        <f t="shared" si="9"/>
        <v>0.8</v>
      </c>
      <c r="AK21" s="66">
        <f t="shared" si="9"/>
        <v>0.8</v>
      </c>
      <c r="AL21" s="58">
        <f t="shared" si="9"/>
        <v>0.8</v>
      </c>
      <c r="AM21" s="66">
        <f t="shared" si="9"/>
        <v>0.8</v>
      </c>
      <c r="AN21" s="58">
        <f t="shared" si="9"/>
        <v>0.8</v>
      </c>
      <c r="AO21" s="66">
        <f t="shared" si="9"/>
        <v>0.8</v>
      </c>
      <c r="AP21" s="58">
        <f t="shared" si="9"/>
        <v>0.8</v>
      </c>
      <c r="AQ21" s="66">
        <f t="shared" si="9"/>
        <v>0.8</v>
      </c>
      <c r="AR21" s="58">
        <f t="shared" si="9"/>
        <v>0.8</v>
      </c>
      <c r="AS21" s="66">
        <f t="shared" si="9"/>
        <v>0.8</v>
      </c>
      <c r="AT21" s="58">
        <f t="shared" si="9"/>
        <v>0.8</v>
      </c>
      <c r="AU21" s="66">
        <f t="shared" si="9"/>
        <v>0.8</v>
      </c>
      <c r="AV21" s="58">
        <f t="shared" si="9"/>
        <v>0.8</v>
      </c>
      <c r="AW21" s="66">
        <f t="shared" si="9"/>
        <v>0.8</v>
      </c>
      <c r="AX21" s="58">
        <f t="shared" si="9"/>
        <v>0.8</v>
      </c>
      <c r="AY21" s="66">
        <f t="shared" si="9"/>
        <v>0.8</v>
      </c>
      <c r="AZ21" s="58">
        <f t="shared" si="9"/>
        <v>0.8</v>
      </c>
      <c r="BB21" s="66">
        <f t="shared" si="9"/>
        <v>0.8</v>
      </c>
      <c r="BC21" s="58">
        <f t="shared" si="9"/>
        <v>0.8</v>
      </c>
      <c r="BD21" s="66">
        <f t="shared" si="9"/>
        <v>0.8</v>
      </c>
    </row>
    <row r="22" spans="1:58" x14ac:dyDescent="0.55000000000000004">
      <c r="B22" s="3" t="s">
        <v>56</v>
      </c>
      <c r="C22">
        <f>'SDR Patient and Stations'!B12</f>
        <v>0.875</v>
      </c>
      <c r="D22">
        <f>'SDR Patient and Stations'!C12</f>
        <v>0.93269230769230771</v>
      </c>
      <c r="E22">
        <f>'SDR Patient and Stations'!D12</f>
        <v>0.80882352941176472</v>
      </c>
      <c r="F22" s="5">
        <f>'SDR Patient and Stations'!E12</f>
        <v>0.91176470588235292</v>
      </c>
      <c r="G22" s="66">
        <f>'SDR Patient and Stations'!F12</f>
        <v>0.78409090909090906</v>
      </c>
      <c r="H22" s="58">
        <f>'SDR Patient and Stations'!G12</f>
        <v>0.82954545454545459</v>
      </c>
      <c r="I22" s="66">
        <f>'SDR Patient and Stations'!H12</f>
        <v>0.86029411764705888</v>
      </c>
      <c r="J22" s="58">
        <f>'SDR Patient and Stations'!I12</f>
        <v>0.86764705882352944</v>
      </c>
      <c r="K22" s="66">
        <f>'SDR Patient and Stations'!J12</f>
        <v>0.90441176470588236</v>
      </c>
      <c r="L22" s="58">
        <f>'SDR Patient and Stations'!K12</f>
        <v>0.8716216216216216</v>
      </c>
      <c r="M22" s="66">
        <f>'SDR Patient and Stations'!M12</f>
        <v>0.77976190476190477</v>
      </c>
      <c r="N22" s="58">
        <f>'SDR Patient and Stations'!N12</f>
        <v>0.83333333333333337</v>
      </c>
      <c r="O22" s="66">
        <f>'SDR Patient and Stations'!O12</f>
        <v>0.81547619047619047</v>
      </c>
      <c r="P22" s="58">
        <f>'SDR Patient and Stations'!P12</f>
        <v>0.84523809523809523</v>
      </c>
      <c r="Q22" s="66">
        <f>'SDR Patient and Stations'!Q12</f>
        <v>0.79761904761904767</v>
      </c>
      <c r="R22" s="58">
        <f>'SDR Patient and Stations'!R12</f>
        <v>0.75</v>
      </c>
      <c r="S22" s="66">
        <f>'SDR Patient and Stations'!S12</f>
        <v>0.77976190476190477</v>
      </c>
      <c r="T22" s="58">
        <f>'SDR Patient and Stations'!T12</f>
        <v>0.83333333333333337</v>
      </c>
      <c r="U22" s="66">
        <f>'SDR Patient and Stations'!U12</f>
        <v>0.79166666666666663</v>
      </c>
      <c r="V22" s="58">
        <f>'SDR Patient and Stations'!V12</f>
        <v>0.81547619047619047</v>
      </c>
      <c r="W22" s="66">
        <f>'SDR Patient and Stations'!W12</f>
        <v>0.79761904761904767</v>
      </c>
      <c r="X22" s="58">
        <f>'SDR Patient and Stations'!X12</f>
        <v>0.88124999999999998</v>
      </c>
      <c r="Y22" s="66">
        <f>'SDR Patient and Stations'!Y12</f>
        <v>0.9375</v>
      </c>
      <c r="Z22" s="58">
        <f>'SDR Patient and Stations'!Z12</f>
        <v>0.86250000000000004</v>
      </c>
      <c r="AA22" s="66">
        <f>'SDR Patient and Stations'!AA12</f>
        <v>0.86875000000000002</v>
      </c>
      <c r="AB22" s="58">
        <f>'SDR Patient and Stations'!AB12</f>
        <v>0.86309523809523814</v>
      </c>
      <c r="AC22" s="66">
        <f>'SDR Patient and Stations'!AC12</f>
        <v>0.88095238095238093</v>
      </c>
      <c r="AD22" s="58">
        <f>'SDR Patient and Stations'!AD12</f>
        <v>0.85119047619047616</v>
      </c>
      <c r="AE22" s="66">
        <f>'SDR Patient and Stations'!AE12</f>
        <v>0.8928571428571429</v>
      </c>
      <c r="AF22" s="58">
        <f>'SDR Patient and Stations'!AF12</f>
        <v>0.84523809523809523</v>
      </c>
      <c r="AG22" s="66">
        <f>'SDR Patient and Stations'!AG12</f>
        <v>0.85119047619047616</v>
      </c>
      <c r="AH22" s="58">
        <f>'SDR Patient and Stations'!AH12</f>
        <v>0.7678571428571429</v>
      </c>
      <c r="AI22" s="66">
        <f>'SDR Patient and Stations'!AI12</f>
        <v>0</v>
      </c>
      <c r="AJ22" s="58">
        <f>'SDR Patient and Stations'!AJ12</f>
        <v>0</v>
      </c>
      <c r="AK22" s="66">
        <f>'SDR Patient and Stations'!AK12</f>
        <v>0.79761904761904767</v>
      </c>
      <c r="AL22" s="58">
        <f>'SDR Patient and Stations'!AL12</f>
        <v>0.84523809523809523</v>
      </c>
      <c r="AM22" s="66">
        <f>'SDR Patient and Stations'!AM12</f>
        <v>0.9107142857142857</v>
      </c>
      <c r="AN22" s="58">
        <f>'SDR Patient and Stations'!AN12</f>
        <v>0.94047619047619047</v>
      </c>
      <c r="AO22" s="66">
        <f>'SDR Patient and Stations'!AO12</f>
        <v>0.9107142857142857</v>
      </c>
      <c r="AP22" s="58">
        <f>'SDR Patient and Stations'!AP12</f>
        <v>0.9375</v>
      </c>
      <c r="AQ22" s="66">
        <f>'SDR Patient and Stations'!AQ12</f>
        <v>0.84146341463414631</v>
      </c>
      <c r="AR22" s="58">
        <f>'SDR Patient and Stations'!AR12</f>
        <v>0.87195121951219512</v>
      </c>
      <c r="AS22" s="66">
        <f>'SDR Patient and Stations'!AS12</f>
        <v>0.92073170731707321</v>
      </c>
      <c r="AT22" s="58" t="e">
        <f>'SDR Patient and Stations'!AT12</f>
        <v>#DIV/0!</v>
      </c>
      <c r="AU22" s="66">
        <f>'SDR Patient and Stations'!AU12</f>
        <v>0</v>
      </c>
      <c r="AV22" s="58">
        <f>'SDR Patient and Stations'!AV12</f>
        <v>0</v>
      </c>
      <c r="AW22" s="66">
        <f>'SDR Patient and Stations'!AW12</f>
        <v>0</v>
      </c>
      <c r="AX22" s="58">
        <f>'SDR Patient and Stations'!AX12</f>
        <v>0</v>
      </c>
      <c r="AY22" s="66">
        <f>'SDR Patient and Stations'!AY12</f>
        <v>0</v>
      </c>
      <c r="AZ22" s="58">
        <f>'SDR Patient and Stations'!AZ12</f>
        <v>0</v>
      </c>
      <c r="BB22" s="66"/>
      <c r="BC22" s="58"/>
      <c r="BD22" s="66"/>
    </row>
    <row r="23" spans="1:58" x14ac:dyDescent="0.55000000000000004">
      <c r="B23" s="3" t="s">
        <v>33</v>
      </c>
      <c r="C23" s="31">
        <f t="shared" ref="C23:E23" si="10">$F$1</f>
        <v>3.2</v>
      </c>
      <c r="D23" s="31">
        <f t="shared" si="10"/>
        <v>3.2</v>
      </c>
      <c r="E23" s="31">
        <f t="shared" si="10"/>
        <v>3.2</v>
      </c>
      <c r="F23" s="31">
        <f>$F$1</f>
        <v>3.2</v>
      </c>
      <c r="G23" s="67">
        <f t="shared" ref="G23:BD23" si="11">$F$1</f>
        <v>3.2</v>
      </c>
      <c r="H23" s="59">
        <f t="shared" si="11"/>
        <v>3.2</v>
      </c>
      <c r="I23" s="67">
        <f t="shared" si="11"/>
        <v>3.2</v>
      </c>
      <c r="J23" s="59">
        <f t="shared" si="11"/>
        <v>3.2</v>
      </c>
      <c r="K23" s="67">
        <f t="shared" si="11"/>
        <v>3.2</v>
      </c>
      <c r="L23" s="59">
        <f t="shared" si="11"/>
        <v>3.2</v>
      </c>
      <c r="M23" s="67">
        <f t="shared" si="11"/>
        <v>3.2</v>
      </c>
      <c r="N23" s="59">
        <f t="shared" si="11"/>
        <v>3.2</v>
      </c>
      <c r="O23" s="67">
        <f t="shared" si="11"/>
        <v>3.2</v>
      </c>
      <c r="P23" s="59">
        <f t="shared" si="11"/>
        <v>3.2</v>
      </c>
      <c r="Q23" s="67">
        <f t="shared" si="11"/>
        <v>3.2</v>
      </c>
      <c r="R23" s="59">
        <f t="shared" si="11"/>
        <v>3.2</v>
      </c>
      <c r="S23" s="67">
        <f t="shared" si="11"/>
        <v>3.2</v>
      </c>
      <c r="T23" s="59">
        <f t="shared" si="11"/>
        <v>3.2</v>
      </c>
      <c r="U23" s="67">
        <f t="shared" si="11"/>
        <v>3.2</v>
      </c>
      <c r="V23" s="59">
        <f t="shared" si="11"/>
        <v>3.2</v>
      </c>
      <c r="W23" s="67">
        <f t="shared" si="11"/>
        <v>3.2</v>
      </c>
      <c r="X23" s="59">
        <f t="shared" si="11"/>
        <v>3.2</v>
      </c>
      <c r="Y23" s="67">
        <f t="shared" si="11"/>
        <v>3.2</v>
      </c>
      <c r="Z23" s="59">
        <f t="shared" si="11"/>
        <v>3.2</v>
      </c>
      <c r="AA23" s="67">
        <f t="shared" si="11"/>
        <v>3.2</v>
      </c>
      <c r="AB23" s="59">
        <f t="shared" si="11"/>
        <v>3.2</v>
      </c>
      <c r="AC23" s="67">
        <f t="shared" si="11"/>
        <v>3.2</v>
      </c>
      <c r="AD23" s="59">
        <f t="shared" si="11"/>
        <v>3.2</v>
      </c>
      <c r="AE23" s="67">
        <f t="shared" si="11"/>
        <v>3.2</v>
      </c>
      <c r="AF23" s="59">
        <f t="shared" si="11"/>
        <v>3.2</v>
      </c>
      <c r="AG23" s="67">
        <f t="shared" si="11"/>
        <v>3.2</v>
      </c>
      <c r="AH23" s="59">
        <f t="shared" si="11"/>
        <v>3.2</v>
      </c>
      <c r="AI23" s="67">
        <f t="shared" si="11"/>
        <v>3.2</v>
      </c>
      <c r="AJ23" s="59">
        <f t="shared" si="11"/>
        <v>3.2</v>
      </c>
      <c r="AK23" s="67">
        <f t="shared" si="11"/>
        <v>3.2</v>
      </c>
      <c r="AL23" s="59">
        <f t="shared" si="11"/>
        <v>3.2</v>
      </c>
      <c r="AM23" s="67">
        <f t="shared" si="11"/>
        <v>3.2</v>
      </c>
      <c r="AN23" s="59">
        <f t="shared" si="11"/>
        <v>3.2</v>
      </c>
      <c r="AO23" s="67">
        <f t="shared" si="11"/>
        <v>3.2</v>
      </c>
      <c r="AP23" s="59">
        <f t="shared" si="11"/>
        <v>3.2</v>
      </c>
      <c r="AQ23" s="67">
        <f t="shared" si="11"/>
        <v>3.2</v>
      </c>
      <c r="AR23" s="59">
        <f t="shared" si="11"/>
        <v>3.2</v>
      </c>
      <c r="AS23" s="67">
        <f t="shared" si="11"/>
        <v>3.2</v>
      </c>
      <c r="AT23" s="59">
        <f t="shared" si="11"/>
        <v>3.2</v>
      </c>
      <c r="AU23" s="67">
        <f t="shared" si="11"/>
        <v>3.2</v>
      </c>
      <c r="AV23" s="59">
        <f t="shared" si="11"/>
        <v>3.2</v>
      </c>
      <c r="AW23" s="67">
        <f t="shared" si="11"/>
        <v>3.2</v>
      </c>
      <c r="AX23" s="59">
        <f t="shared" si="11"/>
        <v>3.2</v>
      </c>
      <c r="AY23" s="67">
        <f t="shared" si="11"/>
        <v>3.2</v>
      </c>
      <c r="AZ23" s="59">
        <f t="shared" si="11"/>
        <v>3.2</v>
      </c>
      <c r="BB23" s="67">
        <f t="shared" si="11"/>
        <v>3.2</v>
      </c>
      <c r="BC23" s="59">
        <f t="shared" si="11"/>
        <v>3.2</v>
      </c>
      <c r="BD23" s="67">
        <f t="shared" si="11"/>
        <v>3.2</v>
      </c>
    </row>
    <row r="24" spans="1:58" x14ac:dyDescent="0.55000000000000004">
      <c r="B24" s="3" t="s">
        <v>57</v>
      </c>
      <c r="C24" s="105">
        <f>'SDR Patient and Stations'!B11</f>
        <v>3.5</v>
      </c>
      <c r="D24" s="105">
        <f>'SDR Patient and Stations'!C11</f>
        <v>3.7307692307692308</v>
      </c>
      <c r="E24" s="105">
        <f>'SDR Patient and Stations'!D11</f>
        <v>3.2352941176470589</v>
      </c>
      <c r="F24" s="115">
        <f>'SDR Patient and Stations'!E11</f>
        <v>3.6470588235294117</v>
      </c>
      <c r="G24" s="114">
        <f t="shared" ref="G24:AZ24" si="12">J32/G26</f>
        <v>4.0588235294117645</v>
      </c>
      <c r="H24" s="113">
        <f t="shared" si="12"/>
        <v>4.2941176470588234</v>
      </c>
      <c r="I24" s="114">
        <f t="shared" si="12"/>
        <v>3.4411764705882355</v>
      </c>
      <c r="J24" s="113">
        <f t="shared" si="12"/>
        <v>2.6818181818181817</v>
      </c>
      <c r="K24" s="114">
        <f t="shared" si="12"/>
        <v>2.7954545454545454</v>
      </c>
      <c r="L24" s="113">
        <f t="shared" si="12"/>
        <v>2.9318181818181817</v>
      </c>
      <c r="M24" s="114">
        <f t="shared" si="12"/>
        <v>3.7941176470588234</v>
      </c>
      <c r="N24" s="113">
        <f t="shared" si="12"/>
        <v>3.8529411764705883</v>
      </c>
      <c r="O24" s="114">
        <f t="shared" si="12"/>
        <v>4.117647058823529</v>
      </c>
      <c r="P24" s="113">
        <f t="shared" si="12"/>
        <v>3.1136363636363638</v>
      </c>
      <c r="Q24" s="114">
        <f t="shared" si="12"/>
        <v>3.2272727272727271</v>
      </c>
      <c r="R24" s="113">
        <f t="shared" si="12"/>
        <v>3.0454545454545454</v>
      </c>
      <c r="S24" s="114">
        <f t="shared" si="12"/>
        <v>2.8636363636363638</v>
      </c>
      <c r="T24" s="113">
        <f t="shared" si="12"/>
        <v>2.9772727272727271</v>
      </c>
      <c r="U24" s="114">
        <f t="shared" si="12"/>
        <v>3.1818181818181817</v>
      </c>
      <c r="V24" s="113">
        <f t="shared" si="12"/>
        <v>3.0227272727272729</v>
      </c>
      <c r="W24" s="114">
        <f t="shared" si="12"/>
        <v>3.1136363636363638</v>
      </c>
      <c r="X24" s="113">
        <f t="shared" si="12"/>
        <v>3.0454545454545454</v>
      </c>
      <c r="Y24" s="114">
        <f t="shared" si="12"/>
        <v>3.2045454545454546</v>
      </c>
      <c r="Z24" s="113">
        <f t="shared" si="12"/>
        <v>3.4090909090909092</v>
      </c>
      <c r="AA24" s="114">
        <f t="shared" si="12"/>
        <v>3.1363636363636362</v>
      </c>
      <c r="AB24" s="113">
        <f t="shared" si="12"/>
        <v>3.1590909090909092</v>
      </c>
      <c r="AC24" s="114">
        <f t="shared" si="12"/>
        <v>3.2954545454545454</v>
      </c>
      <c r="AD24" s="113">
        <f t="shared" si="12"/>
        <v>3.3636363636363638</v>
      </c>
      <c r="AE24" s="114">
        <f t="shared" si="12"/>
        <v>3.25</v>
      </c>
      <c r="AF24" s="113">
        <f t="shared" si="12"/>
        <v>3.4090909090909092</v>
      </c>
      <c r="AG24" s="114">
        <f t="shared" si="12"/>
        <v>3.2272727272727271</v>
      </c>
      <c r="AH24" s="113">
        <f t="shared" si="12"/>
        <v>3.25</v>
      </c>
      <c r="AI24" s="114">
        <f t="shared" si="12"/>
        <v>2.9318181818181817</v>
      </c>
      <c r="AJ24" s="113">
        <f t="shared" si="12"/>
        <v>0</v>
      </c>
      <c r="AK24" s="114">
        <f t="shared" si="12"/>
        <v>0</v>
      </c>
      <c r="AL24" s="113">
        <f t="shared" si="12"/>
        <v>3.0454545454545454</v>
      </c>
      <c r="AM24" s="114">
        <f t="shared" si="12"/>
        <v>3.2272727272727271</v>
      </c>
      <c r="AN24" s="113">
        <f t="shared" si="12"/>
        <v>5.884615384615385</v>
      </c>
      <c r="AO24" s="114">
        <f t="shared" si="12"/>
        <v>6.0769230769230766</v>
      </c>
      <c r="AP24" s="113">
        <f t="shared" si="12"/>
        <v>5.8009478672985786</v>
      </c>
      <c r="AQ24" s="114">
        <f t="shared" si="12"/>
        <v>4.1237113402061851</v>
      </c>
      <c r="AR24" s="113">
        <f t="shared" si="12"/>
        <v>3.1363636363636362</v>
      </c>
      <c r="AS24" s="114">
        <f t="shared" si="12"/>
        <v>3.25</v>
      </c>
      <c r="AT24" s="113">
        <f t="shared" si="12"/>
        <v>3.4318181818181817</v>
      </c>
      <c r="AU24" s="114" t="e">
        <f t="shared" si="12"/>
        <v>#N/A</v>
      </c>
      <c r="AV24" s="113" t="e">
        <f t="shared" si="12"/>
        <v>#N/A</v>
      </c>
      <c r="AW24" s="114" t="e">
        <f t="shared" si="12"/>
        <v>#N/A</v>
      </c>
      <c r="AX24" s="113" t="e">
        <f t="shared" si="12"/>
        <v>#N/A</v>
      </c>
      <c r="AY24" s="114" t="e">
        <f t="shared" si="12"/>
        <v>#N/A</v>
      </c>
      <c r="AZ24" s="113" t="e">
        <f t="shared" si="12"/>
        <v>#N/A</v>
      </c>
      <c r="BB24" s="49" t="e">
        <f>BB30/(BB26+AY28)</f>
        <v>#N/A</v>
      </c>
      <c r="BC24" s="52" t="e">
        <f>BC30/(BC26+AZ28)</f>
        <v>#N/A</v>
      </c>
      <c r="BD24" s="49" t="e">
        <f>BD30/(BD26+BB28)</f>
        <v>#N/A</v>
      </c>
    </row>
    <row r="25" spans="1:58" ht="25.5" x14ac:dyDescent="0.6">
      <c r="A25" s="42" t="s">
        <v>76</v>
      </c>
      <c r="B25" s="175" t="s">
        <v>62</v>
      </c>
      <c r="C25" s="175"/>
      <c r="D25" s="176">
        <f>AVERAGE(C24:D24)</f>
        <v>3.6153846153846154</v>
      </c>
      <c r="E25" s="176">
        <f t="shared" ref="E25:G25" si="13">AVERAGE(D24:E24)</f>
        <v>3.4830316742081449</v>
      </c>
      <c r="F25" s="176">
        <f t="shared" si="13"/>
        <v>3.4411764705882355</v>
      </c>
      <c r="G25" s="176">
        <f t="shared" si="13"/>
        <v>3.8529411764705879</v>
      </c>
      <c r="H25" s="122">
        <f>AVERAGE(G24:H24)</f>
        <v>4.1764705882352935</v>
      </c>
      <c r="I25" s="123">
        <f t="shared" ref="I25:AZ25" si="14">AVERAGE(H24:I24)</f>
        <v>3.8676470588235294</v>
      </c>
      <c r="J25" s="122">
        <f t="shared" si="14"/>
        <v>3.0614973262032086</v>
      </c>
      <c r="K25" s="123">
        <f t="shared" si="14"/>
        <v>2.7386363636363633</v>
      </c>
      <c r="L25" s="122">
        <f t="shared" si="14"/>
        <v>2.8636363636363633</v>
      </c>
      <c r="M25" s="123">
        <f t="shared" si="14"/>
        <v>3.3629679144385025</v>
      </c>
      <c r="N25" s="122">
        <f t="shared" si="14"/>
        <v>3.8235294117647056</v>
      </c>
      <c r="O25" s="123">
        <f t="shared" si="14"/>
        <v>3.9852941176470589</v>
      </c>
      <c r="P25" s="122">
        <f t="shared" si="14"/>
        <v>3.6156417112299462</v>
      </c>
      <c r="Q25" s="123">
        <f t="shared" si="14"/>
        <v>3.1704545454545454</v>
      </c>
      <c r="R25" s="122">
        <f t="shared" si="14"/>
        <v>3.1363636363636362</v>
      </c>
      <c r="S25" s="123">
        <f t="shared" si="14"/>
        <v>2.9545454545454546</v>
      </c>
      <c r="T25" s="122">
        <f t="shared" si="14"/>
        <v>2.9204545454545454</v>
      </c>
      <c r="U25" s="123">
        <f t="shared" si="14"/>
        <v>3.0795454545454541</v>
      </c>
      <c r="V25" s="122">
        <f t="shared" si="14"/>
        <v>3.1022727272727275</v>
      </c>
      <c r="W25" s="123">
        <f t="shared" si="14"/>
        <v>3.0681818181818183</v>
      </c>
      <c r="X25" s="122">
        <f t="shared" si="14"/>
        <v>3.0795454545454546</v>
      </c>
      <c r="Y25" s="123">
        <f t="shared" si="14"/>
        <v>3.125</v>
      </c>
      <c r="Z25" s="122">
        <f t="shared" si="14"/>
        <v>3.3068181818181817</v>
      </c>
      <c r="AA25" s="123">
        <f t="shared" si="14"/>
        <v>3.2727272727272725</v>
      </c>
      <c r="AB25" s="122">
        <f t="shared" si="14"/>
        <v>3.1477272727272725</v>
      </c>
      <c r="AC25" s="123">
        <f t="shared" si="14"/>
        <v>3.2272727272727275</v>
      </c>
      <c r="AD25" s="122">
        <f t="shared" si="14"/>
        <v>3.3295454545454546</v>
      </c>
      <c r="AE25" s="123">
        <f t="shared" si="14"/>
        <v>3.3068181818181817</v>
      </c>
      <c r="AF25" s="122">
        <f t="shared" si="14"/>
        <v>3.3295454545454546</v>
      </c>
      <c r="AG25" s="123">
        <f t="shared" si="14"/>
        <v>3.3181818181818183</v>
      </c>
      <c r="AH25" s="122">
        <f t="shared" si="14"/>
        <v>3.2386363636363633</v>
      </c>
      <c r="AI25" s="123">
        <f t="shared" si="14"/>
        <v>3.0909090909090908</v>
      </c>
      <c r="AJ25" s="122">
        <f t="shared" si="14"/>
        <v>1.4659090909090908</v>
      </c>
      <c r="AK25" s="123">
        <f t="shared" si="14"/>
        <v>0</v>
      </c>
      <c r="AL25" s="122">
        <f t="shared" si="14"/>
        <v>1.5227272727272727</v>
      </c>
      <c r="AM25" s="123">
        <f t="shared" si="14"/>
        <v>3.1363636363636362</v>
      </c>
      <c r="AN25" s="122">
        <f t="shared" si="14"/>
        <v>4.5559440559440558</v>
      </c>
      <c r="AO25" s="123">
        <f t="shared" si="14"/>
        <v>5.9807692307692308</v>
      </c>
      <c r="AP25" s="122">
        <f t="shared" si="14"/>
        <v>5.9389354721108276</v>
      </c>
      <c r="AQ25" s="123">
        <f t="shared" si="14"/>
        <v>4.9623296037523819</v>
      </c>
      <c r="AR25" s="122">
        <f t="shared" si="14"/>
        <v>3.6300374882849109</v>
      </c>
      <c r="AS25" s="123">
        <f t="shared" si="14"/>
        <v>3.1931818181818183</v>
      </c>
      <c r="AT25" s="122">
        <f t="shared" si="14"/>
        <v>3.3409090909090908</v>
      </c>
      <c r="AU25" s="123" t="e">
        <f t="shared" si="14"/>
        <v>#N/A</v>
      </c>
      <c r="AV25" s="122" t="e">
        <f t="shared" si="14"/>
        <v>#N/A</v>
      </c>
      <c r="AW25" s="123" t="e">
        <f t="shared" si="14"/>
        <v>#N/A</v>
      </c>
      <c r="AX25" s="122" t="e">
        <f t="shared" si="14"/>
        <v>#N/A</v>
      </c>
      <c r="AY25" s="123" t="e">
        <f t="shared" si="14"/>
        <v>#N/A</v>
      </c>
      <c r="AZ25" s="122" t="e">
        <f t="shared" si="14"/>
        <v>#N/A</v>
      </c>
      <c r="BB25" s="49">
        <f>'SDR Patient and Stations'!AX13</f>
        <v>0</v>
      </c>
      <c r="BC25" s="52">
        <f>'SDR Patient and Stations'!AY13</f>
        <v>0</v>
      </c>
      <c r="BD25" s="49">
        <f>'SDR Patient and Stations'!AZ13</f>
        <v>0</v>
      </c>
    </row>
    <row r="26" spans="1:58" x14ac:dyDescent="0.55000000000000004">
      <c r="A26" s="193" t="s">
        <v>39</v>
      </c>
      <c r="B26" s="193"/>
      <c r="C26" s="193"/>
      <c r="D26" s="193"/>
      <c r="E26" s="193"/>
      <c r="F26" s="25">
        <f>HLOOKUP(F19,'SDR Patient and Stations'!$B$6:$AT$14,5,FALSE)</f>
        <v>34</v>
      </c>
      <c r="G26" s="49">
        <f>IF((F26+E28+(IF(F16&gt;0,0,F16))&gt;'SDR Patient and Stations'!G8),'SDR Patient and Stations'!G8,(F26+E28+(IF(F16&gt;0,0,F16))))</f>
        <v>34</v>
      </c>
      <c r="H26" s="52">
        <f>IF((G26+F28+(IF(G16&gt;0,0,G16))&gt;'SDR Patient and Stations'!H8),'SDR Patient and Stations'!H8,(G26+F28+(IF(G16&gt;0,0,G16))))</f>
        <v>34</v>
      </c>
      <c r="I26" s="116">
        <f>IF((H26+G28+(IF(H16&gt;0,0,H16))&gt;'SDR Patient and Stations'!I8),'SDR Patient and Stations'!I8,(H26+G28+(IF(H16&gt;0,0,H16))))</f>
        <v>34</v>
      </c>
      <c r="J26" s="117">
        <f>IF((I26+H28+(IF(I16&gt;0,0,I16))&gt;'SDR Patient and Stations'!J8),'SDR Patient and Stations'!J8,(I26+H28+(IF(I16&gt;0,0,I16))))</f>
        <v>44</v>
      </c>
      <c r="K26" s="116">
        <f>IF((J26+I28+(IF(J16&gt;0,0,J16))&gt;'SDR Patient and Stations'!K8),'SDR Patient and Stations'!K8,(J26+I28+(IF(J16&gt;0,0,J16))))</f>
        <v>44</v>
      </c>
      <c r="L26" s="117">
        <f>IF((K26+J28+(IF(K16&gt;0,0,K16))&gt;'SDR Patient and Stations'!L8),'SDR Patient and Stations'!L8,(K26+J28+(IF(K16&gt;0,0,K16))))</f>
        <v>44</v>
      </c>
      <c r="M26" s="116">
        <f>IF((L26+K28+(IF(L16&gt;0,0,L16))&gt;'SDR Patient and Stations'!M8),'SDR Patient and Stations'!M8,(L26+K28+(IF(L16&gt;0,0,L16))))</f>
        <v>34</v>
      </c>
      <c r="N26" s="117">
        <f>IF((M26+L28+(IF(M16&gt;0,0,M16))&gt;'SDR Patient and Stations'!N8),'SDR Patient and Stations'!N8,(M26+L28+(IF(M16&gt;0,0,M16))))</f>
        <v>34</v>
      </c>
      <c r="O26" s="116">
        <f>IF((N26+M28+(IF(N16&gt;0,0,N16))&gt;'SDR Patient and Stations'!O8),'SDR Patient and Stations'!O8,(N26+M28+(IF(N16&gt;0,0,N16))))</f>
        <v>34</v>
      </c>
      <c r="P26" s="117">
        <f>IF((O26+N28+(IF(O16&gt;0,0,O16))&gt;'SDR Patient and Stations'!P8),'SDR Patient and Stations'!P8,(O26+N28+(IF(O16&gt;0,0,O16))))</f>
        <v>44</v>
      </c>
      <c r="Q26" s="116">
        <f>IF((P26+O28+(IF(P16&gt;0,0,P16))&gt;'SDR Patient and Stations'!Q8),'SDR Patient and Stations'!Q8,(P26+O28+(IF(P16&gt;0,0,P16))))</f>
        <v>44</v>
      </c>
      <c r="R26" s="117">
        <f>IF((Q26+P28+(IF(Q16&gt;0,0,Q16))&gt;'SDR Patient and Stations'!R8),'SDR Patient and Stations'!R8,(Q26+P28+(IF(Q16&gt;0,0,Q16))))</f>
        <v>44</v>
      </c>
      <c r="S26" s="116">
        <f>IF((R26+Q28+(IF(R16&gt;0,0,R16))&gt;'SDR Patient and Stations'!S8),'SDR Patient and Stations'!S8,(R26+Q28+(IF(R16&gt;0,0,R16))))</f>
        <v>44</v>
      </c>
      <c r="T26" s="117">
        <f>IF((S26+R28+(IF(S16&gt;0,0,S16))&gt;'SDR Patient and Stations'!T8),'SDR Patient and Stations'!T8,(S26+R28+(IF(S16&gt;0,0,S16))))</f>
        <v>44</v>
      </c>
      <c r="U26" s="116">
        <f>IF((T26+S28+(IF(T16&gt;0,0,T16))&gt;'SDR Patient and Stations'!U8),'SDR Patient and Stations'!U8,(T26+S28+(IF(T16&gt;0,0,T16))))</f>
        <v>44</v>
      </c>
      <c r="V26" s="117">
        <f>IF((U26+T28+(IF(U16&gt;0,0,U16))&gt;'SDR Patient and Stations'!V8),'SDR Patient and Stations'!V8,(U26+T28+(IF(U16&gt;0,0,U16))))</f>
        <v>44</v>
      </c>
      <c r="W26" s="116">
        <f>IF((V26+U28+(IF(V16&gt;0,0,V16))&gt;'SDR Patient and Stations'!W8),'SDR Patient and Stations'!W8,(V26+U28+(IF(V16&gt;0,0,V16))))</f>
        <v>44</v>
      </c>
      <c r="X26" s="117">
        <f>IF((W26+V28+(IF(W16&gt;0,0,W16))&gt;'SDR Patient and Stations'!X8),'SDR Patient and Stations'!X8,(W26+V28+(IF(W16&gt;0,0,W16))))</f>
        <v>44</v>
      </c>
      <c r="Y26" s="116">
        <f>IF((X26+W28+(IF(X16&gt;0,0,X16))&gt;'SDR Patient and Stations'!Y8),'SDR Patient and Stations'!Y8,(X26+W28+(IF(X16&gt;0,0,X16))))</f>
        <v>44</v>
      </c>
      <c r="Z26" s="117">
        <f>IF((Y26+X28+(IF(Y16&gt;0,0,Y16))&gt;'SDR Patient and Stations'!Z8),'SDR Patient and Stations'!Z8,(Y26+X28+(IF(Y16&gt;0,0,Y16))))</f>
        <v>44</v>
      </c>
      <c r="AA26" s="116">
        <f>IF((Z26+Y28+(IF(Z16&gt;0,0,Z16))&gt;'SDR Patient and Stations'!AA8),'SDR Patient and Stations'!AA8,(Z26+Y28+(IF(Z16&gt;0,0,Z16))))</f>
        <v>44</v>
      </c>
      <c r="AB26" s="117">
        <f>IF((AA26+Z28+(IF(AA16&gt;0,0,AA16))&gt;'SDR Patient and Stations'!AB8),'SDR Patient and Stations'!AB8,(AA26+Z28+(IF(AA16&gt;0,0,AA16))))</f>
        <v>44</v>
      </c>
      <c r="AC26" s="116">
        <f>IF((AB26+AA28+(IF(AB16&gt;0,0,AB16))&gt;'SDR Patient and Stations'!AC8),'SDR Patient and Stations'!AC8,(AB26+AA28+(IF(AB16&gt;0,0,AB16))))</f>
        <v>44</v>
      </c>
      <c r="AD26" s="117">
        <f>IF((AC26+AB28+(IF(AC16&gt;0,0,AC16))&gt;'SDR Patient and Stations'!AD8),'SDR Patient and Stations'!AD8,(AC26+AB28+(IF(AC16&gt;0,0,AC16))))</f>
        <v>44</v>
      </c>
      <c r="AE26" s="116">
        <f>IF((AD26+AC28+(IF(AD16&gt;0,0,AD16))&gt;'SDR Patient and Stations'!AE8),'SDR Patient and Stations'!AE8,(AD26+AC28+(IF(AD16&gt;0,0,AD16))))</f>
        <v>44</v>
      </c>
      <c r="AF26" s="117">
        <f>IF((AE26+AD28+(IF(AE16&gt;0,0,AE16))&gt;'SDR Patient and Stations'!AF8),'SDR Patient and Stations'!AF8,(AE26+AD28+(IF(AE16&gt;0,0,AE16))))</f>
        <v>44</v>
      </c>
      <c r="AG26" s="116">
        <f>IF((AF26+AE28+(IF(AF16&gt;0,0,AF16))&gt;'SDR Patient and Stations'!AG8),'SDR Patient and Stations'!AG8,(AF26+AE28+(IF(AF16&gt;0,0,AF16))))</f>
        <v>44</v>
      </c>
      <c r="AH26" s="117">
        <f>IF((AG26+AF28+(IF(AG16&gt;0,0,AG16))&gt;'SDR Patient and Stations'!AH8),'SDR Patient and Stations'!AH8,(AG26+AF28+(IF(AG16&gt;0,0,AG16))))</f>
        <v>44</v>
      </c>
      <c r="AI26" s="116">
        <f>IF((AH26+AG28+(IF(AH16&gt;0,0,AH16))&gt;'SDR Patient and Stations'!AI8),'SDR Patient and Stations'!AI8,(AH26+AG28+(IF(AH16&gt;0,0,AH16))))</f>
        <v>44</v>
      </c>
      <c r="AJ26" s="117">
        <f>IF((AI26+AH28+(IF(AI16&gt;0,0,AI16))&gt;'SDR Patient and Stations'!AJ8),'SDR Patient and Stations'!AJ8,(AI26+AH28+(IF(AI16&gt;0,0,AI16))))</f>
        <v>44</v>
      </c>
      <c r="AK26" s="116">
        <f>IF((AJ26+AI28+(IF(AJ16&gt;0,0,AJ16))&gt;'SDR Patient and Stations'!AK8),'SDR Patient and Stations'!AK8,(AJ26+AI28+(IF(AJ16&gt;0,0,AJ16))))</f>
        <v>44</v>
      </c>
      <c r="AL26" s="117">
        <f>IF((AK26+AJ28+(IF(AK16&gt;0,0,AK16))&gt;'SDR Patient and Stations'!AL8),'SDR Patient and Stations'!AL8,(AK26+AJ28+(IF(AK16&gt;0,0,AK16))))</f>
        <v>44</v>
      </c>
      <c r="AM26" s="116">
        <f>IF((AL26+AK28+(IF(AL16&gt;0,0,AL16))&gt;'SDR Patient and Stations'!AM8),'SDR Patient and Stations'!AM8,(AL26+AK28+(IF(AL16&gt;0,0,AL16))))</f>
        <v>44</v>
      </c>
      <c r="AN26" s="117">
        <f>IF((AM26+AL28+(IF(AM16&gt;0,0,AM16))&gt;'SDR Patient and Stations'!AN8),'SDR Patient and Stations'!AN8,(AM26+AL28+(IF(AM16&gt;0,0,AM16))))</f>
        <v>26</v>
      </c>
      <c r="AO26" s="116">
        <f>IF((AN26+AM28+(IF(AN16&gt;0,0,AN16))&gt;'SDR Patient and Stations'!AO8),'SDR Patient and Stations'!AO8,(AN26+AM28+(IF(AN16&gt;0,0,AN16))))</f>
        <v>26</v>
      </c>
      <c r="AP26" s="117">
        <f>IF((AO26+AN28+(IF(AO16&gt;0,0,AO16))&gt;'SDR Patient and Stations'!AP8),'SDR Patient and Stations'!AP8,(AO26+AN28+(IF(AO16&gt;0,0,AO16))))</f>
        <v>26.375</v>
      </c>
      <c r="AQ26" s="116">
        <f>IF((AP26+AO28+(IF(AP16&gt;0,0,AP16))&gt;'SDR Patient and Stations'!AQ8),'SDR Patient and Stations'!AQ8,(AP26+AO28+(IF(AP16&gt;0,0,AP16))))</f>
        <v>36.375</v>
      </c>
      <c r="AR26" s="117">
        <f>IF((AQ26+AP28+(IF(AQ16&gt;0,0,AQ16))&gt;'SDR Patient and Stations'!AR8),'SDR Patient and Stations'!AR8,(AQ26+AP28+(IF(AQ16&gt;0,0,AQ16))))</f>
        <v>44</v>
      </c>
      <c r="AS26" s="116">
        <f>IF((AR26+AQ28+(IF(AR16&gt;0,0,AR16))&gt;'SDR Patient and Stations'!AS8),'SDR Patient and Stations'!AS8,(AR26+AQ28+(IF(AR16&gt;0,0,AR16))))</f>
        <v>44</v>
      </c>
      <c r="AT26" s="117">
        <f>IF((AS26+AR28+(IF(AS16&gt;0,0,AS16))&gt;'SDR Patient and Stations'!AT8),'SDR Patient and Stations'!AT8,(AS26+AR28+(IF(AS16&gt;0,0,AS16))))</f>
        <v>44</v>
      </c>
      <c r="AU26" s="116">
        <f>IF((AT26+AS28+(IF(AT16&gt;0,0,AT16))&gt;'SDR Patient and Stations'!AU8),'SDR Patient and Stations'!AU8,(AT26+AS28+(IF(AT16&gt;0,0,AT16))))</f>
        <v>0</v>
      </c>
      <c r="AV26" s="117">
        <f>IF((AU26+AT28+(IF(AU16&gt;0,0,AU16))&gt;'SDR Patient and Stations'!AV8),'SDR Patient and Stations'!AV8,(AU26+AT28+(IF(AU16&gt;0,0,AU16))))</f>
        <v>0</v>
      </c>
      <c r="AW26" s="116">
        <f>IF((AV26+AU28+(IF(AV16&gt;0,0,AV16))&gt;'SDR Patient and Stations'!AW8),'SDR Patient and Stations'!AW8,(AV26+AU28+(IF(AV16&gt;0,0,AV16))))</f>
        <v>0</v>
      </c>
      <c r="AX26" s="117" t="e">
        <f>IF((AW26+AV28+(IF(AW16&gt;0,0,AW16))&gt;'SDR Patient and Stations'!AX8),'SDR Patient and Stations'!AX8,(AW26+AV28+(IF(AW16&gt;0,0,AW16))))</f>
        <v>#N/A</v>
      </c>
      <c r="AY26" s="116" t="e">
        <f>IF((AX26+AW28+(IF(AX16&gt;0,0,AX16))&gt;'SDR Patient and Stations'!AY8),'SDR Patient and Stations'!AY8,(AX26+AW28+(IF(AX16&gt;0,0,AX16))))</f>
        <v>#N/A</v>
      </c>
      <c r="AZ26" s="117" t="e">
        <f>IF((AY26+AX28+(IF(AY16&gt;0,0,AY16))&gt;'SDR Patient and Stations'!AZ8),'SDR Patient and Stations'!AZ8,(AY26+AX28+(IF(AY16&gt;0,0,AY16))))</f>
        <v>#N/A</v>
      </c>
      <c r="BB26" s="49" t="e">
        <f>HLOOKUP(BB19,'SDR Patient and Stations'!$B$6:$AT$13,4,FALSE)</f>
        <v>#N/A</v>
      </c>
      <c r="BC26" s="52" t="e">
        <f>HLOOKUP(BC19,'SDR Patient and Stations'!$B$6:$AT$13,4,FALSE)</f>
        <v>#N/A</v>
      </c>
      <c r="BD26" s="49" t="e">
        <f>HLOOKUP(BD19,'SDR Patient and Stations'!$B$6:$AT$13,4,FALSE)</f>
        <v>#N/A</v>
      </c>
      <c r="BE26" s="52" t="e">
        <f>HLOOKUP(BE19,'SDR Patient and Stations'!$B$6:$AT$13,4,FALSE)</f>
        <v>#N/A</v>
      </c>
    </row>
    <row r="27" spans="1:58" ht="42.75" customHeight="1" x14ac:dyDescent="0.55000000000000004">
      <c r="A27" s="194" t="s">
        <v>59</v>
      </c>
      <c r="B27" s="194"/>
      <c r="F27" s="25"/>
      <c r="G27" s="49"/>
      <c r="H27" s="52"/>
      <c r="I27" s="49"/>
      <c r="J27" s="52"/>
      <c r="K27" s="49"/>
      <c r="L27" s="52"/>
      <c r="M27" s="49"/>
      <c r="N27" s="52"/>
      <c r="O27" s="49"/>
      <c r="P27" s="52"/>
      <c r="Q27" s="49"/>
      <c r="R27" s="52"/>
      <c r="S27" s="49"/>
      <c r="T27" s="52"/>
      <c r="U27" s="49"/>
      <c r="V27" s="52"/>
      <c r="W27" s="49"/>
      <c r="X27" s="52"/>
      <c r="Y27" s="49"/>
      <c r="Z27" s="52"/>
      <c r="AA27" s="49"/>
      <c r="AB27" s="52"/>
      <c r="AC27" s="49"/>
      <c r="AD27" s="52"/>
      <c r="AE27" s="49"/>
      <c r="AF27" s="52"/>
      <c r="AG27" s="49"/>
      <c r="AH27" s="52"/>
      <c r="AI27" s="49"/>
      <c r="AJ27" s="52"/>
      <c r="AK27" s="49"/>
      <c r="AL27" s="52"/>
      <c r="AM27" s="49"/>
      <c r="AN27" s="52"/>
      <c r="AO27" s="49"/>
      <c r="AP27" s="52"/>
      <c r="AQ27" s="49"/>
      <c r="AR27" s="52"/>
      <c r="AS27" s="49"/>
      <c r="AT27" s="52"/>
      <c r="AU27" s="49"/>
      <c r="AV27" s="52"/>
      <c r="AW27" s="49"/>
      <c r="AX27" s="52"/>
      <c r="AY27" s="49"/>
      <c r="AZ27" s="52"/>
      <c r="BB27" s="49"/>
      <c r="BC27" s="52"/>
      <c r="BD27" s="49"/>
      <c r="BE27" s="52"/>
    </row>
    <row r="28" spans="1:58" x14ac:dyDescent="0.55000000000000004">
      <c r="A28" s="193" t="s">
        <v>58</v>
      </c>
      <c r="B28" s="193"/>
      <c r="F28" s="25"/>
      <c r="G28" s="116">
        <f>IF(F49&lt;0,0,F49)</f>
        <v>0</v>
      </c>
      <c r="H28" s="117">
        <f t="shared" ref="H28:AZ28" si="15">IF(G49&lt;0,0,G49)</f>
        <v>10</v>
      </c>
      <c r="I28" s="116">
        <f t="shared" si="15"/>
        <v>10</v>
      </c>
      <c r="J28" s="117">
        <f t="shared" si="15"/>
        <v>0.49848790322580072</v>
      </c>
      <c r="K28" s="116">
        <f t="shared" si="15"/>
        <v>0</v>
      </c>
      <c r="L28" s="117">
        <f t="shared" si="15"/>
        <v>0</v>
      </c>
      <c r="M28" s="116">
        <f t="shared" si="15"/>
        <v>0</v>
      </c>
      <c r="N28" s="117">
        <f t="shared" si="15"/>
        <v>10</v>
      </c>
      <c r="O28" s="116">
        <f t="shared" si="15"/>
        <v>9.6001016260162615</v>
      </c>
      <c r="P28" s="117">
        <f t="shared" si="15"/>
        <v>10</v>
      </c>
      <c r="Q28" s="116">
        <f t="shared" si="15"/>
        <v>0</v>
      </c>
      <c r="R28" s="117">
        <f t="shared" si="15"/>
        <v>4.1011450381679353</v>
      </c>
      <c r="S28" s="116">
        <f t="shared" si="15"/>
        <v>0</v>
      </c>
      <c r="T28" s="117">
        <f t="shared" si="15"/>
        <v>0</v>
      </c>
      <c r="U28" s="116">
        <f t="shared" si="15"/>
        <v>0</v>
      </c>
      <c r="V28" s="117">
        <f t="shared" si="15"/>
        <v>0</v>
      </c>
      <c r="W28" s="116">
        <f t="shared" si="15"/>
        <v>0</v>
      </c>
      <c r="X28" s="117">
        <f t="shared" si="15"/>
        <v>0</v>
      </c>
      <c r="Y28" s="116">
        <f t="shared" si="15"/>
        <v>0</v>
      </c>
      <c r="Z28" s="117">
        <f t="shared" si="15"/>
        <v>2.7128759398496172</v>
      </c>
      <c r="AA28" s="116">
        <f t="shared" si="15"/>
        <v>7.3229927007299267</v>
      </c>
      <c r="AB28" s="117">
        <f t="shared" si="15"/>
        <v>0</v>
      </c>
      <c r="AC28" s="116">
        <f t="shared" si="15"/>
        <v>0</v>
      </c>
      <c r="AD28" s="117">
        <f t="shared" si="15"/>
        <v>0</v>
      </c>
      <c r="AE28" s="116">
        <f t="shared" si="15"/>
        <v>5.6014492753623202</v>
      </c>
      <c r="AF28" s="117">
        <f t="shared" si="15"/>
        <v>1.9734712230215834</v>
      </c>
      <c r="AG28" s="116">
        <f t="shared" si="15"/>
        <v>4.4913793103448256</v>
      </c>
      <c r="AH28" s="117">
        <f t="shared" si="15"/>
        <v>0</v>
      </c>
      <c r="AI28" s="116">
        <f t="shared" si="15"/>
        <v>0.6875</v>
      </c>
      <c r="AJ28" s="117">
        <f t="shared" si="15"/>
        <v>0</v>
      </c>
      <c r="AK28" s="116">
        <f t="shared" si="15"/>
        <v>0</v>
      </c>
      <c r="AL28" s="117">
        <f t="shared" si="15"/>
        <v>0</v>
      </c>
      <c r="AM28" s="116">
        <f t="shared" si="15"/>
        <v>0</v>
      </c>
      <c r="AN28" s="117">
        <f t="shared" si="15"/>
        <v>0.375</v>
      </c>
      <c r="AO28" s="116">
        <f t="shared" si="15"/>
        <v>10</v>
      </c>
      <c r="AP28" s="117">
        <f t="shared" si="15"/>
        <v>10</v>
      </c>
      <c r="AQ28" s="116">
        <f t="shared" si="15"/>
        <v>10</v>
      </c>
      <c r="AR28" s="117">
        <f t="shared" si="15"/>
        <v>9.580882352941174</v>
      </c>
      <c r="AS28" s="116">
        <f t="shared" si="15"/>
        <v>0</v>
      </c>
      <c r="AT28" s="117">
        <f t="shared" si="15"/>
        <v>0</v>
      </c>
      <c r="AU28" s="116">
        <f t="shared" si="15"/>
        <v>3.5020833333333314</v>
      </c>
      <c r="AV28" s="117" t="e">
        <f t="shared" si="15"/>
        <v>#N/A</v>
      </c>
      <c r="AW28" s="116" t="e">
        <f t="shared" si="15"/>
        <v>#N/A</v>
      </c>
      <c r="AX28" s="117" t="e">
        <f t="shared" si="15"/>
        <v>#N/A</v>
      </c>
      <c r="AY28" s="116" t="e">
        <f t="shared" si="15"/>
        <v>#N/A</v>
      </c>
      <c r="AZ28" s="117" t="e">
        <f t="shared" si="15"/>
        <v>#N/A</v>
      </c>
      <c r="BB28" s="49"/>
      <c r="BC28" s="52"/>
      <c r="BD28" s="49"/>
      <c r="BE28" s="52"/>
    </row>
    <row r="29" spans="1:58" ht="35.25" customHeight="1" x14ac:dyDescent="0.55000000000000004">
      <c r="A29" s="195" t="s">
        <v>60</v>
      </c>
      <c r="B29" s="196"/>
      <c r="F29" s="25"/>
      <c r="G29" s="49"/>
      <c r="H29" s="52"/>
      <c r="I29" s="49"/>
      <c r="J29" s="52"/>
      <c r="K29" s="49"/>
      <c r="L29" s="52"/>
      <c r="M29" s="49"/>
      <c r="N29" s="52"/>
      <c r="O29" s="49"/>
      <c r="P29" s="52"/>
      <c r="Q29" s="49"/>
      <c r="R29" s="52"/>
      <c r="S29" s="49"/>
      <c r="T29" s="52"/>
      <c r="U29" s="49"/>
      <c r="V29" s="52"/>
      <c r="W29" s="49"/>
      <c r="X29" s="52"/>
      <c r="Y29" s="49"/>
      <c r="Z29" s="52"/>
      <c r="AA29" s="49"/>
      <c r="AB29" s="52"/>
      <c r="AC29" s="49"/>
      <c r="AD29" s="52"/>
      <c r="AE29" s="49"/>
      <c r="AF29" s="52"/>
      <c r="AG29" s="49"/>
      <c r="AH29" s="52"/>
      <c r="AI29" s="49"/>
      <c r="AJ29" s="52"/>
      <c r="AK29" s="49"/>
      <c r="AL29" s="52"/>
      <c r="AM29" s="49"/>
      <c r="AN29" s="52"/>
      <c r="AO29" s="49"/>
      <c r="AP29" s="52"/>
      <c r="AQ29" s="49"/>
      <c r="AR29" s="52"/>
      <c r="AS29" s="49"/>
      <c r="AT29" s="52"/>
      <c r="AU29" s="49"/>
      <c r="AV29" s="52"/>
      <c r="AW29" s="49"/>
      <c r="AX29" s="52"/>
      <c r="AY29" s="49"/>
      <c r="AZ29" s="52"/>
      <c r="BB29" s="49"/>
      <c r="BC29" s="52"/>
      <c r="BD29" s="49"/>
      <c r="BE29" s="52"/>
    </row>
    <row r="30" spans="1:58" x14ac:dyDescent="0.55000000000000004">
      <c r="B30" s="3" t="s">
        <v>41</v>
      </c>
      <c r="F30" s="25">
        <f>HLOOKUP(F19,'SDR Patient and Stations'!$B$6:$AT$14,4,FALSE)</f>
        <v>124</v>
      </c>
      <c r="G30" s="68">
        <f>HLOOKUP(G19,'SDR Patient and Stations'!$B$6:$AT$14,4,FALSE)</f>
        <v>138</v>
      </c>
      <c r="H30" s="60">
        <f>HLOOKUP(H19,'SDR Patient and Stations'!$B$6:$AT$14,4,FALSE)</f>
        <v>146</v>
      </c>
      <c r="I30" s="68">
        <f>HLOOKUP(I19,'SDR Patient and Stations'!$B$6:$AT$14,4,FALSE)</f>
        <v>117</v>
      </c>
      <c r="J30" s="60">
        <f>HLOOKUP(J19,'SDR Patient and Stations'!$B$6:$AT$14,4,FALSE)</f>
        <v>118</v>
      </c>
      <c r="K30" s="68">
        <f>HLOOKUP(K19,'SDR Patient and Stations'!$B$6:$AT$14,4,FALSE)</f>
        <v>123</v>
      </c>
      <c r="L30" s="60">
        <f>HLOOKUP(L19,'SDR Patient and Stations'!$B$6:$AT$14,4,FALSE)</f>
        <v>129</v>
      </c>
      <c r="M30" s="68">
        <f>HLOOKUP(M19,'SDR Patient and Stations'!$B$6:$AT$14,4,FALSE)</f>
        <v>129</v>
      </c>
      <c r="N30" s="60">
        <f>HLOOKUP(N19,'SDR Patient and Stations'!$B$6:$AT$14,4,FALSE)</f>
        <v>131</v>
      </c>
      <c r="O30" s="68">
        <f>HLOOKUP(O19,'SDR Patient and Stations'!$B$6:$AT$14,4,FALSE)</f>
        <v>140</v>
      </c>
      <c r="P30" s="60">
        <f>HLOOKUP(P19,'SDR Patient and Stations'!$B$6:$AT$14,4,FALSE)</f>
        <v>137</v>
      </c>
      <c r="Q30" s="68">
        <f>HLOOKUP(Q19,'SDR Patient and Stations'!$B$6:$AT$14,4,FALSE)</f>
        <v>142</v>
      </c>
      <c r="R30" s="60">
        <f>HLOOKUP(R19,'SDR Patient and Stations'!$B$6:$AT$14,4,FALSE)</f>
        <v>134</v>
      </c>
      <c r="S30" s="68">
        <f>HLOOKUP(S19,'SDR Patient and Stations'!$B$6:$AT$14,4,FALSE)</f>
        <v>126</v>
      </c>
      <c r="T30" s="60">
        <f>HLOOKUP(T19,'SDR Patient and Stations'!$B$6:$AT$14,4,FALSE)</f>
        <v>131</v>
      </c>
      <c r="U30" s="68">
        <f>HLOOKUP(U19,'SDR Patient and Stations'!$B$6:$AT$14,4,FALSE)</f>
        <v>140</v>
      </c>
      <c r="V30" s="60">
        <f>HLOOKUP(V19,'SDR Patient and Stations'!$B$6:$AT$14,4,FALSE)</f>
        <v>133</v>
      </c>
      <c r="W30" s="68">
        <f>HLOOKUP(W19,'SDR Patient and Stations'!$B$6:$AT$14,4,FALSE)</f>
        <v>137</v>
      </c>
      <c r="X30" s="60">
        <f>HLOOKUP(X19,'SDR Patient and Stations'!$B$6:$AT$14,4,FALSE)</f>
        <v>134</v>
      </c>
      <c r="Y30" s="68">
        <f>HLOOKUP(Y19,'SDR Patient and Stations'!$B$6:$AT$14,4,FALSE)</f>
        <v>141</v>
      </c>
      <c r="Z30" s="60">
        <f>HLOOKUP(Z19,'SDR Patient and Stations'!$B$6:$AT$14,4,FALSE)</f>
        <v>150</v>
      </c>
      <c r="AA30" s="68">
        <f>HLOOKUP(AA19,'SDR Patient and Stations'!$B$6:$AT$14,4,FALSE)</f>
        <v>138</v>
      </c>
      <c r="AB30" s="60">
        <f>HLOOKUP(AB19,'SDR Patient and Stations'!$B$6:$AT$14,4,FALSE)</f>
        <v>139</v>
      </c>
      <c r="AC30" s="68">
        <f>HLOOKUP(AC19,'SDR Patient and Stations'!$B$6:$AT$14,4,FALSE)</f>
        <v>145</v>
      </c>
      <c r="AD30" s="60">
        <f>HLOOKUP(AD19,'SDR Patient and Stations'!$B$6:$AT$14,4,FALSE)</f>
        <v>148</v>
      </c>
      <c r="AE30" s="68">
        <f>HLOOKUP(AE19,'SDR Patient and Stations'!$B$6:$AT$14,4,FALSE)</f>
        <v>143</v>
      </c>
      <c r="AF30" s="60">
        <f>HLOOKUP(AF19,'SDR Patient and Stations'!$B$6:$AT$14,4,FALSE)</f>
        <v>150</v>
      </c>
      <c r="AG30" s="68">
        <f>HLOOKUP(AG19,'SDR Patient and Stations'!$B$6:$AT$14,4,FALSE)</f>
        <v>142</v>
      </c>
      <c r="AH30" s="60">
        <f>HLOOKUP(AH19,'SDR Patient and Stations'!$B$6:$AT$14,4,FALSE)</f>
        <v>143</v>
      </c>
      <c r="AI30" s="68">
        <f>HLOOKUP(AI19,'SDR Patient and Stations'!$B$6:$AT$14,4,FALSE)</f>
        <v>129</v>
      </c>
      <c r="AJ30" s="60">
        <f>HLOOKUP(AJ19,'SDR Patient and Stations'!$B$6:$AT$14,4,FALSE)</f>
        <v>0</v>
      </c>
      <c r="AK30" s="68">
        <f>HLOOKUP(AK19,'SDR Patient and Stations'!$B$6:$AT$14,4,FALSE)</f>
        <v>0</v>
      </c>
      <c r="AL30" s="60">
        <f>HLOOKUP(AL19,'SDR Patient and Stations'!$B$6:$AT$14,4,FALSE)</f>
        <v>134</v>
      </c>
      <c r="AM30" s="68">
        <f>HLOOKUP(AM19,'SDR Patient and Stations'!$B$6:$AT$14,4,FALSE)</f>
        <v>142</v>
      </c>
      <c r="AN30" s="60">
        <f>HLOOKUP(AN19,'SDR Patient and Stations'!$B$6:$AT$14,4,FALSE)</f>
        <v>153</v>
      </c>
      <c r="AO30" s="68">
        <f>HLOOKUP(AO19,'SDR Patient and Stations'!$B$6:$AT$14,4,FALSE)</f>
        <v>158</v>
      </c>
      <c r="AP30" s="60">
        <f>HLOOKUP(AP19,'SDR Patient and Stations'!$B$6:$AT$14,4,FALSE)</f>
        <v>153</v>
      </c>
      <c r="AQ30" s="68">
        <f>HLOOKUP(AQ19,'SDR Patient and Stations'!$B$6:$AT$14,4,FALSE)</f>
        <v>150</v>
      </c>
      <c r="AR30" s="60">
        <f>HLOOKUP(AR19,'SDR Patient and Stations'!$B$6:$AT$14,4,FALSE)</f>
        <v>138</v>
      </c>
      <c r="AS30" s="68">
        <f>HLOOKUP(AS19,'SDR Patient and Stations'!$B$6:$AT$14,4,FALSE)</f>
        <v>143</v>
      </c>
      <c r="AT30" s="60">
        <f>HLOOKUP(AT19,'SDR Patient and Stations'!$B$6:$AT$14,4,FALSE)</f>
        <v>151</v>
      </c>
      <c r="AU30" s="68" t="e">
        <f>HLOOKUP(AU19,'SDR Patient and Stations'!$B$6:$AT$14,4,FALSE)</f>
        <v>#N/A</v>
      </c>
      <c r="AV30" s="60" t="e">
        <f>HLOOKUP(AV19,'SDR Patient and Stations'!$B$6:$AT$14,4,FALSE)</f>
        <v>#N/A</v>
      </c>
      <c r="AW30" s="68" t="e">
        <f>HLOOKUP(AW19,'SDR Patient and Stations'!$B$6:$AT$14,4,FALSE)</f>
        <v>#N/A</v>
      </c>
      <c r="AX30" s="60" t="e">
        <f>HLOOKUP(AX19,'SDR Patient and Stations'!$B$6:$AT$14,4,FALSE)</f>
        <v>#N/A</v>
      </c>
      <c r="AY30" s="68" t="e">
        <f>HLOOKUP(AY19,'SDR Patient and Stations'!$B$6:$AT$14,4,FALSE)</f>
        <v>#N/A</v>
      </c>
      <c r="AZ30" s="60" t="e">
        <f>HLOOKUP(AZ19,'SDR Patient and Stations'!$B$6:$AT$14,4,FALSE)</f>
        <v>#N/A</v>
      </c>
      <c r="BB30" s="68" t="e">
        <f>HLOOKUP(BB19,'SDR Patient and Stations'!$B$6:$AT$13,3,FALSE)</f>
        <v>#N/A</v>
      </c>
      <c r="BC30" s="60" t="e">
        <f>HLOOKUP(BC19,'SDR Patient and Stations'!$B$6:$AT$13,3,FALSE)</f>
        <v>#N/A</v>
      </c>
      <c r="BD30" s="68" t="e">
        <f>HLOOKUP(BD19,'SDR Patient and Stations'!$B$6:$AT$13,3,FALSE)</f>
        <v>#N/A</v>
      </c>
    </row>
    <row r="31" spans="1:58" x14ac:dyDescent="0.55000000000000004">
      <c r="B31" s="3"/>
      <c r="F31" s="3"/>
      <c r="G31" s="49"/>
      <c r="H31" s="52"/>
      <c r="I31" s="49"/>
      <c r="J31" s="52"/>
      <c r="K31" s="49"/>
      <c r="L31" s="52"/>
      <c r="M31" s="49"/>
      <c r="N31" s="52"/>
      <c r="O31" s="49"/>
      <c r="P31" s="52"/>
      <c r="Q31" s="49"/>
      <c r="R31" s="52"/>
      <c r="S31" s="49"/>
      <c r="T31" s="52"/>
      <c r="U31" s="49"/>
      <c r="V31" s="52"/>
      <c r="W31" s="49"/>
      <c r="X31" s="52"/>
      <c r="Y31" s="49"/>
      <c r="Z31" s="52"/>
      <c r="AA31" s="49"/>
      <c r="AB31" s="52"/>
      <c r="AC31" s="49"/>
      <c r="AD31" s="52"/>
      <c r="AE31" s="49"/>
      <c r="AF31" s="52"/>
      <c r="AG31" s="49"/>
      <c r="AH31" s="52"/>
      <c r="AI31" s="49"/>
      <c r="AJ31" s="52"/>
      <c r="AK31" s="49"/>
      <c r="AL31" s="52"/>
      <c r="AM31" s="49"/>
      <c r="AN31" s="52"/>
      <c r="AO31" s="49"/>
      <c r="AP31" s="52"/>
      <c r="AQ31" s="49"/>
      <c r="AR31" s="52"/>
      <c r="AS31" s="49"/>
      <c r="AT31" s="52"/>
      <c r="AU31" s="49"/>
      <c r="AV31" s="52"/>
      <c r="AW31" s="49"/>
      <c r="AX31" s="52"/>
      <c r="AY31" s="49"/>
      <c r="AZ31" s="52"/>
      <c r="BB31" s="49"/>
      <c r="BC31" s="52"/>
      <c r="BD31" s="49"/>
    </row>
    <row r="32" spans="1:58" x14ac:dyDescent="0.55000000000000004">
      <c r="B32" s="3" t="s">
        <v>42</v>
      </c>
      <c r="F32" s="25">
        <f>HLOOKUP(F20,'SDR Patient and Stations'!$B$6:$AT$14,4,FALSE)</f>
        <v>91</v>
      </c>
      <c r="G32" s="68">
        <f>HLOOKUP(G20,'SDR Patient and Stations'!$B$6:$AT$14,4,FALSE)</f>
        <v>97</v>
      </c>
      <c r="H32" s="60">
        <f>HLOOKUP(H20,'SDR Patient and Stations'!$B$6:$AT$14,4,FALSE)</f>
        <v>110</v>
      </c>
      <c r="I32" s="68">
        <f>HLOOKUP(I20,'SDR Patient and Stations'!$B$6:$AT$14,4,FALSE)</f>
        <v>124</v>
      </c>
      <c r="J32" s="60">
        <f>HLOOKUP(J20,'SDR Patient and Stations'!$B$6:$AT$14,4,FALSE)</f>
        <v>138</v>
      </c>
      <c r="K32" s="68">
        <f>HLOOKUP(K20,'SDR Patient and Stations'!$B$6:$AT$14,4,FALSE)</f>
        <v>146</v>
      </c>
      <c r="L32" s="60">
        <f>HLOOKUP(L20,'SDR Patient and Stations'!$B$6:$AT$14,4,FALSE)</f>
        <v>117</v>
      </c>
      <c r="M32" s="68">
        <f>HLOOKUP(M20,'SDR Patient and Stations'!$B$6:$AT$14,4,FALSE)</f>
        <v>118</v>
      </c>
      <c r="N32" s="60">
        <f>HLOOKUP(N20,'SDR Patient and Stations'!$B$6:$AT$14,4,FALSE)</f>
        <v>123</v>
      </c>
      <c r="O32" s="68">
        <f>HLOOKUP(O20,'SDR Patient and Stations'!$B$6:$AT$14,4,FALSE)</f>
        <v>129</v>
      </c>
      <c r="P32" s="60">
        <f>HLOOKUP(P20,'SDR Patient and Stations'!$B$6:$AT$14,4,FALSE)</f>
        <v>129</v>
      </c>
      <c r="Q32" s="68">
        <f>HLOOKUP(Q20,'SDR Patient and Stations'!$B$6:$AT$14,4,FALSE)</f>
        <v>131</v>
      </c>
      <c r="R32" s="60">
        <f>HLOOKUP(R20,'SDR Patient and Stations'!$B$6:$AT$14,4,FALSE)</f>
        <v>140</v>
      </c>
      <c r="S32" s="68">
        <f>HLOOKUP(S20,'SDR Patient and Stations'!$B$6:$AT$14,4,FALSE)</f>
        <v>137</v>
      </c>
      <c r="T32" s="60">
        <f>HLOOKUP(T20,'SDR Patient and Stations'!$B$6:$AT$14,4,FALSE)</f>
        <v>142</v>
      </c>
      <c r="U32" s="68">
        <f>HLOOKUP(U20,'SDR Patient and Stations'!$B$6:$AT$14,4,FALSE)</f>
        <v>134</v>
      </c>
      <c r="V32" s="60">
        <f>HLOOKUP(V20,'SDR Patient and Stations'!$B$6:$AT$14,4,FALSE)</f>
        <v>126</v>
      </c>
      <c r="W32" s="68">
        <f>HLOOKUP(W20,'SDR Patient and Stations'!$B$6:$AT$14,4,FALSE)</f>
        <v>131</v>
      </c>
      <c r="X32" s="60">
        <f>HLOOKUP(X20,'SDR Patient and Stations'!$B$6:$AT$14,4,FALSE)</f>
        <v>140</v>
      </c>
      <c r="Y32" s="68">
        <f>HLOOKUP(Y20,'SDR Patient and Stations'!$B$6:$AT$14,4,FALSE)</f>
        <v>133</v>
      </c>
      <c r="Z32" s="60">
        <f>HLOOKUP(Z20,'SDR Patient and Stations'!$B$6:$AT$14,4,FALSE)</f>
        <v>137</v>
      </c>
      <c r="AA32" s="68">
        <f>HLOOKUP(AA20,'SDR Patient and Stations'!$B$6:$AT$14,4,FALSE)</f>
        <v>134</v>
      </c>
      <c r="AB32" s="60">
        <f>HLOOKUP(AB20,'SDR Patient and Stations'!$B$6:$AT$14,4,FALSE)</f>
        <v>141</v>
      </c>
      <c r="AC32" s="68">
        <f>HLOOKUP(AC20,'SDR Patient and Stations'!$B$6:$AT$14,4,FALSE)</f>
        <v>150</v>
      </c>
      <c r="AD32" s="60">
        <f>HLOOKUP(AD20,'SDR Patient and Stations'!$B$6:$AT$14,4,FALSE)</f>
        <v>138</v>
      </c>
      <c r="AE32" s="68">
        <f>HLOOKUP(AE20,'SDR Patient and Stations'!$B$6:$AT$14,4,FALSE)</f>
        <v>139</v>
      </c>
      <c r="AF32" s="60">
        <f>HLOOKUP(AF20,'SDR Patient and Stations'!$B$6:$AT$14,4,FALSE)</f>
        <v>145</v>
      </c>
      <c r="AG32" s="68">
        <f>HLOOKUP(AG20,'SDR Patient and Stations'!$B$6:$AT$14,4,FALSE)</f>
        <v>148</v>
      </c>
      <c r="AH32" s="60">
        <f>HLOOKUP(AH20,'SDR Patient and Stations'!$B$6:$AT$14,4,FALSE)</f>
        <v>143</v>
      </c>
      <c r="AI32" s="68">
        <f>HLOOKUP(AI20,'SDR Patient and Stations'!$B$6:$AT$14,4,FALSE)</f>
        <v>150</v>
      </c>
      <c r="AJ32" s="60">
        <f>HLOOKUP(AJ20,'SDR Patient and Stations'!$B$6:$AT$14,4,FALSE)</f>
        <v>142</v>
      </c>
      <c r="AK32" s="68">
        <f>HLOOKUP(AK20,'SDR Patient and Stations'!$B$6:$AT$14,4,FALSE)</f>
        <v>143</v>
      </c>
      <c r="AL32" s="60">
        <f>HLOOKUP(AL20,'SDR Patient and Stations'!$B$6:$AT$14,4,FALSE)</f>
        <v>129</v>
      </c>
      <c r="AM32" s="68">
        <f>HLOOKUP(AM20,'SDR Patient and Stations'!$B$6:$AT$14,4,FALSE)</f>
        <v>0</v>
      </c>
      <c r="AN32" s="60">
        <f>HLOOKUP(AN20,'SDR Patient and Stations'!$B$6:$AT$14,4,FALSE)</f>
        <v>0</v>
      </c>
      <c r="AO32" s="68">
        <f>HLOOKUP(AO20,'SDR Patient and Stations'!$B$6:$AT$14,4,FALSE)</f>
        <v>134</v>
      </c>
      <c r="AP32" s="60">
        <f>HLOOKUP(AP20,'SDR Patient and Stations'!$B$6:$AT$14,4,FALSE)</f>
        <v>142</v>
      </c>
      <c r="AQ32" s="68">
        <f>HLOOKUP(AQ20,'SDR Patient and Stations'!$B$6:$AT$14,4,FALSE)</f>
        <v>153</v>
      </c>
      <c r="AR32" s="60">
        <f>HLOOKUP(AR20,'SDR Patient and Stations'!$B$6:$AT$14,4,FALSE)</f>
        <v>158</v>
      </c>
      <c r="AS32" s="68">
        <f>HLOOKUP(AS20,'SDR Patient and Stations'!$B$6:$AT$14,4,FALSE)</f>
        <v>153</v>
      </c>
      <c r="AT32" s="60">
        <f>HLOOKUP(AT20,'SDR Patient and Stations'!$B$6:$AT$14,4,FALSE)</f>
        <v>150</v>
      </c>
      <c r="AU32" s="68">
        <f>HLOOKUP(AU20,'SDR Patient and Stations'!$B$6:$AT$14,4,FALSE)</f>
        <v>138</v>
      </c>
      <c r="AV32" s="60">
        <f>HLOOKUP(AV20,'SDR Patient and Stations'!$B$6:$AT$14,4,FALSE)</f>
        <v>143</v>
      </c>
      <c r="AW32" s="68">
        <f>HLOOKUP(AW20,'SDR Patient and Stations'!$B$6:$AT$14,4,FALSE)</f>
        <v>151</v>
      </c>
      <c r="AX32" s="60" t="e">
        <f>HLOOKUP(AX20,'SDR Patient and Stations'!$B$6:$AT$14,4,FALSE)</f>
        <v>#N/A</v>
      </c>
      <c r="AY32" s="68" t="e">
        <f>HLOOKUP(AY20,'SDR Patient and Stations'!$B$6:$AT$14,4,FALSE)</f>
        <v>#N/A</v>
      </c>
      <c r="AZ32" s="60" t="e">
        <f>HLOOKUP(AZ20,'SDR Patient and Stations'!$B$6:$AT$14,4,FALSE)</f>
        <v>#N/A</v>
      </c>
      <c r="BB32" s="68" t="e">
        <f>HLOOKUP(BB20,'SDR Patient and Stations'!$B$6:$AT$13,3,FALSE)</f>
        <v>#N/A</v>
      </c>
      <c r="BC32" s="60" t="e">
        <f>HLOOKUP(BC20,'SDR Patient and Stations'!$B$6:$AT$13,3,FALSE)</f>
        <v>#N/A</v>
      </c>
      <c r="BD32" s="68" t="e">
        <f>HLOOKUP(BD20,'SDR Patient and Stations'!$B$6:$AT$13,3,FALSE)</f>
        <v>#N/A</v>
      </c>
    </row>
    <row r="33" spans="2:56" x14ac:dyDescent="0.55000000000000004">
      <c r="B33" s="3"/>
      <c r="F33" s="3"/>
      <c r="G33" s="49"/>
      <c r="H33" s="52"/>
      <c r="I33" s="49"/>
      <c r="J33" s="52"/>
      <c r="K33" s="49"/>
      <c r="L33" s="52"/>
      <c r="M33" s="49"/>
      <c r="N33" s="52"/>
      <c r="O33" s="49"/>
      <c r="P33" s="52"/>
      <c r="Q33" s="49"/>
      <c r="R33" s="52"/>
      <c r="S33" s="49"/>
      <c r="T33" s="52"/>
      <c r="U33" s="49"/>
      <c r="V33" s="52"/>
      <c r="W33" s="49"/>
      <c r="X33" s="52"/>
      <c r="Y33" s="49"/>
      <c r="Z33" s="52"/>
      <c r="AA33" s="49"/>
      <c r="AB33" s="52"/>
      <c r="AC33" s="49"/>
      <c r="AD33" s="52"/>
      <c r="AE33" s="49"/>
      <c r="AF33" s="52"/>
      <c r="AG33" s="49"/>
      <c r="AH33" s="52"/>
      <c r="AI33" s="49"/>
      <c r="AJ33" s="52"/>
      <c r="AK33" s="49"/>
      <c r="AL33" s="52"/>
      <c r="AM33" s="49"/>
      <c r="AN33" s="52"/>
      <c r="AO33" s="49"/>
      <c r="AP33" s="52"/>
      <c r="AQ33" s="49"/>
      <c r="AR33" s="52"/>
      <c r="AS33" s="49"/>
      <c r="AT33" s="52"/>
      <c r="AU33" s="49"/>
      <c r="AV33" s="52"/>
      <c r="AW33" s="49"/>
      <c r="AX33" s="52"/>
      <c r="AY33" s="49"/>
      <c r="AZ33" s="52"/>
      <c r="BB33" s="49"/>
      <c r="BC33" s="52"/>
      <c r="BD33" s="49"/>
    </row>
    <row r="34" spans="2:56" x14ac:dyDescent="0.55000000000000004">
      <c r="B34" s="3" t="s">
        <v>17</v>
      </c>
      <c r="F34" s="18">
        <f t="shared" ref="F34:AZ34" si="16">F30-F32</f>
        <v>33</v>
      </c>
      <c r="G34" s="69">
        <f t="shared" si="16"/>
        <v>41</v>
      </c>
      <c r="H34" s="61">
        <f t="shared" si="16"/>
        <v>36</v>
      </c>
      <c r="I34" s="69">
        <f t="shared" si="16"/>
        <v>-7</v>
      </c>
      <c r="J34" s="61">
        <f t="shared" si="16"/>
        <v>-20</v>
      </c>
      <c r="K34" s="69">
        <f t="shared" si="16"/>
        <v>-23</v>
      </c>
      <c r="L34" s="61">
        <f t="shared" si="16"/>
        <v>12</v>
      </c>
      <c r="M34" s="69">
        <f t="shared" si="16"/>
        <v>11</v>
      </c>
      <c r="N34" s="61">
        <f t="shared" si="16"/>
        <v>8</v>
      </c>
      <c r="O34" s="69">
        <f t="shared" si="16"/>
        <v>11</v>
      </c>
      <c r="P34" s="61">
        <f t="shared" si="16"/>
        <v>8</v>
      </c>
      <c r="Q34" s="69">
        <f t="shared" si="16"/>
        <v>11</v>
      </c>
      <c r="R34" s="61">
        <f t="shared" si="16"/>
        <v>-6</v>
      </c>
      <c r="S34" s="69">
        <f t="shared" si="16"/>
        <v>-11</v>
      </c>
      <c r="T34" s="61">
        <f t="shared" si="16"/>
        <v>-11</v>
      </c>
      <c r="U34" s="69">
        <f t="shared" si="16"/>
        <v>6</v>
      </c>
      <c r="V34" s="61">
        <f t="shared" si="16"/>
        <v>7</v>
      </c>
      <c r="W34" s="69">
        <f t="shared" si="16"/>
        <v>6</v>
      </c>
      <c r="X34" s="61">
        <f t="shared" si="16"/>
        <v>-6</v>
      </c>
      <c r="Y34" s="69">
        <f t="shared" si="16"/>
        <v>8</v>
      </c>
      <c r="Z34" s="61">
        <f t="shared" si="16"/>
        <v>13</v>
      </c>
      <c r="AA34" s="69">
        <f t="shared" si="16"/>
        <v>4</v>
      </c>
      <c r="AB34" s="61">
        <f t="shared" si="16"/>
        <v>-2</v>
      </c>
      <c r="AC34" s="69">
        <f t="shared" si="16"/>
        <v>-5</v>
      </c>
      <c r="AD34" s="61">
        <f t="shared" si="16"/>
        <v>10</v>
      </c>
      <c r="AE34" s="69">
        <f t="shared" si="16"/>
        <v>4</v>
      </c>
      <c r="AF34" s="61">
        <f t="shared" si="16"/>
        <v>5</v>
      </c>
      <c r="AG34" s="69">
        <f t="shared" si="16"/>
        <v>-6</v>
      </c>
      <c r="AH34" s="61">
        <f t="shared" si="16"/>
        <v>0</v>
      </c>
      <c r="AI34" s="69">
        <f t="shared" si="16"/>
        <v>-21</v>
      </c>
      <c r="AJ34" s="61">
        <f t="shared" si="16"/>
        <v>-142</v>
      </c>
      <c r="AK34" s="69">
        <f t="shared" si="16"/>
        <v>-143</v>
      </c>
      <c r="AL34" s="61">
        <f t="shared" si="16"/>
        <v>5</v>
      </c>
      <c r="AM34" s="69">
        <f t="shared" si="16"/>
        <v>142</v>
      </c>
      <c r="AN34" s="61">
        <f t="shared" si="16"/>
        <v>153</v>
      </c>
      <c r="AO34" s="69">
        <f t="shared" si="16"/>
        <v>24</v>
      </c>
      <c r="AP34" s="61">
        <f t="shared" si="16"/>
        <v>11</v>
      </c>
      <c r="AQ34" s="69">
        <f t="shared" si="16"/>
        <v>-3</v>
      </c>
      <c r="AR34" s="61">
        <f t="shared" si="16"/>
        <v>-20</v>
      </c>
      <c r="AS34" s="69">
        <f t="shared" si="16"/>
        <v>-10</v>
      </c>
      <c r="AT34" s="61">
        <f t="shared" si="16"/>
        <v>1</v>
      </c>
      <c r="AU34" s="69" t="e">
        <f t="shared" si="16"/>
        <v>#N/A</v>
      </c>
      <c r="AV34" s="61" t="e">
        <f t="shared" si="16"/>
        <v>#N/A</v>
      </c>
      <c r="AW34" s="69" t="e">
        <f t="shared" si="16"/>
        <v>#N/A</v>
      </c>
      <c r="AX34" s="61" t="e">
        <f t="shared" si="16"/>
        <v>#N/A</v>
      </c>
      <c r="AY34" s="69" t="e">
        <f t="shared" si="16"/>
        <v>#N/A</v>
      </c>
      <c r="AZ34" s="61" t="e">
        <f t="shared" si="16"/>
        <v>#N/A</v>
      </c>
      <c r="BB34" s="69" t="e">
        <f t="shared" ref="BB34:BD34" si="17">BB30-BB32</f>
        <v>#N/A</v>
      </c>
      <c r="BC34" s="61" t="e">
        <f t="shared" si="17"/>
        <v>#N/A</v>
      </c>
      <c r="BD34" s="69" t="e">
        <f t="shared" si="17"/>
        <v>#N/A</v>
      </c>
    </row>
    <row r="35" spans="2:56" x14ac:dyDescent="0.55000000000000004">
      <c r="B35" s="3"/>
      <c r="F35" s="3"/>
      <c r="G35" s="49"/>
      <c r="H35" s="52"/>
      <c r="I35" s="49"/>
      <c r="J35" s="52"/>
      <c r="K35" s="49"/>
      <c r="L35" s="52"/>
      <c r="M35" s="49"/>
      <c r="N35" s="52"/>
      <c r="O35" s="49"/>
      <c r="P35" s="52"/>
      <c r="Q35" s="49"/>
      <c r="R35" s="52"/>
      <c r="S35" s="49"/>
      <c r="T35" s="52"/>
      <c r="U35" s="49"/>
      <c r="V35" s="52"/>
      <c r="W35" s="49"/>
      <c r="X35" s="52"/>
      <c r="Y35" s="49"/>
      <c r="Z35" s="52"/>
      <c r="AA35" s="49"/>
      <c r="AB35" s="52"/>
      <c r="AC35" s="49"/>
      <c r="AD35" s="52"/>
      <c r="AE35" s="49"/>
      <c r="AF35" s="52"/>
      <c r="AG35" s="49"/>
      <c r="AH35" s="52"/>
      <c r="AI35" s="49"/>
      <c r="AJ35" s="52"/>
      <c r="AK35" s="49"/>
      <c r="AL35" s="52"/>
      <c r="AM35" s="49"/>
      <c r="AN35" s="52"/>
      <c r="AO35" s="49"/>
      <c r="AP35" s="52"/>
      <c r="AQ35" s="49"/>
      <c r="AR35" s="52"/>
      <c r="AS35" s="49"/>
      <c r="AT35" s="52"/>
      <c r="AU35" s="49"/>
      <c r="AV35" s="52"/>
      <c r="AW35" s="49"/>
      <c r="AX35" s="52"/>
      <c r="AY35" s="49"/>
      <c r="AZ35" s="52"/>
      <c r="BB35" s="49"/>
      <c r="BC35" s="52"/>
      <c r="BD35" s="49"/>
    </row>
    <row r="36" spans="2:56" ht="45" x14ac:dyDescent="0.55000000000000004">
      <c r="B36" s="22" t="s">
        <v>43</v>
      </c>
      <c r="F36" s="93">
        <f>IFERROR(F34/F32,0)</f>
        <v>0.36263736263736263</v>
      </c>
      <c r="G36" s="107">
        <f t="shared" ref="G36:AZ36" si="18">IFERROR(G34/G32,0)</f>
        <v>0.42268041237113402</v>
      </c>
      <c r="H36" s="108">
        <f t="shared" si="18"/>
        <v>0.32727272727272727</v>
      </c>
      <c r="I36" s="107">
        <f t="shared" si="18"/>
        <v>-5.6451612903225805E-2</v>
      </c>
      <c r="J36" s="108">
        <f t="shared" si="18"/>
        <v>-0.14492753623188406</v>
      </c>
      <c r="K36" s="107">
        <f t="shared" si="18"/>
        <v>-0.15753424657534246</v>
      </c>
      <c r="L36" s="108">
        <f t="shared" si="18"/>
        <v>0.10256410256410256</v>
      </c>
      <c r="M36" s="107">
        <f t="shared" si="18"/>
        <v>9.3220338983050849E-2</v>
      </c>
      <c r="N36" s="108">
        <f t="shared" si="18"/>
        <v>6.5040650406504072E-2</v>
      </c>
      <c r="O36" s="107">
        <f t="shared" si="18"/>
        <v>8.5271317829457363E-2</v>
      </c>
      <c r="P36" s="108">
        <f t="shared" si="18"/>
        <v>6.2015503875968991E-2</v>
      </c>
      <c r="Q36" s="107">
        <f t="shared" si="18"/>
        <v>8.3969465648854963E-2</v>
      </c>
      <c r="R36" s="108">
        <f t="shared" si="18"/>
        <v>-4.2857142857142858E-2</v>
      </c>
      <c r="S36" s="107">
        <f t="shared" si="18"/>
        <v>-8.0291970802919707E-2</v>
      </c>
      <c r="T36" s="108">
        <f t="shared" si="18"/>
        <v>-7.746478873239436E-2</v>
      </c>
      <c r="U36" s="107">
        <f t="shared" si="18"/>
        <v>4.4776119402985072E-2</v>
      </c>
      <c r="V36" s="108">
        <f t="shared" si="18"/>
        <v>5.5555555555555552E-2</v>
      </c>
      <c r="W36" s="107">
        <f t="shared" si="18"/>
        <v>4.5801526717557252E-2</v>
      </c>
      <c r="X36" s="108">
        <f t="shared" si="18"/>
        <v>-4.2857142857142858E-2</v>
      </c>
      <c r="Y36" s="107">
        <f t="shared" si="18"/>
        <v>6.0150375939849621E-2</v>
      </c>
      <c r="Z36" s="108">
        <f t="shared" si="18"/>
        <v>9.4890510948905105E-2</v>
      </c>
      <c r="AA36" s="107">
        <f t="shared" si="18"/>
        <v>2.9850746268656716E-2</v>
      </c>
      <c r="AB36" s="108">
        <f t="shared" si="18"/>
        <v>-1.4184397163120567E-2</v>
      </c>
      <c r="AC36" s="107">
        <f t="shared" si="18"/>
        <v>-3.3333333333333333E-2</v>
      </c>
      <c r="AD36" s="108">
        <f t="shared" si="18"/>
        <v>7.2463768115942032E-2</v>
      </c>
      <c r="AE36" s="107">
        <f t="shared" si="18"/>
        <v>2.8776978417266189E-2</v>
      </c>
      <c r="AF36" s="108">
        <f t="shared" si="18"/>
        <v>3.4482758620689655E-2</v>
      </c>
      <c r="AG36" s="107">
        <f t="shared" si="18"/>
        <v>-4.0540540540540543E-2</v>
      </c>
      <c r="AH36" s="108">
        <f t="shared" si="18"/>
        <v>0</v>
      </c>
      <c r="AI36" s="107">
        <f t="shared" si="18"/>
        <v>-0.14000000000000001</v>
      </c>
      <c r="AJ36" s="108">
        <f t="shared" si="18"/>
        <v>-1</v>
      </c>
      <c r="AK36" s="107">
        <f t="shared" si="18"/>
        <v>-1</v>
      </c>
      <c r="AL36" s="108">
        <f t="shared" si="18"/>
        <v>3.875968992248062E-2</v>
      </c>
      <c r="AM36" s="107">
        <f t="shared" si="18"/>
        <v>0</v>
      </c>
      <c r="AN36" s="108">
        <f t="shared" si="18"/>
        <v>0</v>
      </c>
      <c r="AO36" s="107">
        <f t="shared" si="18"/>
        <v>0.17910447761194029</v>
      </c>
      <c r="AP36" s="108">
        <f t="shared" si="18"/>
        <v>7.746478873239436E-2</v>
      </c>
      <c r="AQ36" s="107">
        <f t="shared" si="18"/>
        <v>-1.9607843137254902E-2</v>
      </c>
      <c r="AR36" s="108">
        <f t="shared" si="18"/>
        <v>-0.12658227848101267</v>
      </c>
      <c r="AS36" s="107">
        <f t="shared" si="18"/>
        <v>-6.535947712418301E-2</v>
      </c>
      <c r="AT36" s="108">
        <f t="shared" si="18"/>
        <v>6.6666666666666671E-3</v>
      </c>
      <c r="AU36" s="107">
        <f t="shared" si="18"/>
        <v>0</v>
      </c>
      <c r="AV36" s="108">
        <f t="shared" si="18"/>
        <v>0</v>
      </c>
      <c r="AW36" s="107">
        <f t="shared" si="18"/>
        <v>0</v>
      </c>
      <c r="AX36" s="108">
        <f t="shared" si="18"/>
        <v>0</v>
      </c>
      <c r="AY36" s="107">
        <f t="shared" si="18"/>
        <v>0</v>
      </c>
      <c r="AZ36" s="108">
        <f t="shared" si="18"/>
        <v>0</v>
      </c>
      <c r="BB36" s="70" t="e">
        <f t="shared" ref="BB36:BD36" si="19">BB34/BB32</f>
        <v>#N/A</v>
      </c>
      <c r="BC36" s="62" t="e">
        <f t="shared" si="19"/>
        <v>#N/A</v>
      </c>
      <c r="BD36" s="70" t="e">
        <f t="shared" si="19"/>
        <v>#N/A</v>
      </c>
    </row>
    <row r="37" spans="2:56" x14ac:dyDescent="0.55000000000000004">
      <c r="B37" s="3"/>
      <c r="F37" s="94"/>
      <c r="G37" s="111"/>
      <c r="H37" s="112"/>
      <c r="I37" s="111"/>
      <c r="J37" s="112"/>
      <c r="K37" s="111"/>
      <c r="L37" s="112"/>
      <c r="M37" s="111"/>
      <c r="N37" s="112"/>
      <c r="O37" s="111"/>
      <c r="P37" s="112"/>
      <c r="Q37" s="111"/>
      <c r="R37" s="112"/>
      <c r="S37" s="111"/>
      <c r="T37" s="112"/>
      <c r="U37" s="111"/>
      <c r="V37" s="112"/>
      <c r="W37" s="111"/>
      <c r="X37" s="112"/>
      <c r="Y37" s="111"/>
      <c r="Z37" s="112"/>
      <c r="AA37" s="111"/>
      <c r="AB37" s="112"/>
      <c r="AC37" s="111"/>
      <c r="AD37" s="112"/>
      <c r="AE37" s="111"/>
      <c r="AF37" s="112"/>
      <c r="AG37" s="111"/>
      <c r="AH37" s="112"/>
      <c r="AI37" s="111"/>
      <c r="AJ37" s="112"/>
      <c r="AK37" s="111"/>
      <c r="AL37" s="112"/>
      <c r="AM37" s="111"/>
      <c r="AN37" s="112"/>
      <c r="AO37" s="111"/>
      <c r="AP37" s="112"/>
      <c r="AQ37" s="111"/>
      <c r="AR37" s="112"/>
      <c r="AS37" s="111"/>
      <c r="AT37" s="112"/>
      <c r="AU37" s="111"/>
      <c r="AV37" s="112"/>
      <c r="AW37" s="111"/>
      <c r="AX37" s="112"/>
      <c r="AY37" s="111"/>
      <c r="AZ37" s="112"/>
      <c r="BB37" s="49"/>
      <c r="BC37" s="52"/>
      <c r="BD37" s="49"/>
    </row>
    <row r="38" spans="2:56" x14ac:dyDescent="0.55000000000000004">
      <c r="B38" s="23" t="s">
        <v>44</v>
      </c>
      <c r="F38" s="95">
        <f>F36/18</f>
        <v>2.0146520146520144E-2</v>
      </c>
      <c r="G38" s="107">
        <f t="shared" ref="G38:BD38" si="20">G36/18</f>
        <v>2.3482245131729668E-2</v>
      </c>
      <c r="H38" s="108">
        <f t="shared" si="20"/>
        <v>1.8181818181818181E-2</v>
      </c>
      <c r="I38" s="107">
        <f t="shared" si="20"/>
        <v>-3.1362007168458782E-3</v>
      </c>
      <c r="J38" s="108">
        <f t="shared" si="20"/>
        <v>-8.0515297906602265E-3</v>
      </c>
      <c r="K38" s="107">
        <f t="shared" si="20"/>
        <v>-8.7519025875190254E-3</v>
      </c>
      <c r="L38" s="108">
        <f t="shared" si="20"/>
        <v>5.6980056980056974E-3</v>
      </c>
      <c r="M38" s="107">
        <f t="shared" si="20"/>
        <v>5.1789077212806029E-3</v>
      </c>
      <c r="N38" s="108">
        <f t="shared" si="20"/>
        <v>3.6133694670280039E-3</v>
      </c>
      <c r="O38" s="107">
        <f t="shared" si="20"/>
        <v>4.7372954349698534E-3</v>
      </c>
      <c r="P38" s="108">
        <f t="shared" si="20"/>
        <v>3.4453057708871662E-3</v>
      </c>
      <c r="Q38" s="107">
        <f t="shared" si="20"/>
        <v>4.6649703138252757E-3</v>
      </c>
      <c r="R38" s="108">
        <f t="shared" si="20"/>
        <v>-2.3809523809523812E-3</v>
      </c>
      <c r="S38" s="107">
        <f t="shared" si="20"/>
        <v>-4.4606650446066508E-3</v>
      </c>
      <c r="T38" s="108">
        <f t="shared" si="20"/>
        <v>-4.3035993740219089E-3</v>
      </c>
      <c r="U38" s="107">
        <f t="shared" si="20"/>
        <v>2.4875621890547263E-3</v>
      </c>
      <c r="V38" s="108">
        <f t="shared" si="20"/>
        <v>3.0864197530864196E-3</v>
      </c>
      <c r="W38" s="107">
        <f t="shared" si="20"/>
        <v>2.5445292620865142E-3</v>
      </c>
      <c r="X38" s="108">
        <f t="shared" si="20"/>
        <v>-2.3809523809523812E-3</v>
      </c>
      <c r="Y38" s="107">
        <f t="shared" si="20"/>
        <v>3.3416875522138678E-3</v>
      </c>
      <c r="Z38" s="108">
        <f t="shared" si="20"/>
        <v>5.2716950527169504E-3</v>
      </c>
      <c r="AA38" s="107">
        <f t="shared" si="20"/>
        <v>1.658374792703151E-3</v>
      </c>
      <c r="AB38" s="108">
        <f t="shared" si="20"/>
        <v>-7.8802206461780924E-4</v>
      </c>
      <c r="AC38" s="107">
        <f t="shared" si="20"/>
        <v>-1.8518518518518519E-3</v>
      </c>
      <c r="AD38" s="108">
        <f t="shared" si="20"/>
        <v>4.0257648953301133E-3</v>
      </c>
      <c r="AE38" s="107">
        <f t="shared" si="20"/>
        <v>1.598721023181455E-3</v>
      </c>
      <c r="AF38" s="108">
        <f t="shared" si="20"/>
        <v>1.9157088122605363E-3</v>
      </c>
      <c r="AG38" s="107">
        <f t="shared" si="20"/>
        <v>-2.2522522522522522E-3</v>
      </c>
      <c r="AH38" s="108">
        <f t="shared" si="20"/>
        <v>0</v>
      </c>
      <c r="AI38" s="107">
        <f t="shared" si="20"/>
        <v>-7.7777777777777784E-3</v>
      </c>
      <c r="AJ38" s="108">
        <f t="shared" si="20"/>
        <v>-5.5555555555555552E-2</v>
      </c>
      <c r="AK38" s="107">
        <f t="shared" si="20"/>
        <v>-5.5555555555555552E-2</v>
      </c>
      <c r="AL38" s="108">
        <f t="shared" si="20"/>
        <v>2.1533161068044791E-3</v>
      </c>
      <c r="AM38" s="107">
        <f t="shared" si="20"/>
        <v>0</v>
      </c>
      <c r="AN38" s="108">
        <f t="shared" si="20"/>
        <v>0</v>
      </c>
      <c r="AO38" s="107">
        <f t="shared" si="20"/>
        <v>9.9502487562189053E-3</v>
      </c>
      <c r="AP38" s="108">
        <f t="shared" si="20"/>
        <v>4.3035993740219089E-3</v>
      </c>
      <c r="AQ38" s="107">
        <f t="shared" si="20"/>
        <v>-1.0893246187363833E-3</v>
      </c>
      <c r="AR38" s="108">
        <f t="shared" si="20"/>
        <v>-7.0323488045007038E-3</v>
      </c>
      <c r="AS38" s="107">
        <f t="shared" si="20"/>
        <v>-3.6310820624546117E-3</v>
      </c>
      <c r="AT38" s="108">
        <f t="shared" si="20"/>
        <v>3.7037037037037041E-4</v>
      </c>
      <c r="AU38" s="107">
        <f t="shared" si="20"/>
        <v>0</v>
      </c>
      <c r="AV38" s="108">
        <f t="shared" si="20"/>
        <v>0</v>
      </c>
      <c r="AW38" s="107">
        <f t="shared" si="20"/>
        <v>0</v>
      </c>
      <c r="AX38" s="108">
        <f t="shared" si="20"/>
        <v>0</v>
      </c>
      <c r="AY38" s="107">
        <f t="shared" si="20"/>
        <v>0</v>
      </c>
      <c r="AZ38" s="108">
        <f t="shared" si="20"/>
        <v>0</v>
      </c>
      <c r="BB38" s="70" t="e">
        <f t="shared" si="20"/>
        <v>#N/A</v>
      </c>
      <c r="BC38" s="62" t="e">
        <f t="shared" si="20"/>
        <v>#N/A</v>
      </c>
      <c r="BD38" s="70" t="e">
        <f t="shared" si="20"/>
        <v>#N/A</v>
      </c>
    </row>
    <row r="39" spans="2:56" x14ac:dyDescent="0.55000000000000004">
      <c r="B39" s="3"/>
      <c r="F39" s="3"/>
      <c r="G39" s="49"/>
      <c r="H39" s="52"/>
      <c r="I39" s="49"/>
      <c r="J39" s="52"/>
      <c r="K39" s="49"/>
      <c r="L39" s="52"/>
      <c r="M39" s="49"/>
      <c r="N39" s="52"/>
      <c r="O39" s="49"/>
      <c r="P39" s="52"/>
      <c r="Q39" s="49"/>
      <c r="R39" s="52"/>
      <c r="S39" s="49"/>
      <c r="T39" s="52"/>
      <c r="U39" s="49"/>
      <c r="V39" s="52"/>
      <c r="W39" s="49"/>
      <c r="X39" s="52"/>
      <c r="Y39" s="49"/>
      <c r="Z39" s="52"/>
      <c r="AA39" s="49"/>
      <c r="AB39" s="52"/>
      <c r="AC39" s="49"/>
      <c r="AD39" s="52"/>
      <c r="AE39" s="49"/>
      <c r="AF39" s="52"/>
      <c r="AG39" s="49"/>
      <c r="AH39" s="52"/>
      <c r="AI39" s="49"/>
      <c r="AJ39" s="52"/>
      <c r="AK39" s="49"/>
      <c r="AL39" s="52"/>
      <c r="AM39" s="49"/>
      <c r="AN39" s="52"/>
      <c r="AO39" s="49"/>
      <c r="AP39" s="52"/>
      <c r="AQ39" s="49"/>
      <c r="AR39" s="52"/>
      <c r="AS39" s="49"/>
      <c r="AT39" s="52"/>
      <c r="AU39" s="49"/>
      <c r="AV39" s="52"/>
      <c r="AW39" s="49"/>
      <c r="AX39" s="52"/>
      <c r="AY39" s="49"/>
      <c r="AZ39" s="52"/>
      <c r="BB39" s="49"/>
      <c r="BC39" s="52"/>
      <c r="BD39" s="49"/>
    </row>
    <row r="40" spans="2:56" ht="90" x14ac:dyDescent="0.55000000000000004">
      <c r="B40" s="22" t="s">
        <v>45</v>
      </c>
      <c r="F40" s="91">
        <f>F38*F41</f>
        <v>0.36263736263736257</v>
      </c>
      <c r="G40" s="120">
        <f t="shared" ref="G40:BD40" si="21">G38*G41</f>
        <v>0.42268041237113402</v>
      </c>
      <c r="H40" s="108">
        <f t="shared" si="21"/>
        <v>0.32727272727272727</v>
      </c>
      <c r="I40" s="107">
        <f t="shared" si="21"/>
        <v>-5.6451612903225812E-2</v>
      </c>
      <c r="J40" s="108">
        <f t="shared" si="21"/>
        <v>-0.14492753623188409</v>
      </c>
      <c r="K40" s="107">
        <f t="shared" si="21"/>
        <v>-0.15753424657534246</v>
      </c>
      <c r="L40" s="108">
        <f t="shared" si="21"/>
        <v>0.10256410256410256</v>
      </c>
      <c r="M40" s="107">
        <f t="shared" si="21"/>
        <v>9.3220338983050849E-2</v>
      </c>
      <c r="N40" s="108">
        <f t="shared" si="21"/>
        <v>6.5040650406504072E-2</v>
      </c>
      <c r="O40" s="107">
        <f t="shared" si="21"/>
        <v>8.5271317829457363E-2</v>
      </c>
      <c r="P40" s="108">
        <f t="shared" si="21"/>
        <v>6.2015503875968991E-2</v>
      </c>
      <c r="Q40" s="107">
        <f t="shared" si="21"/>
        <v>8.3969465648854963E-2</v>
      </c>
      <c r="R40" s="108">
        <f t="shared" si="21"/>
        <v>-4.2857142857142858E-2</v>
      </c>
      <c r="S40" s="107">
        <f t="shared" si="21"/>
        <v>-8.0291970802919721E-2</v>
      </c>
      <c r="T40" s="108">
        <f t="shared" si="21"/>
        <v>-7.746478873239436E-2</v>
      </c>
      <c r="U40" s="107">
        <f t="shared" si="21"/>
        <v>4.4776119402985072E-2</v>
      </c>
      <c r="V40" s="108">
        <f t="shared" si="21"/>
        <v>5.5555555555555552E-2</v>
      </c>
      <c r="W40" s="107">
        <f t="shared" si="21"/>
        <v>4.5801526717557259E-2</v>
      </c>
      <c r="X40" s="108">
        <f t="shared" si="21"/>
        <v>-4.2857142857142858E-2</v>
      </c>
      <c r="Y40" s="107">
        <f t="shared" si="21"/>
        <v>6.0150375939849621E-2</v>
      </c>
      <c r="Z40" s="108">
        <f t="shared" si="21"/>
        <v>9.4890510948905105E-2</v>
      </c>
      <c r="AA40" s="107">
        <f t="shared" si="21"/>
        <v>2.9850746268656716E-2</v>
      </c>
      <c r="AB40" s="108">
        <f t="shared" si="21"/>
        <v>-1.4184397163120567E-2</v>
      </c>
      <c r="AC40" s="107">
        <f t="shared" si="21"/>
        <v>-3.3333333333333333E-2</v>
      </c>
      <c r="AD40" s="108">
        <f t="shared" si="21"/>
        <v>7.2463768115942045E-2</v>
      </c>
      <c r="AE40" s="107">
        <f t="shared" si="21"/>
        <v>2.8776978417266189E-2</v>
      </c>
      <c r="AF40" s="108">
        <f t="shared" si="21"/>
        <v>3.4482758620689655E-2</v>
      </c>
      <c r="AG40" s="107">
        <f t="shared" si="21"/>
        <v>-4.0540540540540543E-2</v>
      </c>
      <c r="AH40" s="108">
        <f t="shared" si="21"/>
        <v>0</v>
      </c>
      <c r="AI40" s="107">
        <f t="shared" si="21"/>
        <v>-0.14000000000000001</v>
      </c>
      <c r="AJ40" s="108">
        <f t="shared" si="21"/>
        <v>-1</v>
      </c>
      <c r="AK40" s="107">
        <f t="shared" si="21"/>
        <v>-1</v>
      </c>
      <c r="AL40" s="108">
        <f t="shared" si="21"/>
        <v>3.875968992248062E-2</v>
      </c>
      <c r="AM40" s="107">
        <f t="shared" si="21"/>
        <v>0</v>
      </c>
      <c r="AN40" s="108">
        <f t="shared" si="21"/>
        <v>0</v>
      </c>
      <c r="AO40" s="107">
        <f t="shared" si="21"/>
        <v>0.17910447761194029</v>
      </c>
      <c r="AP40" s="108">
        <f t="shared" si="21"/>
        <v>7.746478873239436E-2</v>
      </c>
      <c r="AQ40" s="107">
        <f t="shared" si="21"/>
        <v>-1.9607843137254902E-2</v>
      </c>
      <c r="AR40" s="108">
        <f t="shared" si="21"/>
        <v>-0.12658227848101267</v>
      </c>
      <c r="AS40" s="107">
        <f t="shared" si="21"/>
        <v>-6.535947712418301E-2</v>
      </c>
      <c r="AT40" s="108">
        <f t="shared" si="21"/>
        <v>6.6666666666666671E-3</v>
      </c>
      <c r="AU40" s="107">
        <f t="shared" si="21"/>
        <v>0</v>
      </c>
      <c r="AV40" s="108">
        <f t="shared" si="21"/>
        <v>0</v>
      </c>
      <c r="AW40" s="107">
        <f t="shared" si="21"/>
        <v>0</v>
      </c>
      <c r="AX40" s="108">
        <f t="shared" si="21"/>
        <v>0</v>
      </c>
      <c r="AY40" s="107">
        <f t="shared" si="21"/>
        <v>0</v>
      </c>
      <c r="AZ40" s="108">
        <f t="shared" si="21"/>
        <v>0</v>
      </c>
      <c r="BB40" s="70" t="e">
        <f t="shared" si="21"/>
        <v>#N/A</v>
      </c>
      <c r="BC40" s="62" t="e">
        <f t="shared" si="21"/>
        <v>#N/A</v>
      </c>
      <c r="BD40" s="70" t="e">
        <f t="shared" si="21"/>
        <v>#N/A</v>
      </c>
    </row>
    <row r="41" spans="2:56" s="27" customFormat="1" ht="24" customHeight="1" x14ac:dyDescent="0.55000000000000004">
      <c r="B41" s="97" t="s">
        <v>52</v>
      </c>
      <c r="F41" s="121">
        <v>18</v>
      </c>
      <c r="G41" s="121">
        <v>18</v>
      </c>
      <c r="H41" s="121">
        <v>18</v>
      </c>
      <c r="I41" s="121">
        <v>18</v>
      </c>
      <c r="J41" s="121">
        <v>18</v>
      </c>
      <c r="K41" s="121">
        <v>18</v>
      </c>
      <c r="L41" s="121">
        <v>18</v>
      </c>
      <c r="M41" s="121">
        <v>18</v>
      </c>
      <c r="N41" s="121">
        <v>18</v>
      </c>
      <c r="O41" s="121">
        <v>18</v>
      </c>
      <c r="P41" s="121">
        <v>18</v>
      </c>
      <c r="Q41" s="121">
        <v>18</v>
      </c>
      <c r="R41" s="121">
        <v>18</v>
      </c>
      <c r="S41" s="121">
        <v>18</v>
      </c>
      <c r="T41" s="121">
        <v>18</v>
      </c>
      <c r="U41" s="121">
        <v>18</v>
      </c>
      <c r="V41" s="121">
        <v>18</v>
      </c>
      <c r="W41" s="121">
        <v>18</v>
      </c>
      <c r="X41" s="121">
        <v>18</v>
      </c>
      <c r="Y41" s="121">
        <v>18</v>
      </c>
      <c r="Z41" s="121">
        <v>18</v>
      </c>
      <c r="AA41" s="121">
        <v>18</v>
      </c>
      <c r="AB41" s="121">
        <v>18</v>
      </c>
      <c r="AC41" s="121">
        <v>18</v>
      </c>
      <c r="AD41" s="121">
        <v>18</v>
      </c>
      <c r="AE41" s="121">
        <v>18</v>
      </c>
      <c r="AF41" s="121">
        <v>18</v>
      </c>
      <c r="AG41" s="121">
        <v>18</v>
      </c>
      <c r="AH41" s="121">
        <v>18</v>
      </c>
      <c r="AI41" s="121">
        <v>18</v>
      </c>
      <c r="AJ41" s="121">
        <v>18</v>
      </c>
      <c r="AK41" s="121">
        <v>18</v>
      </c>
      <c r="AL41" s="121">
        <v>18</v>
      </c>
      <c r="AM41" s="121">
        <v>18</v>
      </c>
      <c r="AN41" s="121">
        <v>18</v>
      </c>
      <c r="AO41" s="121">
        <v>18</v>
      </c>
      <c r="AP41" s="121">
        <v>18</v>
      </c>
      <c r="AQ41" s="121">
        <v>18</v>
      </c>
      <c r="AR41" s="121">
        <v>18</v>
      </c>
      <c r="AS41" s="121">
        <v>18</v>
      </c>
      <c r="AT41" s="121">
        <v>18</v>
      </c>
      <c r="AU41" s="121">
        <v>18</v>
      </c>
      <c r="AV41" s="121">
        <v>18</v>
      </c>
      <c r="AW41" s="121">
        <v>18</v>
      </c>
      <c r="AX41" s="121">
        <v>18</v>
      </c>
      <c r="AY41" s="121">
        <v>18</v>
      </c>
      <c r="AZ41" s="121">
        <v>18</v>
      </c>
      <c r="BB41" s="98">
        <v>18</v>
      </c>
      <c r="BC41" s="99">
        <v>18</v>
      </c>
      <c r="BD41" s="98">
        <v>18</v>
      </c>
    </row>
    <row r="42" spans="2:56" x14ac:dyDescent="0.55000000000000004">
      <c r="B42" s="3"/>
      <c r="F42" s="3"/>
      <c r="G42" s="49"/>
      <c r="H42" s="52"/>
      <c r="I42" s="49"/>
      <c r="J42" s="52"/>
      <c r="K42" s="49"/>
      <c r="L42" s="52"/>
      <c r="M42" s="49"/>
      <c r="N42" s="52"/>
      <c r="O42" s="49"/>
      <c r="P42" s="52"/>
      <c r="Q42" s="49"/>
      <c r="R42" s="52"/>
      <c r="S42" s="49"/>
      <c r="T42" s="52"/>
      <c r="U42" s="49"/>
      <c r="V42" s="52"/>
      <c r="W42" s="49"/>
      <c r="X42" s="52"/>
      <c r="Y42" s="49"/>
      <c r="Z42" s="52"/>
      <c r="AA42" s="49"/>
      <c r="AB42" s="52"/>
      <c r="AC42" s="49"/>
      <c r="AD42" s="52"/>
      <c r="AE42" s="49"/>
      <c r="AF42" s="52"/>
      <c r="AG42" s="49"/>
      <c r="AH42" s="52"/>
      <c r="AI42" s="49"/>
      <c r="AJ42" s="52"/>
      <c r="AK42" s="49"/>
      <c r="AL42" s="52"/>
      <c r="AM42" s="49"/>
      <c r="AN42" s="52"/>
      <c r="AO42" s="49"/>
      <c r="AP42" s="52"/>
      <c r="AQ42" s="49"/>
      <c r="AR42" s="52"/>
      <c r="AS42" s="49"/>
      <c r="AT42" s="52"/>
      <c r="AU42" s="49"/>
      <c r="AV42" s="52"/>
      <c r="AW42" s="49"/>
      <c r="AX42" s="52"/>
      <c r="AY42" s="49"/>
      <c r="AZ42" s="52"/>
      <c r="BB42" s="49"/>
      <c r="BC42" s="52"/>
      <c r="BD42" s="49"/>
    </row>
    <row r="43" spans="2:56" ht="67.5" x14ac:dyDescent="0.55000000000000004">
      <c r="B43" s="22" t="s">
        <v>24</v>
      </c>
      <c r="F43" s="93">
        <f>F30+(F30*F40)</f>
        <v>168.96703296703296</v>
      </c>
      <c r="G43" s="109">
        <f t="shared" ref="G43:BD43" si="22">G30+(G30*G40)</f>
        <v>196.32989690721649</v>
      </c>
      <c r="H43" s="110">
        <f t="shared" si="22"/>
        <v>193.78181818181818</v>
      </c>
      <c r="I43" s="109">
        <f t="shared" si="22"/>
        <v>110.39516129032258</v>
      </c>
      <c r="J43" s="110">
        <f t="shared" si="22"/>
        <v>100.89855072463767</v>
      </c>
      <c r="K43" s="109">
        <f t="shared" si="22"/>
        <v>103.62328767123287</v>
      </c>
      <c r="L43" s="110">
        <f t="shared" si="22"/>
        <v>142.23076923076923</v>
      </c>
      <c r="M43" s="109">
        <f t="shared" si="22"/>
        <v>141.02542372881356</v>
      </c>
      <c r="N43" s="110">
        <f t="shared" si="22"/>
        <v>139.52032520325204</v>
      </c>
      <c r="O43" s="109">
        <f t="shared" si="22"/>
        <v>151.93798449612405</v>
      </c>
      <c r="P43" s="110">
        <f t="shared" si="22"/>
        <v>145.49612403100775</v>
      </c>
      <c r="Q43" s="109">
        <f t="shared" si="22"/>
        <v>153.92366412213741</v>
      </c>
      <c r="R43" s="110">
        <f t="shared" si="22"/>
        <v>128.25714285714287</v>
      </c>
      <c r="S43" s="109">
        <f t="shared" si="22"/>
        <v>115.88321167883211</v>
      </c>
      <c r="T43" s="110">
        <f t="shared" si="22"/>
        <v>120.85211267605634</v>
      </c>
      <c r="U43" s="109">
        <f t="shared" si="22"/>
        <v>146.26865671641792</v>
      </c>
      <c r="V43" s="110">
        <f t="shared" si="22"/>
        <v>140.38888888888889</v>
      </c>
      <c r="W43" s="109">
        <f t="shared" si="22"/>
        <v>143.27480916030535</v>
      </c>
      <c r="X43" s="110">
        <f t="shared" si="22"/>
        <v>128.25714285714287</v>
      </c>
      <c r="Y43" s="109">
        <f t="shared" si="22"/>
        <v>149.48120300751879</v>
      </c>
      <c r="Z43" s="110">
        <f t="shared" si="22"/>
        <v>164.23357664233578</v>
      </c>
      <c r="AA43" s="109">
        <f t="shared" si="22"/>
        <v>142.11940298507463</v>
      </c>
      <c r="AB43" s="110">
        <f t="shared" si="22"/>
        <v>137.02836879432624</v>
      </c>
      <c r="AC43" s="109">
        <f t="shared" si="22"/>
        <v>140.16666666666666</v>
      </c>
      <c r="AD43" s="110">
        <f t="shared" si="22"/>
        <v>158.72463768115944</v>
      </c>
      <c r="AE43" s="109">
        <f t="shared" si="22"/>
        <v>147.11510791366908</v>
      </c>
      <c r="AF43" s="110">
        <f t="shared" si="22"/>
        <v>155.17241379310346</v>
      </c>
      <c r="AG43" s="109">
        <f t="shared" si="22"/>
        <v>136.24324324324326</v>
      </c>
      <c r="AH43" s="110">
        <f t="shared" si="22"/>
        <v>143</v>
      </c>
      <c r="AI43" s="109">
        <f t="shared" si="22"/>
        <v>110.94</v>
      </c>
      <c r="AJ43" s="110">
        <f t="shared" si="22"/>
        <v>0</v>
      </c>
      <c r="AK43" s="109">
        <f t="shared" si="22"/>
        <v>0</v>
      </c>
      <c r="AL43" s="110">
        <f t="shared" si="22"/>
        <v>139.19379844961242</v>
      </c>
      <c r="AM43" s="109">
        <f t="shared" si="22"/>
        <v>142</v>
      </c>
      <c r="AN43" s="110">
        <f t="shared" si="22"/>
        <v>153</v>
      </c>
      <c r="AO43" s="109">
        <f t="shared" si="22"/>
        <v>186.29850746268656</v>
      </c>
      <c r="AP43" s="110">
        <f t="shared" si="22"/>
        <v>164.85211267605632</v>
      </c>
      <c r="AQ43" s="109">
        <f t="shared" si="22"/>
        <v>147.05882352941177</v>
      </c>
      <c r="AR43" s="110">
        <f t="shared" si="22"/>
        <v>120.53164556962025</v>
      </c>
      <c r="AS43" s="109">
        <f t="shared" si="22"/>
        <v>133.65359477124184</v>
      </c>
      <c r="AT43" s="110">
        <f t="shared" si="22"/>
        <v>152.00666666666666</v>
      </c>
      <c r="AU43" s="109" t="e">
        <f t="shared" si="22"/>
        <v>#N/A</v>
      </c>
      <c r="AV43" s="110" t="e">
        <f t="shared" si="22"/>
        <v>#N/A</v>
      </c>
      <c r="AW43" s="109" t="e">
        <f t="shared" si="22"/>
        <v>#N/A</v>
      </c>
      <c r="AX43" s="110" t="e">
        <f t="shared" si="22"/>
        <v>#N/A</v>
      </c>
      <c r="AY43" s="109" t="e">
        <f t="shared" si="22"/>
        <v>#N/A</v>
      </c>
      <c r="AZ43" s="110" t="e">
        <f t="shared" si="22"/>
        <v>#N/A</v>
      </c>
      <c r="BB43" s="70" t="e">
        <f t="shared" si="22"/>
        <v>#N/A</v>
      </c>
      <c r="BC43" s="62" t="e">
        <f t="shared" si="22"/>
        <v>#N/A</v>
      </c>
      <c r="BD43" s="70" t="e">
        <f t="shared" si="22"/>
        <v>#N/A</v>
      </c>
    </row>
    <row r="44" spans="2:56" x14ac:dyDescent="0.55000000000000004">
      <c r="B44" s="3"/>
      <c r="F44" s="3"/>
      <c r="G44" s="49"/>
      <c r="H44" s="52"/>
      <c r="I44" s="49"/>
      <c r="J44" s="52"/>
      <c r="K44" s="49"/>
      <c r="L44" s="52"/>
      <c r="M44" s="49"/>
      <c r="N44" s="52"/>
      <c r="O44" s="49"/>
      <c r="P44" s="52"/>
      <c r="Q44" s="49"/>
      <c r="R44" s="52"/>
      <c r="S44" s="49"/>
      <c r="T44" s="52"/>
      <c r="U44" s="49"/>
      <c r="V44" s="52"/>
      <c r="W44" s="49"/>
      <c r="X44" s="52"/>
      <c r="Y44" s="49"/>
      <c r="Z44" s="52"/>
      <c r="AA44" s="49"/>
      <c r="AB44" s="52"/>
      <c r="AC44" s="49"/>
      <c r="AD44" s="52"/>
      <c r="AE44" s="49"/>
      <c r="AF44" s="52"/>
      <c r="AG44" s="49"/>
      <c r="AH44" s="52"/>
      <c r="AI44" s="49"/>
      <c r="AJ44" s="52"/>
      <c r="AK44" s="49"/>
      <c r="AL44" s="52"/>
      <c r="AM44" s="49"/>
      <c r="AN44" s="52"/>
      <c r="AO44" s="49"/>
      <c r="AP44" s="52"/>
      <c r="AQ44" s="49"/>
      <c r="AR44" s="52"/>
      <c r="AS44" s="49"/>
      <c r="AT44" s="52"/>
      <c r="AU44" s="49"/>
      <c r="AV44" s="52"/>
      <c r="AW44" s="49"/>
      <c r="AX44" s="52"/>
      <c r="AY44" s="49"/>
      <c r="AZ44" s="52"/>
      <c r="BB44" s="49"/>
      <c r="BC44" s="52"/>
      <c r="BD44" s="49"/>
    </row>
    <row r="45" spans="2:56" x14ac:dyDescent="0.55000000000000004">
      <c r="B45" s="22" t="s">
        <v>53</v>
      </c>
      <c r="F45" s="22">
        <f>F43/$F$1</f>
        <v>52.802197802197796</v>
      </c>
      <c r="G45" s="69">
        <f t="shared" ref="G45:AZ45" si="23">G43/$F$1</f>
        <v>61.353092783505154</v>
      </c>
      <c r="H45" s="61">
        <f t="shared" si="23"/>
        <v>60.55681818181818</v>
      </c>
      <c r="I45" s="69">
        <f t="shared" si="23"/>
        <v>34.498487903225801</v>
      </c>
      <c r="J45" s="61">
        <f t="shared" si="23"/>
        <v>31.53079710144927</v>
      </c>
      <c r="K45" s="69">
        <f t="shared" si="23"/>
        <v>32.382277397260268</v>
      </c>
      <c r="L45" s="61">
        <f t="shared" si="23"/>
        <v>44.44711538461538</v>
      </c>
      <c r="M45" s="69">
        <f t="shared" si="23"/>
        <v>44.070444915254235</v>
      </c>
      <c r="N45" s="61">
        <f t="shared" si="23"/>
        <v>43.600101626016261</v>
      </c>
      <c r="O45" s="69">
        <f t="shared" si="23"/>
        <v>47.480620155038764</v>
      </c>
      <c r="P45" s="61">
        <f t="shared" si="23"/>
        <v>45.467538759689923</v>
      </c>
      <c r="Q45" s="69">
        <f t="shared" si="23"/>
        <v>48.101145038167935</v>
      </c>
      <c r="R45" s="61">
        <f t="shared" si="23"/>
        <v>40.080357142857146</v>
      </c>
      <c r="S45" s="69">
        <f t="shared" si="23"/>
        <v>36.21350364963503</v>
      </c>
      <c r="T45" s="61">
        <f t="shared" si="23"/>
        <v>37.766285211267601</v>
      </c>
      <c r="U45" s="69">
        <f t="shared" si="23"/>
        <v>45.708955223880601</v>
      </c>
      <c r="V45" s="61">
        <f t="shared" si="23"/>
        <v>43.871527777777771</v>
      </c>
      <c r="W45" s="69">
        <f t="shared" si="23"/>
        <v>44.773377862595417</v>
      </c>
      <c r="X45" s="61">
        <f t="shared" si="23"/>
        <v>40.080357142857146</v>
      </c>
      <c r="Y45" s="69">
        <f t="shared" si="23"/>
        <v>46.712875939849617</v>
      </c>
      <c r="Z45" s="61">
        <f t="shared" si="23"/>
        <v>51.322992700729927</v>
      </c>
      <c r="AA45" s="69">
        <f t="shared" si="23"/>
        <v>44.412313432835816</v>
      </c>
      <c r="AB45" s="61">
        <f t="shared" si="23"/>
        <v>42.821365248226947</v>
      </c>
      <c r="AC45" s="69">
        <f t="shared" si="23"/>
        <v>43.802083333333329</v>
      </c>
      <c r="AD45" s="61">
        <f t="shared" si="23"/>
        <v>49.60144927536232</v>
      </c>
      <c r="AE45" s="69">
        <f t="shared" si="23"/>
        <v>45.973471223021583</v>
      </c>
      <c r="AF45" s="61">
        <f t="shared" si="23"/>
        <v>48.491379310344826</v>
      </c>
      <c r="AG45" s="69">
        <f t="shared" si="23"/>
        <v>42.576013513513516</v>
      </c>
      <c r="AH45" s="61">
        <f t="shared" si="23"/>
        <v>44.6875</v>
      </c>
      <c r="AI45" s="69">
        <f t="shared" si="23"/>
        <v>34.668749999999996</v>
      </c>
      <c r="AJ45" s="61">
        <f t="shared" si="23"/>
        <v>0</v>
      </c>
      <c r="AK45" s="69">
        <f t="shared" si="23"/>
        <v>0</v>
      </c>
      <c r="AL45" s="61">
        <f t="shared" si="23"/>
        <v>43.498062015503876</v>
      </c>
      <c r="AM45" s="69">
        <f t="shared" si="23"/>
        <v>44.375</v>
      </c>
      <c r="AN45" s="61">
        <f t="shared" si="23"/>
        <v>47.8125</v>
      </c>
      <c r="AO45" s="69">
        <f t="shared" si="23"/>
        <v>58.218283582089548</v>
      </c>
      <c r="AP45" s="61">
        <f t="shared" si="23"/>
        <v>51.516285211267601</v>
      </c>
      <c r="AQ45" s="69">
        <f t="shared" si="23"/>
        <v>45.955882352941174</v>
      </c>
      <c r="AR45" s="61">
        <f t="shared" si="23"/>
        <v>37.666139240506325</v>
      </c>
      <c r="AS45" s="69">
        <f t="shared" si="23"/>
        <v>41.766748366013076</v>
      </c>
      <c r="AT45" s="61">
        <f t="shared" si="23"/>
        <v>47.502083333333331</v>
      </c>
      <c r="AU45" s="69" t="e">
        <f t="shared" si="23"/>
        <v>#N/A</v>
      </c>
      <c r="AV45" s="61" t="e">
        <f t="shared" si="23"/>
        <v>#N/A</v>
      </c>
      <c r="AW45" s="69" t="e">
        <f t="shared" si="23"/>
        <v>#N/A</v>
      </c>
      <c r="AX45" s="61" t="e">
        <f t="shared" si="23"/>
        <v>#N/A</v>
      </c>
      <c r="AY45" s="69" t="e">
        <f t="shared" si="23"/>
        <v>#N/A</v>
      </c>
      <c r="AZ45" s="61" t="e">
        <f t="shared" si="23"/>
        <v>#N/A</v>
      </c>
      <c r="BB45" s="70" t="e">
        <f>BB43/BB1</f>
        <v>#N/A</v>
      </c>
      <c r="BC45" s="62" t="e">
        <f>BC43/BC1</f>
        <v>#N/A</v>
      </c>
      <c r="BD45" s="70" t="e">
        <f>BD43/BD1</f>
        <v>#N/A</v>
      </c>
    </row>
    <row r="46" spans="2:56" x14ac:dyDescent="0.55000000000000004">
      <c r="B46" s="3"/>
      <c r="F46" s="3"/>
      <c r="G46" s="49"/>
      <c r="H46" s="52"/>
      <c r="I46" s="49"/>
      <c r="J46" s="52"/>
      <c r="K46" s="49"/>
      <c r="L46" s="52"/>
      <c r="M46" s="49"/>
      <c r="N46" s="52"/>
      <c r="O46" s="49"/>
      <c r="P46" s="52"/>
      <c r="Q46" s="49"/>
      <c r="R46" s="52"/>
      <c r="S46" s="49"/>
      <c r="T46" s="52"/>
      <c r="U46" s="49"/>
      <c r="V46" s="52"/>
      <c r="W46" s="49"/>
      <c r="X46" s="52"/>
      <c r="Y46" s="49"/>
      <c r="Z46" s="52"/>
      <c r="AA46" s="49"/>
      <c r="AB46" s="52"/>
      <c r="AC46" s="49"/>
      <c r="AD46" s="52"/>
      <c r="AE46" s="49"/>
      <c r="AF46" s="52"/>
      <c r="AG46" s="49"/>
      <c r="AH46" s="52"/>
      <c r="AI46" s="49"/>
      <c r="AJ46" s="52"/>
      <c r="AK46" s="49"/>
      <c r="AL46" s="52"/>
      <c r="AM46" s="49"/>
      <c r="AN46" s="52"/>
      <c r="AO46" s="49"/>
      <c r="AP46" s="52"/>
      <c r="AQ46" s="49"/>
      <c r="AR46" s="52"/>
      <c r="AS46" s="49"/>
      <c r="AT46" s="52"/>
      <c r="AU46" s="49"/>
      <c r="AV46" s="52"/>
      <c r="AW46" s="49"/>
      <c r="AX46" s="52"/>
      <c r="AY46" s="49"/>
      <c r="AZ46" s="52"/>
      <c r="BB46" s="49"/>
      <c r="BC46" s="52"/>
      <c r="BD46" s="49"/>
    </row>
    <row r="47" spans="2:56" ht="90" x14ac:dyDescent="0.55000000000000004">
      <c r="B47" s="92" t="s">
        <v>54</v>
      </c>
      <c r="F47" s="102">
        <f>'SDR Patient and Stations'!E10</f>
        <v>34</v>
      </c>
      <c r="G47" s="172">
        <f>G45-G26</f>
        <v>27.353092783505154</v>
      </c>
      <c r="H47" s="118">
        <f>H45-H26</f>
        <v>26.55681818181818</v>
      </c>
      <c r="I47" s="119">
        <f t="shared" ref="I47:AZ47" si="24">I45-I26</f>
        <v>0.49848790322580072</v>
      </c>
      <c r="J47" s="118">
        <f t="shared" si="24"/>
        <v>-12.46920289855073</v>
      </c>
      <c r="K47" s="119">
        <f t="shared" si="24"/>
        <v>-11.617722602739732</v>
      </c>
      <c r="L47" s="118">
        <f t="shared" si="24"/>
        <v>0.4471153846153797</v>
      </c>
      <c r="M47" s="119">
        <f t="shared" si="24"/>
        <v>10.070444915254235</v>
      </c>
      <c r="N47" s="118">
        <f t="shared" si="24"/>
        <v>9.6001016260162615</v>
      </c>
      <c r="O47" s="119">
        <f t="shared" si="24"/>
        <v>13.480620155038764</v>
      </c>
      <c r="P47" s="118">
        <f t="shared" si="24"/>
        <v>1.4675387596899228</v>
      </c>
      <c r="Q47" s="119">
        <f t="shared" si="24"/>
        <v>4.1011450381679353</v>
      </c>
      <c r="R47" s="118">
        <f t="shared" si="24"/>
        <v>-3.9196428571428541</v>
      </c>
      <c r="S47" s="119">
        <f t="shared" si="24"/>
        <v>-7.7864963503649705</v>
      </c>
      <c r="T47" s="118">
        <f t="shared" si="24"/>
        <v>-6.2337147887323994</v>
      </c>
      <c r="U47" s="119">
        <f t="shared" si="24"/>
        <v>1.7089552238806007</v>
      </c>
      <c r="V47" s="118">
        <f t="shared" si="24"/>
        <v>-0.12847222222222854</v>
      </c>
      <c r="W47" s="119">
        <f t="shared" si="24"/>
        <v>0.7733778625954173</v>
      </c>
      <c r="X47" s="118">
        <f t="shared" si="24"/>
        <v>-3.9196428571428541</v>
      </c>
      <c r="Y47" s="119">
        <f t="shared" si="24"/>
        <v>2.7128759398496172</v>
      </c>
      <c r="Z47" s="118">
        <f t="shared" si="24"/>
        <v>7.3229927007299267</v>
      </c>
      <c r="AA47" s="119">
        <f t="shared" si="24"/>
        <v>0.41231343283581623</v>
      </c>
      <c r="AB47" s="118">
        <f t="shared" si="24"/>
        <v>-1.1786347517730533</v>
      </c>
      <c r="AC47" s="119">
        <f t="shared" si="24"/>
        <v>-0.1979166666666714</v>
      </c>
      <c r="AD47" s="118">
        <f t="shared" si="24"/>
        <v>5.6014492753623202</v>
      </c>
      <c r="AE47" s="119">
        <f t="shared" si="24"/>
        <v>1.9734712230215834</v>
      </c>
      <c r="AF47" s="118">
        <f t="shared" si="24"/>
        <v>4.4913793103448256</v>
      </c>
      <c r="AG47" s="119">
        <f t="shared" si="24"/>
        <v>-1.4239864864864842</v>
      </c>
      <c r="AH47" s="118">
        <f t="shared" si="24"/>
        <v>0.6875</v>
      </c>
      <c r="AI47" s="119">
        <f t="shared" si="24"/>
        <v>-9.3312500000000043</v>
      </c>
      <c r="AJ47" s="118">
        <f t="shared" si="24"/>
        <v>-44</v>
      </c>
      <c r="AK47" s="119">
        <f t="shared" si="24"/>
        <v>-44</v>
      </c>
      <c r="AL47" s="118">
        <f t="shared" si="24"/>
        <v>-0.50193798449612359</v>
      </c>
      <c r="AM47" s="119">
        <f t="shared" si="24"/>
        <v>0.375</v>
      </c>
      <c r="AN47" s="118">
        <f t="shared" si="24"/>
        <v>21.8125</v>
      </c>
      <c r="AO47" s="119">
        <f t="shared" si="24"/>
        <v>32.218283582089548</v>
      </c>
      <c r="AP47" s="118">
        <f t="shared" si="24"/>
        <v>25.141285211267601</v>
      </c>
      <c r="AQ47" s="119">
        <f t="shared" si="24"/>
        <v>9.580882352941174</v>
      </c>
      <c r="AR47" s="118">
        <f t="shared" si="24"/>
        <v>-6.3338607594936747</v>
      </c>
      <c r="AS47" s="119">
        <f t="shared" si="24"/>
        <v>-2.2332516339869244</v>
      </c>
      <c r="AT47" s="118">
        <f t="shared" si="24"/>
        <v>3.5020833333333314</v>
      </c>
      <c r="AU47" s="119" t="e">
        <f t="shared" si="24"/>
        <v>#N/A</v>
      </c>
      <c r="AV47" s="118" t="e">
        <f t="shared" si="24"/>
        <v>#N/A</v>
      </c>
      <c r="AW47" s="119" t="e">
        <f t="shared" si="24"/>
        <v>#N/A</v>
      </c>
      <c r="AX47" s="118" t="e">
        <f t="shared" si="24"/>
        <v>#N/A</v>
      </c>
      <c r="AY47" s="119" t="e">
        <f t="shared" si="24"/>
        <v>#N/A</v>
      </c>
      <c r="AZ47" s="118" t="e">
        <f t="shared" si="24"/>
        <v>#N/A</v>
      </c>
      <c r="BB47" s="103">
        <f>'SDR Patient and Stations'!BA10</f>
        <v>0</v>
      </c>
      <c r="BC47" s="104">
        <f>'SDR Patient and Stations'!BB10</f>
        <v>0</v>
      </c>
      <c r="BD47" s="103">
        <f>'SDR Patient and Stations'!BC10</f>
        <v>0</v>
      </c>
    </row>
    <row r="48" spans="2:56" x14ac:dyDescent="0.55000000000000004">
      <c r="B48" s="3"/>
      <c r="F48" s="3"/>
      <c r="G48" s="49"/>
      <c r="H48" s="52"/>
      <c r="I48" s="49"/>
      <c r="J48" s="52"/>
      <c r="K48" s="49"/>
      <c r="L48" s="52"/>
      <c r="M48" s="49"/>
      <c r="N48" s="52"/>
      <c r="O48" s="49"/>
      <c r="P48" s="52"/>
      <c r="Q48" s="49"/>
      <c r="R48" s="52"/>
      <c r="S48" s="49"/>
      <c r="T48" s="52"/>
      <c r="U48" s="49"/>
      <c r="V48" s="52"/>
      <c r="W48" s="49"/>
      <c r="X48" s="52"/>
      <c r="Y48" s="49"/>
      <c r="Z48" s="52"/>
      <c r="AA48" s="49"/>
      <c r="AB48" s="52"/>
      <c r="AC48" s="49"/>
      <c r="AD48" s="52"/>
      <c r="AE48" s="49"/>
      <c r="AF48" s="52"/>
      <c r="AG48" s="49"/>
      <c r="AH48" s="52"/>
      <c r="AI48" s="49"/>
      <c r="AJ48" s="52"/>
      <c r="AK48" s="49"/>
      <c r="AL48" s="52"/>
      <c r="AM48" s="49"/>
      <c r="AN48" s="52"/>
      <c r="AO48" s="49"/>
      <c r="AP48" s="52"/>
      <c r="AQ48" s="49"/>
      <c r="AR48" s="52"/>
      <c r="AS48" s="49"/>
      <c r="AT48" s="52"/>
      <c r="AU48" s="49"/>
      <c r="AV48" s="52"/>
      <c r="AW48" s="49"/>
      <c r="AX48" s="52"/>
      <c r="AY48" s="49"/>
      <c r="AZ48" s="52"/>
      <c r="BB48" s="49"/>
      <c r="BC48" s="52"/>
      <c r="BD48" s="49"/>
    </row>
    <row r="49" spans="2:56" s="19" customFormat="1" x14ac:dyDescent="0.55000000000000004">
      <c r="B49" s="25" t="s">
        <v>26</v>
      </c>
      <c r="F49" s="96">
        <v>0</v>
      </c>
      <c r="G49" s="71">
        <f>IF((((IF(AND(G24&gt;($F$1-0.00001),((G45-G26)&gt;0)),(G45-G26),0)))&gt;=10),10,(IF(AND(G24&gt;($F$1-0.00001),((G45-G26)&gt;0)),(G45-G26),0)))</f>
        <v>10</v>
      </c>
      <c r="H49" s="63">
        <f>IF((((IF(AND(H24&gt;($F$1-0.00001),((H45-H26)&gt;0)),(H45-H26),0)))&gt;=10),10,(IF(AND(H24&gt;($F$1-0.00001),((H45-H26)&gt;0)),(H45-H26),0)))</f>
        <v>10</v>
      </c>
      <c r="I49" s="71">
        <f t="shared" ref="I49:AZ49" si="25">IF((((IF(AND(I24&gt;($F$1-0.00001),((I45-I26)&gt;0)),(I45-I26),0)))&gt;=10),10,(IF(AND(I24&gt;($F$1-0.00001),((I45-I26)&gt;0)),(I45-I26),0)))</f>
        <v>0.49848790322580072</v>
      </c>
      <c r="J49" s="63">
        <f t="shared" si="25"/>
        <v>0</v>
      </c>
      <c r="K49" s="71">
        <f t="shared" si="25"/>
        <v>0</v>
      </c>
      <c r="L49" s="63">
        <f t="shared" si="25"/>
        <v>0</v>
      </c>
      <c r="M49" s="71">
        <f t="shared" si="25"/>
        <v>10</v>
      </c>
      <c r="N49" s="63">
        <f t="shared" si="25"/>
        <v>9.6001016260162615</v>
      </c>
      <c r="O49" s="71">
        <f t="shared" si="25"/>
        <v>10</v>
      </c>
      <c r="P49" s="63">
        <f t="shared" si="25"/>
        <v>0</v>
      </c>
      <c r="Q49" s="71">
        <f t="shared" si="25"/>
        <v>4.1011450381679353</v>
      </c>
      <c r="R49" s="63">
        <f t="shared" si="25"/>
        <v>0</v>
      </c>
      <c r="S49" s="71">
        <f t="shared" si="25"/>
        <v>0</v>
      </c>
      <c r="T49" s="63">
        <f t="shared" si="25"/>
        <v>0</v>
      </c>
      <c r="U49" s="71">
        <f t="shared" si="25"/>
        <v>0</v>
      </c>
      <c r="V49" s="63">
        <f t="shared" si="25"/>
        <v>0</v>
      </c>
      <c r="W49" s="71">
        <f t="shared" si="25"/>
        <v>0</v>
      </c>
      <c r="X49" s="63">
        <f t="shared" si="25"/>
        <v>0</v>
      </c>
      <c r="Y49" s="71">
        <f t="shared" si="25"/>
        <v>2.7128759398496172</v>
      </c>
      <c r="Z49" s="63">
        <f t="shared" si="25"/>
        <v>7.3229927007299267</v>
      </c>
      <c r="AA49" s="71">
        <f t="shared" si="25"/>
        <v>0</v>
      </c>
      <c r="AB49" s="63">
        <f t="shared" si="25"/>
        <v>0</v>
      </c>
      <c r="AC49" s="71">
        <f t="shared" si="25"/>
        <v>0</v>
      </c>
      <c r="AD49" s="63">
        <f t="shared" si="25"/>
        <v>5.6014492753623202</v>
      </c>
      <c r="AE49" s="71">
        <f t="shared" si="25"/>
        <v>1.9734712230215834</v>
      </c>
      <c r="AF49" s="63">
        <f t="shared" si="25"/>
        <v>4.4913793103448256</v>
      </c>
      <c r="AG49" s="71">
        <f t="shared" si="25"/>
        <v>0</v>
      </c>
      <c r="AH49" s="63">
        <f t="shared" si="25"/>
        <v>0.6875</v>
      </c>
      <c r="AI49" s="71">
        <f t="shared" si="25"/>
        <v>0</v>
      </c>
      <c r="AJ49" s="63">
        <f t="shared" si="25"/>
        <v>0</v>
      </c>
      <c r="AK49" s="71">
        <f t="shared" si="25"/>
        <v>0</v>
      </c>
      <c r="AL49" s="63">
        <f t="shared" si="25"/>
        <v>0</v>
      </c>
      <c r="AM49" s="71">
        <f t="shared" si="25"/>
        <v>0.375</v>
      </c>
      <c r="AN49" s="63">
        <f t="shared" si="25"/>
        <v>10</v>
      </c>
      <c r="AO49" s="71">
        <f t="shared" si="25"/>
        <v>10</v>
      </c>
      <c r="AP49" s="63">
        <f t="shared" si="25"/>
        <v>10</v>
      </c>
      <c r="AQ49" s="71">
        <f t="shared" si="25"/>
        <v>9.580882352941174</v>
      </c>
      <c r="AR49" s="63">
        <f t="shared" si="25"/>
        <v>0</v>
      </c>
      <c r="AS49" s="71">
        <f t="shared" si="25"/>
        <v>0</v>
      </c>
      <c r="AT49" s="63">
        <f t="shared" si="25"/>
        <v>3.5020833333333314</v>
      </c>
      <c r="AU49" s="71" t="e">
        <f t="shared" si="25"/>
        <v>#N/A</v>
      </c>
      <c r="AV49" s="63" t="e">
        <f t="shared" si="25"/>
        <v>#N/A</v>
      </c>
      <c r="AW49" s="71" t="e">
        <f t="shared" si="25"/>
        <v>#N/A</v>
      </c>
      <c r="AX49" s="63" t="e">
        <f t="shared" si="25"/>
        <v>#N/A</v>
      </c>
      <c r="AY49" s="71" t="e">
        <f t="shared" si="25"/>
        <v>#N/A</v>
      </c>
      <c r="AZ49" s="63" t="e">
        <f t="shared" si="25"/>
        <v>#N/A</v>
      </c>
      <c r="BB49" s="71" t="e">
        <f t="shared" ref="BB49:BD49" si="26">BB45-BB47</f>
        <v>#N/A</v>
      </c>
      <c r="BC49" s="63" t="e">
        <f t="shared" si="26"/>
        <v>#N/A</v>
      </c>
      <c r="BD49" s="71" t="e">
        <f t="shared" si="26"/>
        <v>#N/A</v>
      </c>
    </row>
    <row r="50" spans="2:56" x14ac:dyDescent="0.55000000000000004">
      <c r="L50"/>
      <c r="M50" s="19"/>
      <c r="O50" s="19"/>
      <c r="Q50" s="19"/>
      <c r="S50" s="19"/>
      <c r="U50" s="19"/>
      <c r="W50" s="19"/>
      <c r="Y50" s="19"/>
      <c r="AA50" s="19"/>
      <c r="AC50" s="19"/>
      <c r="AE50" s="19"/>
      <c r="AG50" s="19"/>
      <c r="AI50" s="19"/>
      <c r="AK50" s="19"/>
      <c r="AM50" s="19"/>
      <c r="AO50" s="19"/>
      <c r="AQ50" s="19"/>
      <c r="AS50" s="19"/>
      <c r="AU50" s="19"/>
      <c r="AW50" s="19"/>
      <c r="AY50" s="19"/>
    </row>
  </sheetData>
  <mergeCells count="4">
    <mergeCell ref="A26:E26"/>
    <mergeCell ref="A27:B27"/>
    <mergeCell ref="A28:B28"/>
    <mergeCell ref="A29:B29"/>
  </mergeCells>
  <conditionalFormatting sqref="G36:J36 G38:J38 G40:J40 G43:J43 G45:J45 G49:J49">
    <cfRule type="expression" dxfId="54" priority="5" stopIfTrue="1">
      <formula>ISERROR</formula>
    </cfRule>
  </conditionalFormatting>
  <conditionalFormatting sqref="BB36:BD36 BB38:BD38 BB40:BD40 BB43:BD43 BB45:BD45 BB49:BD49">
    <cfRule type="expression" dxfId="53" priority="4" stopIfTrue="1">
      <formula>ISERROR</formula>
    </cfRule>
  </conditionalFormatting>
  <conditionalFormatting sqref="K36 K38 K40 K43 K45 K49">
    <cfRule type="expression" dxfId="52" priority="3" stopIfTrue="1">
      <formula>ISERROR</formula>
    </cfRule>
  </conditionalFormatting>
  <conditionalFormatting sqref="L36 N36 P36 R36 T36 V36 X36 Z36 AB36 AD36 AF36 AH36 AJ36 AL36 AN36 AP36 AR36 AT36 AV36 AX36 AZ36 L38 N38 P38 R38 T38 V38 X38 Z38 AB38 AD38 AF38 AH38 AJ38 AL38 AN38 AP38 AR38 AT38 AV38 AX38 AZ38 L40 N40 P40 R40 T40 V40 X40 Z40 AB40 AD40 AF40 AH40 AJ40 AL40 AN40 AP40 AR40 AT40 AV40 AX40 AZ40 L43 N43 P43 R43 T43 V43 X43 Z43 AB43 AD43 AF43 AH43 AJ43 AL43 AN43 AP43 AR43 AT43 AV43 AX43 AZ43 L45 N45 P45 R45 T45 V45 X45 Z45 AB45 AD45 AF45 AH45 AJ45 AL45 AN45 AP45 AR45 AT45 AV45 AX45 AZ45 L49 N49 P49 R49 T49 V49 X49 Z49 AB49 AD49 AF49 AH49 AJ49 AL49 AN49 AP49 AR49 AT49 AV49 AX49 AZ49">
    <cfRule type="expression" dxfId="51" priority="2" stopIfTrue="1">
      <formula>ISERROR</formula>
    </cfRule>
  </conditionalFormatting>
  <conditionalFormatting sqref="M36 O36 Q36 S36 U36 W36 Y36 AA36 AC36 AE36 AG36 AI36 AK36 AM36 AO36 AQ36 AS36 AU36 AW36 AY36 M38 O38 Q38 S38 U38 W38 Y38 AA38 AC38 AE38 AG38 AI38 AK38 AM38 AO38 AQ38 AS38 AU38 AW38 AY38 M40 O40 Q40 S40 U40 W40 Y40 AA40 AC40 AE40 AG40 AI40 AK40 AM40 AO40 AQ40 AS40 AU40 AW40 AY40 M43 O43 Q43 S43 U43 W43 Y43 AA43 AC43 AE43 AG43 AI43 AK43 AM43 AO43 AQ43 AS43 AU43 AW43 AY43 M45 O45 Q45 S45 U45 W45 Y45 AA45 AC45 AE45 AG45 AI45 AK45 AM45 AO45 AQ45 AS45 AU45 AW45 AY45 M49 O49 Q49 S49 U49 W49 Y49 AA49 AC49 AE49 AG49 AI49 AK49 AM49 AO49 AQ49 AS49 AU49 AW49 AY49">
    <cfRule type="expression" dxfId="50" priority="1" stopIfTrue="1">
      <formula>ISERROR</formula>
    </cfRule>
  </conditionalFormatting>
  <dataValidations count="1">
    <dataValidation type="list" allowBlank="1" showInputMessage="1" showErrorMessage="1" sqref="F41:AZ41">
      <formula1>$C$3:$C$5</formula1>
    </dataValidation>
  </dataValidations>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F50"/>
  <sheetViews>
    <sheetView topLeftCell="A19" zoomScale="90" zoomScaleNormal="90" workbookViewId="0">
      <selection activeCell="B37" sqref="B37"/>
    </sheetView>
  </sheetViews>
  <sheetFormatPr defaultColWidth="11" defaultRowHeight="22.5" x14ac:dyDescent="0.55000000000000004"/>
  <cols>
    <col min="2" max="2" width="47.21875" customWidth="1"/>
    <col min="3" max="5" width="11.109375" bestFit="1" customWidth="1"/>
    <col min="6" max="6" width="15.109375" customWidth="1"/>
    <col min="7" max="10" width="11.109375" bestFit="1" customWidth="1"/>
    <col min="11" max="12" width="12.77734375" style="19" customWidth="1"/>
    <col min="13" max="30" width="11.109375" bestFit="1" customWidth="1"/>
    <col min="31" max="31" width="11.21875" bestFit="1" customWidth="1"/>
    <col min="32" max="53" width="11.109375" bestFit="1" customWidth="1"/>
    <col min="54" max="58" width="0" hidden="1" customWidth="1"/>
  </cols>
  <sheetData>
    <row r="1" spans="1:56" ht="25.5" x14ac:dyDescent="0.6">
      <c r="B1" s="1" t="s">
        <v>63</v>
      </c>
      <c r="C1" s="30">
        <v>0.79</v>
      </c>
      <c r="D1" s="1"/>
      <c r="E1" s="1" t="s">
        <v>31</v>
      </c>
      <c r="F1" s="29">
        <v>3.16</v>
      </c>
      <c r="G1" s="1"/>
      <c r="H1" s="1"/>
      <c r="I1" s="1"/>
      <c r="J1" s="1"/>
      <c r="K1" s="100"/>
      <c r="L1" s="100"/>
      <c r="M1" s="2"/>
      <c r="N1" s="2"/>
      <c r="O1" s="2"/>
      <c r="P1" s="2"/>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row>
    <row r="2" spans="1:56" ht="22.5" customHeight="1" x14ac:dyDescent="0.55000000000000004">
      <c r="B2" s="4" t="s">
        <v>0</v>
      </c>
      <c r="C2" s="4"/>
      <c r="D2" s="4"/>
      <c r="E2" s="4"/>
      <c r="F2" s="4"/>
      <c r="G2" s="4"/>
      <c r="H2" s="4"/>
      <c r="I2" s="4"/>
      <c r="J2" s="4"/>
      <c r="K2" s="101"/>
      <c r="L2" s="101"/>
      <c r="M2" s="2"/>
      <c r="N2" s="2"/>
      <c r="O2" s="2"/>
      <c r="P2" s="2"/>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row>
    <row r="3" spans="1:56" ht="22.5" customHeight="1" x14ac:dyDescent="0.65">
      <c r="A3" s="89" t="s">
        <v>49</v>
      </c>
      <c r="B3" s="90" t="s">
        <v>46</v>
      </c>
      <c r="C3" s="90">
        <v>18</v>
      </c>
      <c r="D3" s="4"/>
      <c r="E3" s="4"/>
      <c r="F3" s="4"/>
      <c r="G3" s="4"/>
      <c r="H3" s="4"/>
      <c r="I3" s="4"/>
      <c r="J3" s="4"/>
      <c r="K3" s="101"/>
      <c r="L3" s="101"/>
      <c r="M3" s="2"/>
      <c r="N3" s="2"/>
      <c r="O3" s="2"/>
      <c r="P3" s="2"/>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row>
    <row r="4" spans="1:56" ht="22.5" customHeight="1" x14ac:dyDescent="0.65">
      <c r="A4" s="89" t="s">
        <v>50</v>
      </c>
      <c r="B4" s="90" t="s">
        <v>47</v>
      </c>
      <c r="C4" s="90">
        <v>20</v>
      </c>
      <c r="D4" s="4"/>
      <c r="E4" s="4"/>
      <c r="F4" s="4"/>
      <c r="G4" s="4"/>
      <c r="H4" s="4"/>
      <c r="I4" s="4"/>
      <c r="J4" s="4"/>
      <c r="K4" s="101"/>
      <c r="L4" s="101"/>
      <c r="M4" s="2"/>
      <c r="N4" s="2"/>
      <c r="O4" s="2"/>
      <c r="P4" s="2"/>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row>
    <row r="5" spans="1:56" ht="22.5" customHeight="1" x14ac:dyDescent="0.65">
      <c r="A5" s="89" t="s">
        <v>51</v>
      </c>
      <c r="B5" s="90" t="s">
        <v>48</v>
      </c>
      <c r="C5" s="90">
        <v>22</v>
      </c>
      <c r="D5" s="4"/>
      <c r="E5" s="4"/>
      <c r="F5" s="4"/>
      <c r="G5" s="4"/>
      <c r="H5" s="4"/>
      <c r="I5" s="4"/>
      <c r="J5" s="4"/>
      <c r="K5" s="101"/>
      <c r="L5" s="101"/>
      <c r="M5" s="2"/>
      <c r="N5" s="2"/>
      <c r="O5" s="2"/>
      <c r="P5" s="2"/>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row>
    <row r="6" spans="1:56" ht="22.5" customHeight="1" x14ac:dyDescent="0.55000000000000004">
      <c r="B6" s="4"/>
      <c r="C6" s="4"/>
      <c r="D6" s="4"/>
      <c r="E6" s="4"/>
      <c r="F6" s="4"/>
      <c r="G6" s="4"/>
      <c r="H6" s="4"/>
      <c r="I6" s="4"/>
      <c r="J6" s="4"/>
      <c r="K6" s="101"/>
      <c r="L6" s="101"/>
      <c r="M6" s="2"/>
      <c r="N6" s="2"/>
      <c r="O6" s="2"/>
      <c r="P6" s="2"/>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row>
    <row r="7" spans="1:56" ht="22.5" customHeight="1" x14ac:dyDescent="0.55000000000000004">
      <c r="B7" s="4"/>
      <c r="C7" s="4"/>
      <c r="D7" s="4"/>
      <c r="E7" s="4"/>
      <c r="F7" s="4"/>
      <c r="G7" s="4"/>
      <c r="H7" s="4"/>
      <c r="I7" s="4"/>
      <c r="J7" s="4"/>
      <c r="K7" s="101"/>
      <c r="L7" s="101"/>
      <c r="M7" s="2"/>
      <c r="N7" s="2"/>
      <c r="O7" s="2"/>
      <c r="P7" s="2"/>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row>
    <row r="8" spans="1:56" x14ac:dyDescent="0.55000000000000004">
      <c r="B8" s="4"/>
      <c r="C8" s="4"/>
      <c r="D8" s="4"/>
      <c r="E8" s="4"/>
      <c r="F8" s="4"/>
      <c r="G8" s="4"/>
      <c r="H8" s="4"/>
      <c r="I8" s="4"/>
      <c r="J8" s="4"/>
      <c r="K8" s="101"/>
      <c r="L8" s="101"/>
      <c r="M8" s="2"/>
      <c r="N8" s="2"/>
      <c r="O8" s="2"/>
      <c r="P8" s="2"/>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row>
    <row r="9" spans="1:56" s="40" customFormat="1" ht="25.5" x14ac:dyDescent="0.6">
      <c r="B9" s="38" t="s">
        <v>3</v>
      </c>
      <c r="C9" s="39" t="s">
        <v>4</v>
      </c>
      <c r="D9" s="72" t="s">
        <v>5</v>
      </c>
      <c r="E9" s="75" t="s">
        <v>4</v>
      </c>
      <c r="F9" s="72" t="s">
        <v>5</v>
      </c>
      <c r="G9" s="75" t="s">
        <v>4</v>
      </c>
      <c r="H9" s="72" t="s">
        <v>6</v>
      </c>
      <c r="I9" s="75" t="s">
        <v>4</v>
      </c>
      <c r="J9" s="72" t="s">
        <v>5</v>
      </c>
      <c r="K9" s="75" t="s">
        <v>7</v>
      </c>
      <c r="L9" s="72" t="s">
        <v>9</v>
      </c>
      <c r="M9" s="75" t="s">
        <v>8</v>
      </c>
      <c r="N9" s="72" t="s">
        <v>9</v>
      </c>
      <c r="O9" s="75" t="s">
        <v>8</v>
      </c>
      <c r="P9" s="72" t="s">
        <v>9</v>
      </c>
      <c r="Q9" s="75" t="s">
        <v>8</v>
      </c>
      <c r="R9" s="72" t="s">
        <v>9</v>
      </c>
      <c r="S9" s="75" t="s">
        <v>8</v>
      </c>
      <c r="T9" s="72" t="s">
        <v>9</v>
      </c>
      <c r="U9" s="75" t="s">
        <v>8</v>
      </c>
      <c r="V9" s="72" t="s">
        <v>9</v>
      </c>
      <c r="W9" s="75" t="s">
        <v>8</v>
      </c>
      <c r="X9" s="72" t="s">
        <v>9</v>
      </c>
      <c r="Y9" s="75" t="s">
        <v>8</v>
      </c>
      <c r="Z9" s="72" t="s">
        <v>9</v>
      </c>
      <c r="AA9" s="75" t="s">
        <v>8</v>
      </c>
      <c r="AB9" s="72" t="s">
        <v>9</v>
      </c>
      <c r="AC9" s="75" t="s">
        <v>8</v>
      </c>
      <c r="AD9" s="72" t="s">
        <v>9</v>
      </c>
      <c r="AE9" s="75" t="s">
        <v>8</v>
      </c>
      <c r="AF9" s="72" t="s">
        <v>9</v>
      </c>
      <c r="AG9" s="75" t="s">
        <v>8</v>
      </c>
      <c r="AH9" s="72" t="s">
        <v>9</v>
      </c>
      <c r="AI9" s="75" t="s">
        <v>8</v>
      </c>
      <c r="AJ9" s="72" t="s">
        <v>9</v>
      </c>
      <c r="AK9" s="75" t="s">
        <v>8</v>
      </c>
      <c r="AL9" s="72" t="s">
        <v>9</v>
      </c>
      <c r="AM9" s="75" t="s">
        <v>8</v>
      </c>
      <c r="AN9" s="72" t="s">
        <v>9</v>
      </c>
      <c r="AO9" s="75" t="s">
        <v>8</v>
      </c>
      <c r="AP9" s="72" t="s">
        <v>9</v>
      </c>
      <c r="AQ9" s="75" t="s">
        <v>8</v>
      </c>
      <c r="AR9" s="72" t="s">
        <v>9</v>
      </c>
      <c r="AS9" s="75" t="s">
        <v>8</v>
      </c>
      <c r="AT9" s="72" t="s">
        <v>9</v>
      </c>
      <c r="AU9" s="75" t="s">
        <v>8</v>
      </c>
      <c r="AV9" s="72" t="s">
        <v>9</v>
      </c>
      <c r="AW9" s="75" t="s">
        <v>8</v>
      </c>
      <c r="AX9" s="72" t="s">
        <v>9</v>
      </c>
      <c r="AY9" s="75" t="s">
        <v>8</v>
      </c>
      <c r="AZ9" s="72" t="s">
        <v>9</v>
      </c>
      <c r="BA9" s="75" t="s">
        <v>8</v>
      </c>
    </row>
    <row r="10" spans="1:56" s="40" customFormat="1" ht="25.5" x14ac:dyDescent="0.6">
      <c r="B10" s="38" t="s">
        <v>10</v>
      </c>
      <c r="C10" s="38">
        <v>1997</v>
      </c>
      <c r="D10" s="73">
        <v>1997</v>
      </c>
      <c r="E10" s="76">
        <v>1998</v>
      </c>
      <c r="F10" s="73">
        <v>1998</v>
      </c>
      <c r="G10" s="76">
        <v>1999</v>
      </c>
      <c r="H10" s="73">
        <v>1999</v>
      </c>
      <c r="I10" s="76">
        <v>2000</v>
      </c>
      <c r="J10" s="73">
        <v>2000</v>
      </c>
      <c r="K10" s="76">
        <v>2001</v>
      </c>
      <c r="L10" s="73">
        <v>2002</v>
      </c>
      <c r="M10" s="76">
        <v>2002</v>
      </c>
      <c r="N10" s="73">
        <v>2003</v>
      </c>
      <c r="O10" s="76">
        <v>2003</v>
      </c>
      <c r="P10" s="73">
        <f t="shared" ref="P10:BA10" si="0">N10+1</f>
        <v>2004</v>
      </c>
      <c r="Q10" s="76">
        <f t="shared" si="0"/>
        <v>2004</v>
      </c>
      <c r="R10" s="73">
        <f t="shared" si="0"/>
        <v>2005</v>
      </c>
      <c r="S10" s="76">
        <f t="shared" si="0"/>
        <v>2005</v>
      </c>
      <c r="T10" s="73">
        <f t="shared" si="0"/>
        <v>2006</v>
      </c>
      <c r="U10" s="76">
        <f t="shared" si="0"/>
        <v>2006</v>
      </c>
      <c r="V10" s="73">
        <f t="shared" si="0"/>
        <v>2007</v>
      </c>
      <c r="W10" s="76">
        <f t="shared" si="0"/>
        <v>2007</v>
      </c>
      <c r="X10" s="73">
        <f t="shared" si="0"/>
        <v>2008</v>
      </c>
      <c r="Y10" s="76">
        <f t="shared" si="0"/>
        <v>2008</v>
      </c>
      <c r="Z10" s="73">
        <f t="shared" si="0"/>
        <v>2009</v>
      </c>
      <c r="AA10" s="76">
        <f t="shared" si="0"/>
        <v>2009</v>
      </c>
      <c r="AB10" s="73">
        <f t="shared" si="0"/>
        <v>2010</v>
      </c>
      <c r="AC10" s="76">
        <f t="shared" si="0"/>
        <v>2010</v>
      </c>
      <c r="AD10" s="73">
        <f t="shared" si="0"/>
        <v>2011</v>
      </c>
      <c r="AE10" s="76">
        <f t="shared" si="0"/>
        <v>2011</v>
      </c>
      <c r="AF10" s="73">
        <f t="shared" si="0"/>
        <v>2012</v>
      </c>
      <c r="AG10" s="76">
        <f t="shared" si="0"/>
        <v>2012</v>
      </c>
      <c r="AH10" s="73">
        <f t="shared" si="0"/>
        <v>2013</v>
      </c>
      <c r="AI10" s="76">
        <f t="shared" si="0"/>
        <v>2013</v>
      </c>
      <c r="AJ10" s="73">
        <f t="shared" si="0"/>
        <v>2014</v>
      </c>
      <c r="AK10" s="76">
        <f t="shared" si="0"/>
        <v>2014</v>
      </c>
      <c r="AL10" s="73">
        <f t="shared" si="0"/>
        <v>2015</v>
      </c>
      <c r="AM10" s="76">
        <f t="shared" si="0"/>
        <v>2015</v>
      </c>
      <c r="AN10" s="73">
        <f t="shared" si="0"/>
        <v>2016</v>
      </c>
      <c r="AO10" s="76">
        <f t="shared" si="0"/>
        <v>2016</v>
      </c>
      <c r="AP10" s="73">
        <f t="shared" si="0"/>
        <v>2017</v>
      </c>
      <c r="AQ10" s="76">
        <f t="shared" si="0"/>
        <v>2017</v>
      </c>
      <c r="AR10" s="73">
        <f t="shared" si="0"/>
        <v>2018</v>
      </c>
      <c r="AS10" s="76">
        <f t="shared" si="0"/>
        <v>2018</v>
      </c>
      <c r="AT10" s="73">
        <f t="shared" si="0"/>
        <v>2019</v>
      </c>
      <c r="AU10" s="76">
        <f t="shared" si="0"/>
        <v>2019</v>
      </c>
      <c r="AV10" s="73">
        <f t="shared" si="0"/>
        <v>2020</v>
      </c>
      <c r="AW10" s="76">
        <f t="shared" si="0"/>
        <v>2020</v>
      </c>
      <c r="AX10" s="73">
        <f t="shared" si="0"/>
        <v>2021</v>
      </c>
      <c r="AY10" s="76">
        <f t="shared" si="0"/>
        <v>2021</v>
      </c>
      <c r="AZ10" s="73">
        <f t="shared" si="0"/>
        <v>2022</v>
      </c>
      <c r="BA10" s="76">
        <f t="shared" si="0"/>
        <v>2022</v>
      </c>
    </row>
    <row r="11" spans="1:56" s="40" customFormat="1" ht="25.5" x14ac:dyDescent="0.6">
      <c r="B11" s="38" t="s">
        <v>11</v>
      </c>
      <c r="C11" s="41">
        <v>35217</v>
      </c>
      <c r="D11" s="74">
        <v>35431</v>
      </c>
      <c r="E11" s="77">
        <f>C11+365.25</f>
        <v>35582.25</v>
      </c>
      <c r="F11" s="74">
        <f t="shared" ref="F11:K12" si="1">D11+365.25</f>
        <v>35796.25</v>
      </c>
      <c r="G11" s="77">
        <f t="shared" si="1"/>
        <v>35947.5</v>
      </c>
      <c r="H11" s="74">
        <f t="shared" si="1"/>
        <v>36161.5</v>
      </c>
      <c r="I11" s="77">
        <f t="shared" si="1"/>
        <v>36312.75</v>
      </c>
      <c r="J11" s="74">
        <f t="shared" si="1"/>
        <v>36526.75</v>
      </c>
      <c r="K11" s="77">
        <f t="shared" si="1"/>
        <v>36678</v>
      </c>
      <c r="L11" s="74">
        <v>36892</v>
      </c>
      <c r="M11" s="77">
        <v>37043</v>
      </c>
      <c r="N11" s="74">
        <v>37257</v>
      </c>
      <c r="O11" s="77">
        <v>37438</v>
      </c>
      <c r="P11" s="74">
        <f>N11+365.5</f>
        <v>37622.5</v>
      </c>
      <c r="Q11" s="77">
        <f>O11+365.5</f>
        <v>37803.5</v>
      </c>
      <c r="R11" s="74">
        <f>P11+365.75</f>
        <v>37988.25</v>
      </c>
      <c r="S11" s="77">
        <f>Q11+365.75</f>
        <v>38169.25</v>
      </c>
      <c r="T11" s="74">
        <f>R11+366</f>
        <v>38354.25</v>
      </c>
      <c r="U11" s="77">
        <f>S11+366</f>
        <v>38535.25</v>
      </c>
      <c r="V11" s="74">
        <f t="shared" ref="V11:AK12" si="2">T11+365.25</f>
        <v>38719.5</v>
      </c>
      <c r="W11" s="77">
        <f t="shared" si="2"/>
        <v>38900.5</v>
      </c>
      <c r="X11" s="74">
        <f t="shared" si="2"/>
        <v>39084.75</v>
      </c>
      <c r="Y11" s="77">
        <f t="shared" si="2"/>
        <v>39265.75</v>
      </c>
      <c r="Z11" s="74">
        <f t="shared" si="2"/>
        <v>39450</v>
      </c>
      <c r="AA11" s="77">
        <f t="shared" si="2"/>
        <v>39631</v>
      </c>
      <c r="AB11" s="74">
        <f t="shared" si="2"/>
        <v>39815.25</v>
      </c>
      <c r="AC11" s="77">
        <f t="shared" si="2"/>
        <v>39996.25</v>
      </c>
      <c r="AD11" s="74">
        <f t="shared" si="2"/>
        <v>40180.5</v>
      </c>
      <c r="AE11" s="77">
        <f t="shared" si="2"/>
        <v>40361.5</v>
      </c>
      <c r="AF11" s="74">
        <f t="shared" si="2"/>
        <v>40545.75</v>
      </c>
      <c r="AG11" s="77">
        <f t="shared" si="2"/>
        <v>40726.75</v>
      </c>
      <c r="AH11" s="74">
        <f t="shared" si="2"/>
        <v>40911</v>
      </c>
      <c r="AI11" s="77">
        <f t="shared" si="2"/>
        <v>41092</v>
      </c>
      <c r="AJ11" s="74">
        <f t="shared" si="2"/>
        <v>41276.25</v>
      </c>
      <c r="AK11" s="77">
        <f t="shared" si="2"/>
        <v>41457.25</v>
      </c>
      <c r="AL11" s="74">
        <f t="shared" ref="AL11:BA12" si="3">AJ11+365.25</f>
        <v>41641.5</v>
      </c>
      <c r="AM11" s="77">
        <f t="shared" si="3"/>
        <v>41822.5</v>
      </c>
      <c r="AN11" s="74">
        <f t="shared" si="3"/>
        <v>42006.75</v>
      </c>
      <c r="AO11" s="77">
        <f t="shared" si="3"/>
        <v>42187.75</v>
      </c>
      <c r="AP11" s="74">
        <f t="shared" si="3"/>
        <v>42372</v>
      </c>
      <c r="AQ11" s="77">
        <f t="shared" si="3"/>
        <v>42553</v>
      </c>
      <c r="AR11" s="74">
        <f t="shared" si="3"/>
        <v>42737.25</v>
      </c>
      <c r="AS11" s="77">
        <f t="shared" si="3"/>
        <v>42918.25</v>
      </c>
      <c r="AT11" s="74">
        <f t="shared" si="3"/>
        <v>43102.5</v>
      </c>
      <c r="AU11" s="77">
        <f t="shared" si="3"/>
        <v>43283.5</v>
      </c>
      <c r="AV11" s="74">
        <f t="shared" si="3"/>
        <v>43467.75</v>
      </c>
      <c r="AW11" s="77">
        <f t="shared" si="3"/>
        <v>43648.75</v>
      </c>
      <c r="AX11" s="74">
        <f t="shared" si="3"/>
        <v>43833</v>
      </c>
      <c r="AY11" s="77">
        <f t="shared" si="3"/>
        <v>44014</v>
      </c>
      <c r="AZ11" s="74">
        <f t="shared" si="3"/>
        <v>44198.25</v>
      </c>
      <c r="BA11" s="77">
        <f t="shared" si="3"/>
        <v>44379.25</v>
      </c>
    </row>
    <row r="12" spans="1:56" s="40" customFormat="1" ht="25.5" x14ac:dyDescent="0.6">
      <c r="B12" s="38" t="s">
        <v>12</v>
      </c>
      <c r="C12" s="41">
        <v>35431</v>
      </c>
      <c r="D12" s="74">
        <v>35582</v>
      </c>
      <c r="E12" s="77">
        <f>C12+365.25</f>
        <v>35796.25</v>
      </c>
      <c r="F12" s="74">
        <f t="shared" si="1"/>
        <v>35947.25</v>
      </c>
      <c r="G12" s="77">
        <f t="shared" si="1"/>
        <v>36161.5</v>
      </c>
      <c r="H12" s="74">
        <f t="shared" si="1"/>
        <v>36312.5</v>
      </c>
      <c r="I12" s="77">
        <f t="shared" si="1"/>
        <v>36526.75</v>
      </c>
      <c r="J12" s="74">
        <v>36678</v>
      </c>
      <c r="K12" s="77">
        <f t="shared" si="1"/>
        <v>36892</v>
      </c>
      <c r="L12" s="74">
        <v>37043</v>
      </c>
      <c r="M12" s="77">
        <v>37257</v>
      </c>
      <c r="N12" s="74">
        <v>37408</v>
      </c>
      <c r="O12" s="77">
        <v>37591</v>
      </c>
      <c r="P12" s="74">
        <f>N12+365.5</f>
        <v>37773.5</v>
      </c>
      <c r="Q12" s="77">
        <f>O12+365.5</f>
        <v>37956.5</v>
      </c>
      <c r="R12" s="74">
        <f>P12+365.75</f>
        <v>38139.25</v>
      </c>
      <c r="S12" s="77">
        <f>Q12+365.75</f>
        <v>38322.25</v>
      </c>
      <c r="T12" s="74">
        <f>R12+366</f>
        <v>38505.25</v>
      </c>
      <c r="U12" s="77">
        <f>S12+366</f>
        <v>38688.25</v>
      </c>
      <c r="V12" s="74">
        <f t="shared" si="2"/>
        <v>38870.5</v>
      </c>
      <c r="W12" s="77">
        <f t="shared" si="2"/>
        <v>39053.5</v>
      </c>
      <c r="X12" s="74">
        <f t="shared" si="2"/>
        <v>39235.75</v>
      </c>
      <c r="Y12" s="77">
        <f t="shared" si="2"/>
        <v>39418.75</v>
      </c>
      <c r="Z12" s="74">
        <f t="shared" si="2"/>
        <v>39601</v>
      </c>
      <c r="AA12" s="77">
        <f t="shared" si="2"/>
        <v>39784</v>
      </c>
      <c r="AB12" s="74">
        <f t="shared" si="2"/>
        <v>39966.25</v>
      </c>
      <c r="AC12" s="77">
        <f t="shared" si="2"/>
        <v>40149.25</v>
      </c>
      <c r="AD12" s="74">
        <f t="shared" si="2"/>
        <v>40331.5</v>
      </c>
      <c r="AE12" s="77">
        <f t="shared" si="2"/>
        <v>40514.5</v>
      </c>
      <c r="AF12" s="74">
        <f t="shared" si="2"/>
        <v>40696.75</v>
      </c>
      <c r="AG12" s="77">
        <f t="shared" si="2"/>
        <v>40879.75</v>
      </c>
      <c r="AH12" s="74">
        <f t="shared" si="2"/>
        <v>41062</v>
      </c>
      <c r="AI12" s="77">
        <f t="shared" si="2"/>
        <v>41245</v>
      </c>
      <c r="AJ12" s="74">
        <f t="shared" si="2"/>
        <v>41427.25</v>
      </c>
      <c r="AK12" s="77">
        <f t="shared" si="2"/>
        <v>41610.25</v>
      </c>
      <c r="AL12" s="74">
        <f t="shared" si="3"/>
        <v>41792.5</v>
      </c>
      <c r="AM12" s="77">
        <f t="shared" si="3"/>
        <v>41975.5</v>
      </c>
      <c r="AN12" s="74">
        <f t="shared" si="3"/>
        <v>42157.75</v>
      </c>
      <c r="AO12" s="77">
        <f t="shared" si="3"/>
        <v>42340.75</v>
      </c>
      <c r="AP12" s="74">
        <f t="shared" si="3"/>
        <v>42523</v>
      </c>
      <c r="AQ12" s="77">
        <f t="shared" si="3"/>
        <v>42706</v>
      </c>
      <c r="AR12" s="74">
        <f t="shared" si="3"/>
        <v>42888.25</v>
      </c>
      <c r="AS12" s="77">
        <f t="shared" si="3"/>
        <v>43071.25</v>
      </c>
      <c r="AT12" s="74">
        <f t="shared" si="3"/>
        <v>43253.5</v>
      </c>
      <c r="AU12" s="77">
        <f t="shared" si="3"/>
        <v>43436.5</v>
      </c>
      <c r="AV12" s="74">
        <f t="shared" si="3"/>
        <v>43618.75</v>
      </c>
      <c r="AW12" s="77">
        <f t="shared" si="3"/>
        <v>43801.75</v>
      </c>
      <c r="AX12" s="74">
        <f t="shared" si="3"/>
        <v>43984</v>
      </c>
      <c r="AY12" s="77">
        <f t="shared" si="3"/>
        <v>44167</v>
      </c>
      <c r="AZ12" s="74">
        <f t="shared" si="3"/>
        <v>44349.25</v>
      </c>
      <c r="BA12" s="77">
        <f t="shared" si="3"/>
        <v>44532.25</v>
      </c>
    </row>
    <row r="13" spans="1:56" s="40" customFormat="1" ht="25.5" x14ac:dyDescent="0.6">
      <c r="B13" s="38" t="s">
        <v>13</v>
      </c>
      <c r="C13" s="38"/>
      <c r="D13" s="54">
        <f>'SDR Patient and Stations'!C12</f>
        <v>0.93269230769230771</v>
      </c>
      <c r="E13" s="55">
        <f>'SDR Patient and Stations'!D12</f>
        <v>0.80882352941176472</v>
      </c>
      <c r="F13" s="54">
        <f>'SDR Patient and Stations'!E12</f>
        <v>0.91176470588235292</v>
      </c>
      <c r="G13" s="55">
        <f>'SDR Patient and Stations'!F12</f>
        <v>0.78409090909090906</v>
      </c>
      <c r="H13" s="54">
        <f>'SDR Patient and Stations'!G12</f>
        <v>0.82954545454545459</v>
      </c>
      <c r="I13" s="55">
        <f>'SDR Patient and Stations'!H12</f>
        <v>0.86029411764705888</v>
      </c>
      <c r="J13" s="54">
        <f>'SDR Patient and Stations'!I12</f>
        <v>0.86764705882352944</v>
      </c>
      <c r="K13" s="55">
        <f>'SDR Patient and Stations'!J12</f>
        <v>0.90441176470588236</v>
      </c>
      <c r="L13" s="54">
        <f>'SDR Patient and Stations'!K12</f>
        <v>0.8716216216216216</v>
      </c>
      <c r="M13" s="55">
        <f>'SDR Patient and Stations'!L12</f>
        <v>0.8716216216216216</v>
      </c>
      <c r="N13" s="54">
        <f>'SDR Patient and Stations'!M12</f>
        <v>0.77976190476190477</v>
      </c>
      <c r="O13" s="55">
        <f>'SDR Patient and Stations'!N12</f>
        <v>0.83333333333333337</v>
      </c>
      <c r="P13" s="54">
        <f>'SDR Patient and Stations'!O12</f>
        <v>0.81547619047619047</v>
      </c>
      <c r="Q13" s="55">
        <f>'SDR Patient and Stations'!P12</f>
        <v>0.84523809523809523</v>
      </c>
      <c r="R13" s="54">
        <f>'SDR Patient and Stations'!Q12</f>
        <v>0.79761904761904767</v>
      </c>
      <c r="S13" s="55">
        <f>'SDR Patient and Stations'!R12</f>
        <v>0.75</v>
      </c>
      <c r="T13" s="54">
        <f>'SDR Patient and Stations'!S12</f>
        <v>0.77976190476190477</v>
      </c>
      <c r="U13" s="55">
        <f>'SDR Patient and Stations'!T12</f>
        <v>0.83333333333333337</v>
      </c>
      <c r="V13" s="54">
        <f>'SDR Patient and Stations'!U12</f>
        <v>0.79166666666666663</v>
      </c>
      <c r="W13" s="55">
        <f>'SDR Patient and Stations'!V12</f>
        <v>0.81547619047619047</v>
      </c>
      <c r="X13" s="54">
        <f>'SDR Patient and Stations'!W12</f>
        <v>0.79761904761904767</v>
      </c>
      <c r="Y13" s="55">
        <f>'SDR Patient and Stations'!X12</f>
        <v>0.88124999999999998</v>
      </c>
      <c r="Z13" s="54">
        <f>'SDR Patient and Stations'!Y12</f>
        <v>0.9375</v>
      </c>
      <c r="AA13" s="55">
        <f>'SDR Patient and Stations'!Z12</f>
        <v>0.86250000000000004</v>
      </c>
      <c r="AB13" s="54">
        <f>'SDR Patient and Stations'!AA12</f>
        <v>0.86875000000000002</v>
      </c>
      <c r="AC13" s="55">
        <f>'SDR Patient and Stations'!AB12</f>
        <v>0.86309523809523814</v>
      </c>
      <c r="AD13" s="54">
        <f>'SDR Patient and Stations'!AC12</f>
        <v>0.88095238095238093</v>
      </c>
      <c r="AE13" s="55">
        <f>'SDR Patient and Stations'!AD12</f>
        <v>0.85119047619047616</v>
      </c>
      <c r="AF13" s="54">
        <f>'SDR Patient and Stations'!AE12</f>
        <v>0.8928571428571429</v>
      </c>
      <c r="AG13" s="55">
        <f>'SDR Patient and Stations'!AF12</f>
        <v>0.84523809523809523</v>
      </c>
      <c r="AH13" s="54">
        <f>'SDR Patient and Stations'!AG12</f>
        <v>0.85119047619047616</v>
      </c>
      <c r="AI13" s="55">
        <f>'SDR Patient and Stations'!AH12</f>
        <v>0.7678571428571429</v>
      </c>
      <c r="AJ13" s="54">
        <f>'SDR Patient and Stations'!AI12</f>
        <v>0</v>
      </c>
      <c r="AK13" s="55">
        <f>'SDR Patient and Stations'!AJ12</f>
        <v>0</v>
      </c>
      <c r="AL13" s="54">
        <f>'SDR Patient and Stations'!AK12</f>
        <v>0.79761904761904767</v>
      </c>
      <c r="AM13" s="55">
        <f>'SDR Patient and Stations'!AL12</f>
        <v>0.84523809523809523</v>
      </c>
      <c r="AN13" s="54">
        <f>'SDR Patient and Stations'!AM12</f>
        <v>0.9107142857142857</v>
      </c>
      <c r="AO13" s="55">
        <f>'SDR Patient and Stations'!AN12</f>
        <v>0.94047619047619047</v>
      </c>
      <c r="AP13" s="54">
        <f>'SDR Patient and Stations'!AO12</f>
        <v>0.9107142857142857</v>
      </c>
      <c r="AQ13" s="55">
        <f>'SDR Patient and Stations'!AP12</f>
        <v>0.9375</v>
      </c>
      <c r="AR13" s="54">
        <f>'SDR Patient and Stations'!AQ12</f>
        <v>0.84146341463414631</v>
      </c>
      <c r="AS13" s="55">
        <f>'SDR Patient and Stations'!AR12</f>
        <v>0.87195121951219512</v>
      </c>
      <c r="AT13" s="54">
        <f>'SDR Patient and Stations'!AS12</f>
        <v>0.92073170731707321</v>
      </c>
      <c r="AU13" s="55" t="e">
        <f>'SDR Patient and Stations'!AT12</f>
        <v>#DIV/0!</v>
      </c>
      <c r="AV13" s="54">
        <f>'SDR Patient and Stations'!AU12</f>
        <v>0</v>
      </c>
      <c r="AW13" s="55">
        <f>'SDR Patient and Stations'!AV12</f>
        <v>0</v>
      </c>
      <c r="AX13" s="54">
        <f>'SDR Patient and Stations'!AW12</f>
        <v>0</v>
      </c>
      <c r="AY13" s="55">
        <f>'SDR Patient and Stations'!AX12</f>
        <v>0</v>
      </c>
      <c r="AZ13" s="54">
        <f>'SDR Patient and Stations'!AY12</f>
        <v>0</v>
      </c>
      <c r="BA13" s="55">
        <f>'SDR Patient and Stations'!AZ12</f>
        <v>0</v>
      </c>
    </row>
    <row r="14" spans="1:56" s="44" customFormat="1" ht="56.25" customHeight="1" x14ac:dyDescent="0.6">
      <c r="B14" s="163" t="s">
        <v>74</v>
      </c>
      <c r="C14" s="45">
        <f>'SDR Patient and Stations'!B14</f>
        <v>0</v>
      </c>
      <c r="D14" s="166">
        <f>'SDR Patient and Stations'!C14</f>
        <v>8</v>
      </c>
      <c r="E14" s="167">
        <f>'SDR Patient and Stations'!D14</f>
        <v>0</v>
      </c>
      <c r="F14" s="166">
        <f>'SDR Patient and Stations'!E14</f>
        <v>10</v>
      </c>
      <c r="G14" s="167">
        <f>'SDR Patient and Stations'!F14</f>
        <v>0</v>
      </c>
      <c r="H14" s="166">
        <f>'SDR Patient and Stations'!G14</f>
        <v>-10</v>
      </c>
      <c r="I14" s="167">
        <f>'SDR Patient and Stations'!H14</f>
        <v>0</v>
      </c>
      <c r="J14" s="166">
        <f>'SDR Patient and Stations'!I14</f>
        <v>0</v>
      </c>
      <c r="K14" s="167">
        <f>'SDR Patient and Stations'!J14</f>
        <v>3</v>
      </c>
      <c r="L14" s="166">
        <f>'SDR Patient and Stations'!K14</f>
        <v>0</v>
      </c>
      <c r="M14" s="167">
        <f>'SDR Patient and Stations'!L14</f>
        <v>5</v>
      </c>
      <c r="N14" s="166">
        <f>'SDR Patient and Stations'!M14</f>
        <v>0</v>
      </c>
      <c r="O14" s="167">
        <f>'SDR Patient and Stations'!N14</f>
        <v>0</v>
      </c>
      <c r="P14" s="166">
        <f>'SDR Patient and Stations'!O14</f>
        <v>0</v>
      </c>
      <c r="Q14" s="167">
        <f>'SDR Patient and Stations'!P14</f>
        <v>0</v>
      </c>
      <c r="R14" s="166">
        <f>'SDR Patient and Stations'!Q14</f>
        <v>0</v>
      </c>
      <c r="S14" s="167">
        <f>'SDR Patient and Stations'!R14</f>
        <v>0</v>
      </c>
      <c r="T14" s="166">
        <f>'SDR Patient and Stations'!S14</f>
        <v>0</v>
      </c>
      <c r="U14" s="167">
        <f>'SDR Patient and Stations'!T14</f>
        <v>0</v>
      </c>
      <c r="V14" s="166">
        <f>'SDR Patient and Stations'!U14</f>
        <v>0</v>
      </c>
      <c r="W14" s="167">
        <f>'SDR Patient and Stations'!V14</f>
        <v>0</v>
      </c>
      <c r="X14" s="166">
        <f>'SDR Patient and Stations'!W14</f>
        <v>-2</v>
      </c>
      <c r="Y14" s="167">
        <f>'SDR Patient and Stations'!X14</f>
        <v>0</v>
      </c>
      <c r="Z14" s="166">
        <f>'SDR Patient and Stations'!Y14</f>
        <v>0</v>
      </c>
      <c r="AA14" s="167">
        <f>'SDR Patient and Stations'!Z14</f>
        <v>0</v>
      </c>
      <c r="AB14" s="166">
        <f>'SDR Patient and Stations'!AA14</f>
        <v>2</v>
      </c>
      <c r="AC14" s="167">
        <f>'SDR Patient and Stations'!AB14</f>
        <v>0</v>
      </c>
      <c r="AD14" s="166">
        <f>'SDR Patient and Stations'!AC14</f>
        <v>0</v>
      </c>
      <c r="AE14" s="167">
        <f>'SDR Patient and Stations'!AD14</f>
        <v>0</v>
      </c>
      <c r="AF14" s="166">
        <f>'SDR Patient and Stations'!AE14</f>
        <v>0</v>
      </c>
      <c r="AG14" s="167">
        <f>'SDR Patient and Stations'!AF14</f>
        <v>0</v>
      </c>
      <c r="AH14" s="166">
        <f>'SDR Patient and Stations'!AG14</f>
        <v>0</v>
      </c>
      <c r="AI14" s="167">
        <f>'SDR Patient and Stations'!AH14</f>
        <v>-18</v>
      </c>
      <c r="AJ14" s="166">
        <f>'SDR Patient and Stations'!AI14</f>
        <v>0</v>
      </c>
      <c r="AK14" s="167">
        <f>'SDR Patient and Stations'!AJ14</f>
        <v>18</v>
      </c>
      <c r="AL14" s="166">
        <f>'SDR Patient and Stations'!AK14</f>
        <v>0</v>
      </c>
      <c r="AM14" s="167">
        <f>'SDR Patient and Stations'!AL14</f>
        <v>0</v>
      </c>
      <c r="AN14" s="166">
        <f>'SDR Patient and Stations'!AM14</f>
        <v>0</v>
      </c>
      <c r="AO14" s="167">
        <f>'SDR Patient and Stations'!AN14</f>
        <v>0</v>
      </c>
      <c r="AP14" s="166">
        <f>'SDR Patient and Stations'!AO14</f>
        <v>-2</v>
      </c>
      <c r="AQ14" s="167">
        <f>'SDR Patient and Stations'!AP14</f>
        <v>1</v>
      </c>
      <c r="AR14" s="166">
        <f>'SDR Patient and Stations'!AQ14</f>
        <v>0</v>
      </c>
      <c r="AS14" s="167">
        <f>'SDR Patient and Stations'!AR14</f>
        <v>0</v>
      </c>
      <c r="AT14" s="166">
        <f>'SDR Patient and Stations'!AS14</f>
        <v>0</v>
      </c>
      <c r="AU14" s="167">
        <f>'SDR Patient and Stations'!AT14</f>
        <v>0</v>
      </c>
      <c r="AV14" s="166">
        <f>'SDR Patient and Stations'!AU14</f>
        <v>0</v>
      </c>
      <c r="AW14" s="167">
        <f>'SDR Patient and Stations'!AV14</f>
        <v>0</v>
      </c>
      <c r="AX14" s="166">
        <f>'SDR Patient and Stations'!AW14</f>
        <v>0</v>
      </c>
      <c r="AY14" s="167">
        <f>'SDR Patient and Stations'!AX14</f>
        <v>0</v>
      </c>
      <c r="AZ14" s="166">
        <f>'SDR Patient and Stations'!AY14</f>
        <v>0</v>
      </c>
      <c r="BA14" s="167">
        <f>'SDR Patient and Stations'!AZ14</f>
        <v>0</v>
      </c>
      <c r="BB14" s="51"/>
      <c r="BC14" s="48"/>
      <c r="BD14" s="51"/>
    </row>
    <row r="15" spans="1:56" s="44" customFormat="1" ht="25.5" x14ac:dyDescent="0.6">
      <c r="B15" s="43" t="s">
        <v>72</v>
      </c>
      <c r="C15" s="43"/>
      <c r="D15" s="168">
        <f>'SDR Patient and Stations'!C15</f>
        <v>0</v>
      </c>
      <c r="E15" s="166">
        <f>'SDR Patient and Stations'!D15</f>
        <v>0</v>
      </c>
      <c r="F15" s="167">
        <f>'SDR Patient and Stations'!E15</f>
        <v>0</v>
      </c>
      <c r="G15" s="166">
        <f>'SDR Patient and Stations'!F15</f>
        <v>8</v>
      </c>
      <c r="H15" s="167">
        <f>'SDR Patient and Stations'!G15</f>
        <v>0</v>
      </c>
      <c r="I15" s="166">
        <f>'SDR Patient and Stations'!H15</f>
        <v>10</v>
      </c>
      <c r="J15" s="167">
        <f>'SDR Patient and Stations'!I15</f>
        <v>0</v>
      </c>
      <c r="K15" s="166">
        <f>'SDR Patient and Stations'!J15</f>
        <v>-10</v>
      </c>
      <c r="L15" s="167">
        <f>'SDR Patient and Stations'!K15</f>
        <v>0</v>
      </c>
      <c r="M15" s="166">
        <f>'SDR Patient and Stations'!L15</f>
        <v>0</v>
      </c>
      <c r="N15" s="167">
        <f>'SDR Patient and Stations'!M15</f>
        <v>3</v>
      </c>
      <c r="O15" s="166">
        <f>'SDR Patient and Stations'!N15</f>
        <v>0</v>
      </c>
      <c r="P15" s="167">
        <f>'SDR Patient and Stations'!O15</f>
        <v>5</v>
      </c>
      <c r="Q15" s="166">
        <f>'SDR Patient and Stations'!P15</f>
        <v>0</v>
      </c>
      <c r="R15" s="167">
        <f>'SDR Patient and Stations'!Q15</f>
        <v>0</v>
      </c>
      <c r="S15" s="166">
        <f>'SDR Patient and Stations'!R15</f>
        <v>0</v>
      </c>
      <c r="T15" s="167">
        <f>'SDR Patient and Stations'!S15</f>
        <v>0</v>
      </c>
      <c r="U15" s="166">
        <f>'SDR Patient and Stations'!T15</f>
        <v>0</v>
      </c>
      <c r="V15" s="167">
        <f>'SDR Patient and Stations'!U15</f>
        <v>0</v>
      </c>
      <c r="W15" s="166">
        <f>'SDR Patient and Stations'!V15</f>
        <v>0</v>
      </c>
      <c r="X15" s="167">
        <f>'SDR Patient and Stations'!W15</f>
        <v>0</v>
      </c>
      <c r="Y15" s="166">
        <f>'SDR Patient and Stations'!X15</f>
        <v>0</v>
      </c>
      <c r="Z15" s="167">
        <f>'SDR Patient and Stations'!Y15</f>
        <v>0</v>
      </c>
      <c r="AA15" s="166">
        <f>'SDR Patient and Stations'!Z15</f>
        <v>-2</v>
      </c>
      <c r="AB15" s="167">
        <f>'SDR Patient and Stations'!AA15</f>
        <v>0</v>
      </c>
      <c r="AC15" s="166">
        <f>'SDR Patient and Stations'!AB15</f>
        <v>0</v>
      </c>
      <c r="AD15" s="167">
        <f>'SDR Patient and Stations'!AC15</f>
        <v>0</v>
      </c>
      <c r="AE15" s="166">
        <f>'SDR Patient and Stations'!AD15</f>
        <v>2</v>
      </c>
      <c r="AF15" s="167">
        <f>'SDR Patient and Stations'!AE15</f>
        <v>0</v>
      </c>
      <c r="AG15" s="166">
        <f>'SDR Patient and Stations'!AF15</f>
        <v>0</v>
      </c>
      <c r="AH15" s="167">
        <f>'SDR Patient and Stations'!AG15</f>
        <v>0</v>
      </c>
      <c r="AI15" s="166">
        <f>'SDR Patient and Stations'!AH15</f>
        <v>0</v>
      </c>
      <c r="AJ15" s="167">
        <f>'SDR Patient and Stations'!AI15</f>
        <v>0</v>
      </c>
      <c r="AK15" s="166">
        <f>'SDR Patient and Stations'!AJ15</f>
        <v>0</v>
      </c>
      <c r="AL15" s="167">
        <f>'SDR Patient and Stations'!AK15</f>
        <v>-18</v>
      </c>
      <c r="AM15" s="166">
        <f>'SDR Patient and Stations'!AL15</f>
        <v>0</v>
      </c>
      <c r="AN15" s="167">
        <f>'SDR Patient and Stations'!AM15</f>
        <v>18</v>
      </c>
      <c r="AO15" s="166">
        <f>'SDR Patient and Stations'!AN15</f>
        <v>0</v>
      </c>
      <c r="AP15" s="167">
        <f>'SDR Patient and Stations'!AO15</f>
        <v>0</v>
      </c>
      <c r="AQ15" s="166">
        <f>'SDR Patient and Stations'!AP15</f>
        <v>0</v>
      </c>
      <c r="AR15" s="167">
        <f>'SDR Patient and Stations'!AQ15</f>
        <v>0</v>
      </c>
      <c r="AS15" s="166">
        <f>'SDR Patient and Stations'!AR15</f>
        <v>-2</v>
      </c>
      <c r="AT15" s="167">
        <f>'SDR Patient and Stations'!AS15</f>
        <v>1</v>
      </c>
      <c r="AU15" s="166">
        <f>'SDR Patient and Stations'!AT15</f>
        <v>0</v>
      </c>
      <c r="AV15" s="167">
        <f>'SDR Patient and Stations'!AU15</f>
        <v>0</v>
      </c>
      <c r="AW15" s="166">
        <f>'SDR Patient and Stations'!AV15</f>
        <v>0</v>
      </c>
      <c r="AX15" s="167">
        <f>'SDR Patient and Stations'!AW15</f>
        <v>0</v>
      </c>
      <c r="AY15" s="166">
        <f>'SDR Patient and Stations'!AX15</f>
        <v>0</v>
      </c>
      <c r="AZ15" s="167">
        <f>'SDR Patient and Stations'!AY15</f>
        <v>0</v>
      </c>
      <c r="BA15" s="166">
        <f>'SDR Patient and Stations'!AZ15</f>
        <v>0</v>
      </c>
      <c r="BB15" s="48"/>
      <c r="BC15" s="51"/>
      <c r="BD15" s="48"/>
    </row>
    <row r="16" spans="1:56" ht="25.5" x14ac:dyDescent="0.6">
      <c r="B16" s="42" t="s">
        <v>73</v>
      </c>
      <c r="C16" s="3"/>
      <c r="D16" s="3">
        <f>'SDR Patient and Stations'!C16</f>
        <v>0</v>
      </c>
      <c r="E16" s="46">
        <f>'SDR Patient and Stations'!D16</f>
        <v>0</v>
      </c>
      <c r="F16" s="49">
        <f>'SDR Patient and Stations'!E16</f>
        <v>0</v>
      </c>
      <c r="G16" s="52">
        <f>'SDR Patient and Stations'!F16</f>
        <v>0</v>
      </c>
      <c r="H16" s="49">
        <f>'SDR Patient and Stations'!G16</f>
        <v>8</v>
      </c>
      <c r="I16" s="52">
        <f>'SDR Patient and Stations'!H16</f>
        <v>0</v>
      </c>
      <c r="J16" s="49">
        <f>'SDR Patient and Stations'!I16</f>
        <v>10</v>
      </c>
      <c r="K16" s="52">
        <f>'SDR Patient and Stations'!J16</f>
        <v>0</v>
      </c>
      <c r="L16" s="49">
        <f>'SDR Patient and Stations'!K16</f>
        <v>-10</v>
      </c>
      <c r="M16" s="52">
        <f>'SDR Patient and Stations'!L16</f>
        <v>0</v>
      </c>
      <c r="N16" s="49">
        <f>'SDR Patient and Stations'!M16</f>
        <v>0</v>
      </c>
      <c r="O16" s="52">
        <f>'SDR Patient and Stations'!N16</f>
        <v>3</v>
      </c>
      <c r="P16" s="49">
        <f>'SDR Patient and Stations'!O16</f>
        <v>0</v>
      </c>
      <c r="Q16" s="52">
        <f>'SDR Patient and Stations'!P16</f>
        <v>5</v>
      </c>
      <c r="R16" s="49">
        <f>'SDR Patient and Stations'!Q16</f>
        <v>0</v>
      </c>
      <c r="S16" s="52">
        <f>'SDR Patient and Stations'!R16</f>
        <v>0</v>
      </c>
      <c r="T16" s="49">
        <f>'SDR Patient and Stations'!S16</f>
        <v>0</v>
      </c>
      <c r="U16" s="52">
        <f>'SDR Patient and Stations'!T16</f>
        <v>0</v>
      </c>
      <c r="V16" s="49">
        <f>'SDR Patient and Stations'!U16</f>
        <v>0</v>
      </c>
      <c r="W16" s="52">
        <f>'SDR Patient and Stations'!V16</f>
        <v>0</v>
      </c>
      <c r="X16" s="49">
        <f>'SDR Patient and Stations'!W16</f>
        <v>0</v>
      </c>
      <c r="Y16" s="52">
        <f>'SDR Patient and Stations'!X16</f>
        <v>0</v>
      </c>
      <c r="Z16" s="49">
        <f>'SDR Patient and Stations'!Y16</f>
        <v>0</v>
      </c>
      <c r="AA16" s="52">
        <f>'SDR Patient and Stations'!Z16</f>
        <v>0</v>
      </c>
      <c r="AB16" s="49">
        <f>'SDR Patient and Stations'!AA16</f>
        <v>-2</v>
      </c>
      <c r="AC16" s="52">
        <f>'SDR Patient and Stations'!AB16</f>
        <v>0</v>
      </c>
      <c r="AD16" s="49">
        <f>'SDR Patient and Stations'!AC16</f>
        <v>0</v>
      </c>
      <c r="AE16" s="52">
        <f>'SDR Patient and Stations'!AD16</f>
        <v>0</v>
      </c>
      <c r="AF16" s="49">
        <f>'SDR Patient and Stations'!AE16</f>
        <v>2</v>
      </c>
      <c r="AG16" s="52">
        <f>'SDR Patient and Stations'!AF16</f>
        <v>0</v>
      </c>
      <c r="AH16" s="49">
        <f>'SDR Patient and Stations'!AG16</f>
        <v>0</v>
      </c>
      <c r="AI16" s="52">
        <f>'SDR Patient and Stations'!AH16</f>
        <v>0</v>
      </c>
      <c r="AJ16" s="49">
        <f>'SDR Patient and Stations'!AI16</f>
        <v>0</v>
      </c>
      <c r="AK16" s="52">
        <f>'SDR Patient and Stations'!AJ16</f>
        <v>0</v>
      </c>
      <c r="AL16" s="49">
        <f>'SDR Patient and Stations'!AK16</f>
        <v>0</v>
      </c>
      <c r="AM16" s="52">
        <f>'SDR Patient and Stations'!AL16</f>
        <v>-18</v>
      </c>
      <c r="AN16" s="49">
        <f>'SDR Patient and Stations'!AM16</f>
        <v>0</v>
      </c>
      <c r="AO16" s="52">
        <f>'SDR Patient and Stations'!AN16</f>
        <v>18</v>
      </c>
      <c r="AP16" s="49">
        <f>'SDR Patient and Stations'!AO16</f>
        <v>0</v>
      </c>
      <c r="AQ16" s="52">
        <f>'SDR Patient and Stations'!AP16</f>
        <v>0</v>
      </c>
      <c r="AR16" s="49">
        <f>'SDR Patient and Stations'!AQ16</f>
        <v>0</v>
      </c>
      <c r="AS16" s="52">
        <f>'SDR Patient and Stations'!AR16</f>
        <v>0</v>
      </c>
      <c r="AT16" s="49">
        <f>'SDR Patient and Stations'!AS16</f>
        <v>-2</v>
      </c>
      <c r="AU16" s="52">
        <f>'SDR Patient and Stations'!AT16</f>
        <v>1</v>
      </c>
      <c r="AV16" s="49">
        <f>'SDR Patient and Stations'!AU16</f>
        <v>0</v>
      </c>
      <c r="AW16" s="52">
        <f>'SDR Patient and Stations'!AV16</f>
        <v>0</v>
      </c>
      <c r="AX16" s="49">
        <f>'SDR Patient and Stations'!AW16</f>
        <v>0</v>
      </c>
      <c r="AY16" s="52">
        <f>'SDR Patient and Stations'!AX16</f>
        <v>0</v>
      </c>
      <c r="AZ16" s="49">
        <f>'SDR Patient and Stations'!AY16</f>
        <v>0</v>
      </c>
      <c r="BA16" s="52">
        <f>'SDR Patient and Stations'!AZ16</f>
        <v>0</v>
      </c>
      <c r="BB16" s="52"/>
      <c r="BC16" s="49"/>
      <c r="BD16" s="52"/>
    </row>
    <row r="17" spans="1:58" s="34" customFormat="1" x14ac:dyDescent="0.55000000000000004">
      <c r="B17" s="33" t="s">
        <v>34</v>
      </c>
      <c r="F17" s="47">
        <v>1998</v>
      </c>
      <c r="G17" s="50">
        <v>1999</v>
      </c>
      <c r="H17" s="53">
        <v>1999</v>
      </c>
      <c r="I17" s="50">
        <v>2000</v>
      </c>
      <c r="J17" s="53">
        <v>2000</v>
      </c>
      <c r="K17" s="50">
        <v>2001</v>
      </c>
      <c r="L17" s="53">
        <v>2001</v>
      </c>
      <c r="M17" s="50">
        <v>2002</v>
      </c>
      <c r="N17" s="53">
        <v>2002</v>
      </c>
      <c r="O17" s="50">
        <v>2003</v>
      </c>
      <c r="P17" s="53">
        <v>2003</v>
      </c>
      <c r="Q17" s="50">
        <v>2004</v>
      </c>
      <c r="R17" s="53">
        <v>2004</v>
      </c>
      <c r="S17" s="50">
        <v>2005</v>
      </c>
      <c r="T17" s="53">
        <v>2005</v>
      </c>
      <c r="U17" s="50">
        <v>2006</v>
      </c>
      <c r="V17" s="53">
        <v>2006</v>
      </c>
      <c r="W17" s="50">
        <v>2007</v>
      </c>
      <c r="X17" s="53">
        <v>2007</v>
      </c>
      <c r="Y17" s="50">
        <v>2008</v>
      </c>
      <c r="Z17" s="53">
        <v>2008</v>
      </c>
      <c r="AA17" s="50">
        <v>2009</v>
      </c>
      <c r="AB17" s="53">
        <v>2009</v>
      </c>
      <c r="AC17" s="50">
        <v>2010</v>
      </c>
      <c r="AD17" s="53">
        <v>2010</v>
      </c>
      <c r="AE17" s="50">
        <v>2011</v>
      </c>
      <c r="AF17" s="53">
        <v>2011</v>
      </c>
      <c r="AG17" s="50">
        <v>2012</v>
      </c>
      <c r="AH17" s="53">
        <v>2012</v>
      </c>
      <c r="AI17" s="50">
        <v>2013</v>
      </c>
      <c r="AJ17" s="53">
        <v>2013</v>
      </c>
      <c r="AK17" s="50">
        <v>2014</v>
      </c>
      <c r="AL17" s="53">
        <v>2014</v>
      </c>
      <c r="AM17" s="50">
        <v>2015</v>
      </c>
      <c r="AN17" s="53">
        <v>2015</v>
      </c>
      <c r="AO17" s="50">
        <v>2016</v>
      </c>
      <c r="AP17" s="53">
        <v>2016</v>
      </c>
      <c r="AQ17" s="50">
        <v>2017</v>
      </c>
      <c r="AR17" s="53">
        <v>2017</v>
      </c>
      <c r="AS17" s="50">
        <v>2018</v>
      </c>
      <c r="AT17" s="53">
        <v>2018</v>
      </c>
      <c r="AU17" s="50">
        <v>2019</v>
      </c>
      <c r="AV17" s="53">
        <v>2019</v>
      </c>
      <c r="AW17" s="50">
        <v>2020</v>
      </c>
      <c r="AX17" s="53"/>
      <c r="AY17" s="50"/>
      <c r="AZ17" s="53"/>
      <c r="BB17" s="50"/>
      <c r="BC17" s="53"/>
      <c r="BD17" s="50"/>
    </row>
    <row r="18" spans="1:58" s="37" customFormat="1" x14ac:dyDescent="0.55000000000000004">
      <c r="B18" s="35" t="s">
        <v>36</v>
      </c>
      <c r="F18" s="36">
        <v>36053</v>
      </c>
      <c r="G18" s="64">
        <v>36234</v>
      </c>
      <c r="H18" s="56">
        <v>36418</v>
      </c>
      <c r="I18" s="64">
        <f t="shared" ref="I18:BD18" si="4">G18+365.25</f>
        <v>36599.25</v>
      </c>
      <c r="J18" s="56">
        <f t="shared" si="4"/>
        <v>36783.25</v>
      </c>
      <c r="K18" s="64">
        <f t="shared" si="4"/>
        <v>36964.5</v>
      </c>
      <c r="L18" s="56">
        <f t="shared" ref="L18:AZ18" si="5">J18+365.25</f>
        <v>37148.5</v>
      </c>
      <c r="M18" s="64">
        <f t="shared" si="5"/>
        <v>37329.75</v>
      </c>
      <c r="N18" s="56">
        <f t="shared" si="5"/>
        <v>37513.75</v>
      </c>
      <c r="O18" s="64">
        <f t="shared" si="5"/>
        <v>37695</v>
      </c>
      <c r="P18" s="56">
        <f t="shared" si="5"/>
        <v>37879</v>
      </c>
      <c r="Q18" s="64">
        <f t="shared" si="5"/>
        <v>38060.25</v>
      </c>
      <c r="R18" s="56">
        <f t="shared" si="5"/>
        <v>38244.25</v>
      </c>
      <c r="S18" s="64">
        <f t="shared" si="5"/>
        <v>38425.5</v>
      </c>
      <c r="T18" s="56">
        <f t="shared" si="5"/>
        <v>38609.5</v>
      </c>
      <c r="U18" s="64">
        <f t="shared" si="5"/>
        <v>38790.75</v>
      </c>
      <c r="V18" s="56">
        <f t="shared" si="5"/>
        <v>38974.75</v>
      </c>
      <c r="W18" s="64">
        <f t="shared" si="5"/>
        <v>39156</v>
      </c>
      <c r="X18" s="56">
        <f t="shared" si="5"/>
        <v>39340</v>
      </c>
      <c r="Y18" s="64">
        <f t="shared" si="5"/>
        <v>39521.25</v>
      </c>
      <c r="Z18" s="56">
        <f t="shared" si="5"/>
        <v>39705.25</v>
      </c>
      <c r="AA18" s="64">
        <f t="shared" si="5"/>
        <v>39886.5</v>
      </c>
      <c r="AB18" s="56">
        <f t="shared" si="5"/>
        <v>40070.5</v>
      </c>
      <c r="AC18" s="64">
        <f t="shared" si="5"/>
        <v>40251.75</v>
      </c>
      <c r="AD18" s="56">
        <f t="shared" si="5"/>
        <v>40435.75</v>
      </c>
      <c r="AE18" s="64">
        <f t="shared" si="5"/>
        <v>40617</v>
      </c>
      <c r="AF18" s="56">
        <f t="shared" si="5"/>
        <v>40801</v>
      </c>
      <c r="AG18" s="64">
        <f t="shared" si="5"/>
        <v>40982.25</v>
      </c>
      <c r="AH18" s="56">
        <f t="shared" si="5"/>
        <v>41166.25</v>
      </c>
      <c r="AI18" s="64">
        <f t="shared" si="5"/>
        <v>41347.5</v>
      </c>
      <c r="AJ18" s="56">
        <f t="shared" si="5"/>
        <v>41531.5</v>
      </c>
      <c r="AK18" s="64">
        <f t="shared" si="5"/>
        <v>41712.75</v>
      </c>
      <c r="AL18" s="56">
        <f t="shared" si="5"/>
        <v>41896.75</v>
      </c>
      <c r="AM18" s="64">
        <f t="shared" si="5"/>
        <v>42078</v>
      </c>
      <c r="AN18" s="56">
        <f t="shared" si="5"/>
        <v>42262</v>
      </c>
      <c r="AO18" s="64">
        <f t="shared" si="5"/>
        <v>42443.25</v>
      </c>
      <c r="AP18" s="56">
        <f t="shared" si="5"/>
        <v>42627.25</v>
      </c>
      <c r="AQ18" s="64">
        <f t="shared" si="5"/>
        <v>42808.5</v>
      </c>
      <c r="AR18" s="56">
        <f t="shared" si="5"/>
        <v>42992.5</v>
      </c>
      <c r="AS18" s="64">
        <f t="shared" si="5"/>
        <v>43173.75</v>
      </c>
      <c r="AT18" s="56">
        <f t="shared" si="5"/>
        <v>43357.75</v>
      </c>
      <c r="AU18" s="64">
        <f t="shared" si="5"/>
        <v>43539</v>
      </c>
      <c r="AV18" s="56">
        <f t="shared" si="5"/>
        <v>43723</v>
      </c>
      <c r="AW18" s="64">
        <f t="shared" si="5"/>
        <v>43904.25</v>
      </c>
      <c r="AX18" s="56">
        <f t="shared" si="5"/>
        <v>44088.25</v>
      </c>
      <c r="AY18" s="64">
        <f t="shared" si="5"/>
        <v>44269.5</v>
      </c>
      <c r="AZ18" s="56">
        <f t="shared" si="5"/>
        <v>44453.5</v>
      </c>
      <c r="BB18" s="64">
        <f>AY18+365.25</f>
        <v>44634.75</v>
      </c>
      <c r="BC18" s="56">
        <f>AZ18+365.25</f>
        <v>44818.75</v>
      </c>
      <c r="BD18" s="64">
        <f t="shared" si="4"/>
        <v>45000</v>
      </c>
    </row>
    <row r="19" spans="1:58" s="37" customFormat="1" x14ac:dyDescent="0.55000000000000004">
      <c r="B19" s="35" t="s">
        <v>40</v>
      </c>
      <c r="F19" s="36">
        <f t="shared" ref="F19:BE19" si="6">I20</f>
        <v>35976.25</v>
      </c>
      <c r="G19" s="64">
        <f t="shared" si="6"/>
        <v>36160.5</v>
      </c>
      <c r="H19" s="56">
        <f t="shared" si="6"/>
        <v>36341.75</v>
      </c>
      <c r="I19" s="64">
        <f t="shared" ref="I19:AW19" si="7">L20</f>
        <v>36525.75</v>
      </c>
      <c r="J19" s="56">
        <f t="shared" si="7"/>
        <v>36707</v>
      </c>
      <c r="K19" s="64">
        <f t="shared" si="7"/>
        <v>36891</v>
      </c>
      <c r="L19" s="56">
        <f t="shared" si="7"/>
        <v>37072.25</v>
      </c>
      <c r="M19" s="64">
        <f t="shared" si="7"/>
        <v>37256.25</v>
      </c>
      <c r="N19" s="56">
        <f t="shared" si="7"/>
        <v>37437.5</v>
      </c>
      <c r="O19" s="64">
        <f t="shared" si="7"/>
        <v>37621.5</v>
      </c>
      <c r="P19" s="56">
        <f t="shared" si="7"/>
        <v>37802.75</v>
      </c>
      <c r="Q19" s="64">
        <f t="shared" si="7"/>
        <v>37986.75</v>
      </c>
      <c r="R19" s="56">
        <f t="shared" si="7"/>
        <v>38168</v>
      </c>
      <c r="S19" s="64">
        <f t="shared" si="7"/>
        <v>38352</v>
      </c>
      <c r="T19" s="56">
        <f t="shared" si="7"/>
        <v>38533.25</v>
      </c>
      <c r="U19" s="64">
        <f t="shared" si="7"/>
        <v>38717.25</v>
      </c>
      <c r="V19" s="56">
        <f t="shared" si="7"/>
        <v>38898.5</v>
      </c>
      <c r="W19" s="64">
        <f t="shared" si="7"/>
        <v>39082.5</v>
      </c>
      <c r="X19" s="56">
        <f t="shared" si="7"/>
        <v>39263.75</v>
      </c>
      <c r="Y19" s="64">
        <f t="shared" si="7"/>
        <v>39447.75</v>
      </c>
      <c r="Z19" s="56">
        <f t="shared" si="7"/>
        <v>39629</v>
      </c>
      <c r="AA19" s="64">
        <f t="shared" si="7"/>
        <v>39813</v>
      </c>
      <c r="AB19" s="56">
        <f t="shared" si="7"/>
        <v>39994.25</v>
      </c>
      <c r="AC19" s="64">
        <f t="shared" si="7"/>
        <v>40178.25</v>
      </c>
      <c r="AD19" s="56">
        <f t="shared" si="7"/>
        <v>40359.5</v>
      </c>
      <c r="AE19" s="64">
        <f t="shared" si="7"/>
        <v>40543.5</v>
      </c>
      <c r="AF19" s="56">
        <f t="shared" si="7"/>
        <v>40724.75</v>
      </c>
      <c r="AG19" s="64">
        <f t="shared" si="7"/>
        <v>40908.75</v>
      </c>
      <c r="AH19" s="56">
        <f t="shared" si="7"/>
        <v>41090</v>
      </c>
      <c r="AI19" s="64">
        <f t="shared" si="7"/>
        <v>41274</v>
      </c>
      <c r="AJ19" s="56">
        <f t="shared" si="7"/>
        <v>41455.25</v>
      </c>
      <c r="AK19" s="64">
        <f t="shared" si="7"/>
        <v>41639.25</v>
      </c>
      <c r="AL19" s="56">
        <f t="shared" si="7"/>
        <v>41820.5</v>
      </c>
      <c r="AM19" s="64">
        <f t="shared" si="7"/>
        <v>42004.5</v>
      </c>
      <c r="AN19" s="56">
        <f t="shared" si="7"/>
        <v>42185.75</v>
      </c>
      <c r="AO19" s="64">
        <f t="shared" si="7"/>
        <v>42369.75</v>
      </c>
      <c r="AP19" s="56">
        <f t="shared" si="7"/>
        <v>42551</v>
      </c>
      <c r="AQ19" s="64">
        <f t="shared" si="7"/>
        <v>42735</v>
      </c>
      <c r="AR19" s="56">
        <f t="shared" si="7"/>
        <v>42916.25</v>
      </c>
      <c r="AS19" s="64">
        <f t="shared" si="7"/>
        <v>43100.25</v>
      </c>
      <c r="AT19" s="56">
        <f t="shared" si="7"/>
        <v>43281.5</v>
      </c>
      <c r="AU19" s="64">
        <f t="shared" si="7"/>
        <v>43465.5</v>
      </c>
      <c r="AV19" s="56">
        <f t="shared" si="7"/>
        <v>43646.75</v>
      </c>
      <c r="AW19" s="64">
        <f t="shared" si="7"/>
        <v>43830.75</v>
      </c>
      <c r="AX19" s="56">
        <f>BB20</f>
        <v>44012</v>
      </c>
      <c r="AY19" s="64">
        <f>BC20</f>
        <v>44196</v>
      </c>
      <c r="AZ19" s="56">
        <f>BD20</f>
        <v>44377.25</v>
      </c>
      <c r="BB19" s="64">
        <f t="shared" si="6"/>
        <v>0</v>
      </c>
      <c r="BC19" s="56">
        <f t="shared" si="6"/>
        <v>0</v>
      </c>
      <c r="BD19" s="64">
        <f t="shared" si="6"/>
        <v>0</v>
      </c>
      <c r="BE19" s="56">
        <f t="shared" si="6"/>
        <v>0</v>
      </c>
      <c r="BF19" s="64">
        <f t="shared" ref="BF19" si="8">BD19+365.25</f>
        <v>365.25</v>
      </c>
    </row>
    <row r="20" spans="1:58" s="139" customFormat="1" x14ac:dyDescent="0.55000000000000004">
      <c r="B20" s="181" t="s">
        <v>37</v>
      </c>
      <c r="F20" s="182">
        <v>35430</v>
      </c>
      <c r="G20" s="183">
        <v>35611</v>
      </c>
      <c r="H20" s="184">
        <f>F20+365.25</f>
        <v>35795.25</v>
      </c>
      <c r="I20" s="183">
        <f>G20+365.25</f>
        <v>35976.25</v>
      </c>
      <c r="J20" s="184">
        <f>H20+365.25</f>
        <v>36160.5</v>
      </c>
      <c r="K20" s="183">
        <f>I20+365.5</f>
        <v>36341.75</v>
      </c>
      <c r="L20" s="184">
        <f t="shared" ref="L20:AZ20" si="9">J20+365.25</f>
        <v>36525.75</v>
      </c>
      <c r="M20" s="183">
        <f t="shared" si="9"/>
        <v>36707</v>
      </c>
      <c r="N20" s="184">
        <f t="shared" si="9"/>
        <v>36891</v>
      </c>
      <c r="O20" s="183">
        <f t="shared" si="9"/>
        <v>37072.25</v>
      </c>
      <c r="P20" s="184">
        <f t="shared" si="9"/>
        <v>37256.25</v>
      </c>
      <c r="Q20" s="183">
        <f t="shared" si="9"/>
        <v>37437.5</v>
      </c>
      <c r="R20" s="184">
        <f t="shared" si="9"/>
        <v>37621.5</v>
      </c>
      <c r="S20" s="183">
        <f t="shared" si="9"/>
        <v>37802.75</v>
      </c>
      <c r="T20" s="184">
        <f t="shared" si="9"/>
        <v>37986.75</v>
      </c>
      <c r="U20" s="183">
        <f t="shared" si="9"/>
        <v>38168</v>
      </c>
      <c r="V20" s="184">
        <f t="shared" si="9"/>
        <v>38352</v>
      </c>
      <c r="W20" s="183">
        <f t="shared" si="9"/>
        <v>38533.25</v>
      </c>
      <c r="X20" s="184">
        <f t="shared" si="9"/>
        <v>38717.25</v>
      </c>
      <c r="Y20" s="183">
        <f t="shared" si="9"/>
        <v>38898.5</v>
      </c>
      <c r="Z20" s="184">
        <f t="shared" si="9"/>
        <v>39082.5</v>
      </c>
      <c r="AA20" s="183">
        <f t="shared" si="9"/>
        <v>39263.75</v>
      </c>
      <c r="AB20" s="184">
        <f t="shared" si="9"/>
        <v>39447.75</v>
      </c>
      <c r="AC20" s="183">
        <f t="shared" si="9"/>
        <v>39629</v>
      </c>
      <c r="AD20" s="184">
        <f t="shared" si="9"/>
        <v>39813</v>
      </c>
      <c r="AE20" s="183">
        <f t="shared" si="9"/>
        <v>39994.25</v>
      </c>
      <c r="AF20" s="184">
        <f t="shared" si="9"/>
        <v>40178.25</v>
      </c>
      <c r="AG20" s="183">
        <f t="shared" si="9"/>
        <v>40359.5</v>
      </c>
      <c r="AH20" s="184">
        <f t="shared" si="9"/>
        <v>40543.5</v>
      </c>
      <c r="AI20" s="183">
        <f t="shared" si="9"/>
        <v>40724.75</v>
      </c>
      <c r="AJ20" s="184">
        <f t="shared" si="9"/>
        <v>40908.75</v>
      </c>
      <c r="AK20" s="183">
        <f t="shared" si="9"/>
        <v>41090</v>
      </c>
      <c r="AL20" s="184">
        <f t="shared" si="9"/>
        <v>41274</v>
      </c>
      <c r="AM20" s="183">
        <f t="shared" si="9"/>
        <v>41455.25</v>
      </c>
      <c r="AN20" s="184">
        <f t="shared" si="9"/>
        <v>41639.25</v>
      </c>
      <c r="AO20" s="183">
        <f t="shared" si="9"/>
        <v>41820.5</v>
      </c>
      <c r="AP20" s="184">
        <f t="shared" si="9"/>
        <v>42004.5</v>
      </c>
      <c r="AQ20" s="183">
        <f t="shared" si="9"/>
        <v>42185.75</v>
      </c>
      <c r="AR20" s="184">
        <f t="shared" si="9"/>
        <v>42369.75</v>
      </c>
      <c r="AS20" s="183">
        <f t="shared" si="9"/>
        <v>42551</v>
      </c>
      <c r="AT20" s="184">
        <f t="shared" si="9"/>
        <v>42735</v>
      </c>
      <c r="AU20" s="183">
        <f t="shared" si="9"/>
        <v>42916.25</v>
      </c>
      <c r="AV20" s="184">
        <f t="shared" si="9"/>
        <v>43100.25</v>
      </c>
      <c r="AW20" s="183">
        <f t="shared" si="9"/>
        <v>43281.5</v>
      </c>
      <c r="AX20" s="184">
        <f t="shared" si="9"/>
        <v>43465.5</v>
      </c>
      <c r="AY20" s="183">
        <f t="shared" si="9"/>
        <v>43646.75</v>
      </c>
      <c r="AZ20" s="184">
        <f t="shared" si="9"/>
        <v>43830.75</v>
      </c>
      <c r="BB20" s="183">
        <f>AY20+365.25</f>
        <v>44012</v>
      </c>
      <c r="BC20" s="184">
        <f>AZ20+365.25</f>
        <v>44196</v>
      </c>
      <c r="BD20" s="183">
        <f t="shared" ref="BD20" si="10">BB20+365.25</f>
        <v>44377.25</v>
      </c>
    </row>
    <row r="21" spans="1:58" x14ac:dyDescent="0.55000000000000004">
      <c r="B21" s="3" t="s">
        <v>2</v>
      </c>
      <c r="F21" s="5">
        <f>$C$1</f>
        <v>0.79</v>
      </c>
      <c r="G21" s="66">
        <f t="shared" ref="G21:BD21" si="11">$C$1</f>
        <v>0.79</v>
      </c>
      <c r="H21" s="58">
        <f t="shared" si="11"/>
        <v>0.79</v>
      </c>
      <c r="I21" s="66">
        <f t="shared" si="11"/>
        <v>0.79</v>
      </c>
      <c r="J21" s="58">
        <f t="shared" si="11"/>
        <v>0.79</v>
      </c>
      <c r="K21" s="66">
        <f t="shared" si="11"/>
        <v>0.79</v>
      </c>
      <c r="L21" s="58">
        <f t="shared" si="11"/>
        <v>0.79</v>
      </c>
      <c r="M21" s="66">
        <f t="shared" si="11"/>
        <v>0.79</v>
      </c>
      <c r="N21" s="58">
        <f t="shared" si="11"/>
        <v>0.79</v>
      </c>
      <c r="O21" s="66">
        <f t="shared" si="11"/>
        <v>0.79</v>
      </c>
      <c r="P21" s="58">
        <f t="shared" si="11"/>
        <v>0.79</v>
      </c>
      <c r="Q21" s="66">
        <f t="shared" si="11"/>
        <v>0.79</v>
      </c>
      <c r="R21" s="58">
        <f t="shared" si="11"/>
        <v>0.79</v>
      </c>
      <c r="S21" s="66">
        <f t="shared" si="11"/>
        <v>0.79</v>
      </c>
      <c r="T21" s="58">
        <f t="shared" si="11"/>
        <v>0.79</v>
      </c>
      <c r="U21" s="66">
        <f t="shared" si="11"/>
        <v>0.79</v>
      </c>
      <c r="V21" s="58">
        <f t="shared" si="11"/>
        <v>0.79</v>
      </c>
      <c r="W21" s="66">
        <f t="shared" si="11"/>
        <v>0.79</v>
      </c>
      <c r="X21" s="58">
        <f t="shared" si="11"/>
        <v>0.79</v>
      </c>
      <c r="Y21" s="66">
        <f t="shared" si="11"/>
        <v>0.79</v>
      </c>
      <c r="Z21" s="58">
        <f t="shared" si="11"/>
        <v>0.79</v>
      </c>
      <c r="AA21" s="66">
        <f t="shared" si="11"/>
        <v>0.79</v>
      </c>
      <c r="AB21" s="58">
        <f t="shared" si="11"/>
        <v>0.79</v>
      </c>
      <c r="AC21" s="66">
        <f t="shared" si="11"/>
        <v>0.79</v>
      </c>
      <c r="AD21" s="58">
        <f t="shared" si="11"/>
        <v>0.79</v>
      </c>
      <c r="AE21" s="66">
        <f t="shared" si="11"/>
        <v>0.79</v>
      </c>
      <c r="AF21" s="58">
        <f t="shared" si="11"/>
        <v>0.79</v>
      </c>
      <c r="AG21" s="66">
        <f t="shared" si="11"/>
        <v>0.79</v>
      </c>
      <c r="AH21" s="58">
        <f t="shared" si="11"/>
        <v>0.79</v>
      </c>
      <c r="AI21" s="66">
        <f t="shared" si="11"/>
        <v>0.79</v>
      </c>
      <c r="AJ21" s="58">
        <f t="shared" si="11"/>
        <v>0.79</v>
      </c>
      <c r="AK21" s="66">
        <f t="shared" si="11"/>
        <v>0.79</v>
      </c>
      <c r="AL21" s="58">
        <f t="shared" si="11"/>
        <v>0.79</v>
      </c>
      <c r="AM21" s="66">
        <f t="shared" si="11"/>
        <v>0.79</v>
      </c>
      <c r="AN21" s="58">
        <f t="shared" si="11"/>
        <v>0.79</v>
      </c>
      <c r="AO21" s="66">
        <f t="shared" si="11"/>
        <v>0.79</v>
      </c>
      <c r="AP21" s="58">
        <f t="shared" si="11"/>
        <v>0.79</v>
      </c>
      <c r="AQ21" s="66">
        <f t="shared" si="11"/>
        <v>0.79</v>
      </c>
      <c r="AR21" s="58">
        <f t="shared" si="11"/>
        <v>0.79</v>
      </c>
      <c r="AS21" s="66">
        <f t="shared" si="11"/>
        <v>0.79</v>
      </c>
      <c r="AT21" s="58">
        <f t="shared" si="11"/>
        <v>0.79</v>
      </c>
      <c r="AU21" s="66">
        <f t="shared" si="11"/>
        <v>0.79</v>
      </c>
      <c r="AV21" s="58">
        <f t="shared" si="11"/>
        <v>0.79</v>
      </c>
      <c r="AW21" s="66">
        <f t="shared" si="11"/>
        <v>0.79</v>
      </c>
      <c r="AX21" s="58">
        <f t="shared" si="11"/>
        <v>0.79</v>
      </c>
      <c r="AY21" s="66">
        <f t="shared" si="11"/>
        <v>0.79</v>
      </c>
      <c r="AZ21" s="58">
        <f t="shared" si="11"/>
        <v>0.79</v>
      </c>
      <c r="BB21" s="66">
        <f t="shared" si="11"/>
        <v>0.79</v>
      </c>
      <c r="BC21" s="58">
        <f t="shared" si="11"/>
        <v>0.79</v>
      </c>
      <c r="BD21" s="66">
        <f t="shared" si="11"/>
        <v>0.79</v>
      </c>
    </row>
    <row r="22" spans="1:58" x14ac:dyDescent="0.55000000000000004">
      <c r="B22" s="3" t="s">
        <v>56</v>
      </c>
      <c r="C22">
        <f>'SDR Patient and Stations'!B12</f>
        <v>0.875</v>
      </c>
      <c r="D22">
        <f>'SDR Patient and Stations'!C12</f>
        <v>0.93269230769230771</v>
      </c>
      <c r="E22">
        <f>'SDR Patient and Stations'!D12</f>
        <v>0.80882352941176472</v>
      </c>
      <c r="F22" s="5">
        <f>'SDR Patient and Stations'!E12</f>
        <v>0.91176470588235292</v>
      </c>
      <c r="G22" s="66">
        <f>'SDR Patient and Stations'!F12</f>
        <v>0.78409090909090906</v>
      </c>
      <c r="H22" s="58">
        <f>'SDR Patient and Stations'!G12</f>
        <v>0.82954545454545459</v>
      </c>
      <c r="I22" s="66">
        <f>'SDR Patient and Stations'!H12</f>
        <v>0.86029411764705888</v>
      </c>
      <c r="J22" s="58">
        <f>'SDR Patient and Stations'!I12</f>
        <v>0.86764705882352944</v>
      </c>
      <c r="K22" s="66">
        <f>'SDR Patient and Stations'!J12</f>
        <v>0.90441176470588236</v>
      </c>
      <c r="L22" s="58">
        <f>'SDR Patient and Stations'!K12</f>
        <v>0.8716216216216216</v>
      </c>
      <c r="M22" s="66">
        <f>'SDR Patient and Stations'!M12</f>
        <v>0.77976190476190477</v>
      </c>
      <c r="N22" s="58">
        <f>'SDR Patient and Stations'!N12</f>
        <v>0.83333333333333337</v>
      </c>
      <c r="O22" s="66">
        <f>'SDR Patient and Stations'!O12</f>
        <v>0.81547619047619047</v>
      </c>
      <c r="P22" s="58">
        <f>'SDR Patient and Stations'!P12</f>
        <v>0.84523809523809523</v>
      </c>
      <c r="Q22" s="66">
        <f>'SDR Patient and Stations'!Q12</f>
        <v>0.79761904761904767</v>
      </c>
      <c r="R22" s="58">
        <f>'SDR Patient and Stations'!R12</f>
        <v>0.75</v>
      </c>
      <c r="S22" s="66">
        <f>'SDR Patient and Stations'!S12</f>
        <v>0.77976190476190477</v>
      </c>
      <c r="T22" s="58">
        <f>'SDR Patient and Stations'!T12</f>
        <v>0.83333333333333337</v>
      </c>
      <c r="U22" s="66">
        <f>'SDR Patient and Stations'!U12</f>
        <v>0.79166666666666663</v>
      </c>
      <c r="V22" s="58">
        <f>'SDR Patient and Stations'!V12</f>
        <v>0.81547619047619047</v>
      </c>
      <c r="W22" s="66">
        <f>'SDR Patient and Stations'!W12</f>
        <v>0.79761904761904767</v>
      </c>
      <c r="X22" s="58">
        <f>'SDR Patient and Stations'!X12</f>
        <v>0.88124999999999998</v>
      </c>
      <c r="Y22" s="66">
        <f>'SDR Patient and Stations'!Y12</f>
        <v>0.9375</v>
      </c>
      <c r="Z22" s="58">
        <f>'SDR Patient and Stations'!Z12</f>
        <v>0.86250000000000004</v>
      </c>
      <c r="AA22" s="66">
        <f>'SDR Patient and Stations'!AA12</f>
        <v>0.86875000000000002</v>
      </c>
      <c r="AB22" s="58">
        <f>'SDR Patient and Stations'!AB12</f>
        <v>0.86309523809523814</v>
      </c>
      <c r="AC22" s="66">
        <f>'SDR Patient and Stations'!AC12</f>
        <v>0.88095238095238093</v>
      </c>
      <c r="AD22" s="58">
        <f>'SDR Patient and Stations'!AD12</f>
        <v>0.85119047619047616</v>
      </c>
      <c r="AE22" s="66">
        <f>'SDR Patient and Stations'!AE12</f>
        <v>0.8928571428571429</v>
      </c>
      <c r="AF22" s="58">
        <f>'SDR Patient and Stations'!AF12</f>
        <v>0.84523809523809523</v>
      </c>
      <c r="AG22" s="66">
        <f>'SDR Patient and Stations'!AG12</f>
        <v>0.85119047619047616</v>
      </c>
      <c r="AH22" s="58">
        <f>'SDR Patient and Stations'!AH12</f>
        <v>0.7678571428571429</v>
      </c>
      <c r="AI22" s="66">
        <f>'SDR Patient and Stations'!AI12</f>
        <v>0</v>
      </c>
      <c r="AJ22" s="58">
        <f>'SDR Patient and Stations'!AJ12</f>
        <v>0</v>
      </c>
      <c r="AK22" s="66">
        <f>'SDR Patient and Stations'!AK12</f>
        <v>0.79761904761904767</v>
      </c>
      <c r="AL22" s="58">
        <f>'SDR Patient and Stations'!AL12</f>
        <v>0.84523809523809523</v>
      </c>
      <c r="AM22" s="66">
        <f>'SDR Patient and Stations'!AM12</f>
        <v>0.9107142857142857</v>
      </c>
      <c r="AN22" s="58">
        <f>'SDR Patient and Stations'!AN12</f>
        <v>0.94047619047619047</v>
      </c>
      <c r="AO22" s="66">
        <f>'SDR Patient and Stations'!AO12</f>
        <v>0.9107142857142857</v>
      </c>
      <c r="AP22" s="58">
        <f>'SDR Patient and Stations'!AP12</f>
        <v>0.9375</v>
      </c>
      <c r="AQ22" s="66">
        <f>'SDR Patient and Stations'!AQ12</f>
        <v>0.84146341463414631</v>
      </c>
      <c r="AR22" s="58">
        <f>'SDR Patient and Stations'!AR12</f>
        <v>0.87195121951219512</v>
      </c>
      <c r="AS22" s="66">
        <f>'SDR Patient and Stations'!AS12</f>
        <v>0.92073170731707321</v>
      </c>
      <c r="AT22" s="58" t="e">
        <f>'SDR Patient and Stations'!AT12</f>
        <v>#DIV/0!</v>
      </c>
      <c r="AU22" s="66">
        <f>'SDR Patient and Stations'!AU12</f>
        <v>0</v>
      </c>
      <c r="AV22" s="58">
        <f>'SDR Patient and Stations'!AV12</f>
        <v>0</v>
      </c>
      <c r="AW22" s="66">
        <f>'SDR Patient and Stations'!AW12</f>
        <v>0</v>
      </c>
      <c r="AX22" s="58">
        <f>'SDR Patient and Stations'!AX12</f>
        <v>0</v>
      </c>
      <c r="AY22" s="66">
        <f>'SDR Patient and Stations'!AY12</f>
        <v>0</v>
      </c>
      <c r="AZ22" s="58">
        <f>'SDR Patient and Stations'!AZ12</f>
        <v>0</v>
      </c>
      <c r="BB22" s="66"/>
      <c r="BC22" s="58"/>
      <c r="BD22" s="66"/>
    </row>
    <row r="23" spans="1:58" x14ac:dyDescent="0.55000000000000004">
      <c r="B23" s="3" t="s">
        <v>33</v>
      </c>
      <c r="C23" s="31">
        <f t="shared" ref="C23:E23" si="12">$F$1</f>
        <v>3.16</v>
      </c>
      <c r="D23" s="31">
        <f t="shared" si="12"/>
        <v>3.16</v>
      </c>
      <c r="E23" s="31">
        <f t="shared" si="12"/>
        <v>3.16</v>
      </c>
      <c r="F23" s="31">
        <f>$F$1</f>
        <v>3.16</v>
      </c>
      <c r="G23" s="67">
        <f t="shared" ref="G23:BD23" si="13">$F$1</f>
        <v>3.16</v>
      </c>
      <c r="H23" s="59">
        <f t="shared" si="13"/>
        <v>3.16</v>
      </c>
      <c r="I23" s="67">
        <f t="shared" si="13"/>
        <v>3.16</v>
      </c>
      <c r="J23" s="59">
        <f t="shared" si="13"/>
        <v>3.16</v>
      </c>
      <c r="K23" s="67">
        <f t="shared" si="13"/>
        <v>3.16</v>
      </c>
      <c r="L23" s="59">
        <f t="shared" si="13"/>
        <v>3.16</v>
      </c>
      <c r="M23" s="67">
        <f t="shared" si="13"/>
        <v>3.16</v>
      </c>
      <c r="N23" s="59">
        <f t="shared" si="13"/>
        <v>3.16</v>
      </c>
      <c r="O23" s="67">
        <f t="shared" si="13"/>
        <v>3.16</v>
      </c>
      <c r="P23" s="59">
        <f t="shared" si="13"/>
        <v>3.16</v>
      </c>
      <c r="Q23" s="67">
        <f t="shared" si="13"/>
        <v>3.16</v>
      </c>
      <c r="R23" s="59">
        <f t="shared" si="13"/>
        <v>3.16</v>
      </c>
      <c r="S23" s="67">
        <f t="shared" si="13"/>
        <v>3.16</v>
      </c>
      <c r="T23" s="59">
        <f t="shared" si="13"/>
        <v>3.16</v>
      </c>
      <c r="U23" s="67">
        <f t="shared" si="13"/>
        <v>3.16</v>
      </c>
      <c r="V23" s="59">
        <f t="shared" si="13"/>
        <v>3.16</v>
      </c>
      <c r="W23" s="67">
        <f t="shared" si="13"/>
        <v>3.16</v>
      </c>
      <c r="X23" s="59">
        <f t="shared" si="13"/>
        <v>3.16</v>
      </c>
      <c r="Y23" s="67">
        <f t="shared" si="13"/>
        <v>3.16</v>
      </c>
      <c r="Z23" s="59">
        <f t="shared" si="13"/>
        <v>3.16</v>
      </c>
      <c r="AA23" s="67">
        <f t="shared" si="13"/>
        <v>3.16</v>
      </c>
      <c r="AB23" s="59">
        <f t="shared" si="13"/>
        <v>3.16</v>
      </c>
      <c r="AC23" s="67">
        <f t="shared" si="13"/>
        <v>3.16</v>
      </c>
      <c r="AD23" s="59">
        <f t="shared" si="13"/>
        <v>3.16</v>
      </c>
      <c r="AE23" s="67">
        <f t="shared" si="13"/>
        <v>3.16</v>
      </c>
      <c r="AF23" s="59">
        <f t="shared" si="13"/>
        <v>3.16</v>
      </c>
      <c r="AG23" s="67">
        <f t="shared" si="13"/>
        <v>3.16</v>
      </c>
      <c r="AH23" s="59">
        <f t="shared" si="13"/>
        <v>3.16</v>
      </c>
      <c r="AI23" s="67">
        <f t="shared" si="13"/>
        <v>3.16</v>
      </c>
      <c r="AJ23" s="59">
        <f t="shared" si="13"/>
        <v>3.16</v>
      </c>
      <c r="AK23" s="67">
        <f t="shared" si="13"/>
        <v>3.16</v>
      </c>
      <c r="AL23" s="59">
        <f t="shared" si="13"/>
        <v>3.16</v>
      </c>
      <c r="AM23" s="67">
        <f t="shared" si="13"/>
        <v>3.16</v>
      </c>
      <c r="AN23" s="59">
        <f t="shared" si="13"/>
        <v>3.16</v>
      </c>
      <c r="AO23" s="67">
        <f t="shared" si="13"/>
        <v>3.16</v>
      </c>
      <c r="AP23" s="59">
        <f t="shared" si="13"/>
        <v>3.16</v>
      </c>
      <c r="AQ23" s="67">
        <f t="shared" si="13"/>
        <v>3.16</v>
      </c>
      <c r="AR23" s="59">
        <f t="shared" si="13"/>
        <v>3.16</v>
      </c>
      <c r="AS23" s="67">
        <f t="shared" si="13"/>
        <v>3.16</v>
      </c>
      <c r="AT23" s="59">
        <f t="shared" si="13"/>
        <v>3.16</v>
      </c>
      <c r="AU23" s="67">
        <f t="shared" si="13"/>
        <v>3.16</v>
      </c>
      <c r="AV23" s="59">
        <f t="shared" si="13"/>
        <v>3.16</v>
      </c>
      <c r="AW23" s="67">
        <f t="shared" si="13"/>
        <v>3.16</v>
      </c>
      <c r="AX23" s="59">
        <f t="shared" si="13"/>
        <v>3.16</v>
      </c>
      <c r="AY23" s="67">
        <f t="shared" si="13"/>
        <v>3.16</v>
      </c>
      <c r="AZ23" s="59">
        <f t="shared" si="13"/>
        <v>3.16</v>
      </c>
      <c r="BB23" s="67">
        <f t="shared" si="13"/>
        <v>3.16</v>
      </c>
      <c r="BC23" s="59">
        <f t="shared" si="13"/>
        <v>3.16</v>
      </c>
      <c r="BD23" s="67">
        <f t="shared" si="13"/>
        <v>3.16</v>
      </c>
    </row>
    <row r="24" spans="1:58" x14ac:dyDescent="0.55000000000000004">
      <c r="B24" s="3" t="s">
        <v>57</v>
      </c>
      <c r="C24" s="105">
        <f>'SDR Patient and Stations'!B11</f>
        <v>3.5</v>
      </c>
      <c r="D24" s="105">
        <f>'SDR Patient and Stations'!C11</f>
        <v>3.7307692307692308</v>
      </c>
      <c r="E24" s="105">
        <f>'SDR Patient and Stations'!D11</f>
        <v>3.2352941176470589</v>
      </c>
      <c r="F24" s="115">
        <f>'SDR Patient and Stations'!E11</f>
        <v>3.6470588235294117</v>
      </c>
      <c r="G24" s="114">
        <f t="shared" ref="G24:AZ24" si="14">J32/G26</f>
        <v>4.0588235294117645</v>
      </c>
      <c r="H24" s="113">
        <f t="shared" si="14"/>
        <v>4.2941176470588234</v>
      </c>
      <c r="I24" s="114">
        <f t="shared" si="14"/>
        <v>3.4411764705882355</v>
      </c>
      <c r="J24" s="113">
        <f t="shared" si="14"/>
        <v>2.6818181818181817</v>
      </c>
      <c r="K24" s="114">
        <f t="shared" si="14"/>
        <v>2.7954545454545454</v>
      </c>
      <c r="L24" s="113">
        <f t="shared" si="14"/>
        <v>2.9318181818181817</v>
      </c>
      <c r="M24" s="114">
        <f t="shared" si="14"/>
        <v>3.7941176470588234</v>
      </c>
      <c r="N24" s="113">
        <f t="shared" si="14"/>
        <v>3.8529411764705883</v>
      </c>
      <c r="O24" s="114">
        <f t="shared" si="14"/>
        <v>4.117647058823529</v>
      </c>
      <c r="P24" s="113">
        <f t="shared" si="14"/>
        <v>3.1136363636363638</v>
      </c>
      <c r="Q24" s="114">
        <f t="shared" si="14"/>
        <v>3.2272727272727271</v>
      </c>
      <c r="R24" s="113">
        <f t="shared" si="14"/>
        <v>3.0454545454545454</v>
      </c>
      <c r="S24" s="114">
        <f t="shared" si="14"/>
        <v>2.8636363636363638</v>
      </c>
      <c r="T24" s="113">
        <f t="shared" si="14"/>
        <v>2.9772727272727271</v>
      </c>
      <c r="U24" s="114">
        <f t="shared" si="14"/>
        <v>3.1818181818181817</v>
      </c>
      <c r="V24" s="113">
        <f t="shared" si="14"/>
        <v>3.0227272727272729</v>
      </c>
      <c r="W24" s="114">
        <f t="shared" si="14"/>
        <v>3.1136363636363638</v>
      </c>
      <c r="X24" s="113">
        <f t="shared" si="14"/>
        <v>3.0454545454545454</v>
      </c>
      <c r="Y24" s="114">
        <f t="shared" si="14"/>
        <v>3.2045454545454546</v>
      </c>
      <c r="Z24" s="113">
        <f t="shared" si="14"/>
        <v>3.4090909090909092</v>
      </c>
      <c r="AA24" s="114">
        <f t="shared" si="14"/>
        <v>3.1363636363636362</v>
      </c>
      <c r="AB24" s="113">
        <f t="shared" si="14"/>
        <v>3.1590909090909092</v>
      </c>
      <c r="AC24" s="114">
        <f t="shared" si="14"/>
        <v>3.2954545454545454</v>
      </c>
      <c r="AD24" s="113">
        <f t="shared" si="14"/>
        <v>3.3636363636363638</v>
      </c>
      <c r="AE24" s="114">
        <f t="shared" si="14"/>
        <v>3.25</v>
      </c>
      <c r="AF24" s="113">
        <f t="shared" si="14"/>
        <v>3.4090909090909092</v>
      </c>
      <c r="AG24" s="114">
        <f t="shared" si="14"/>
        <v>3.2272727272727271</v>
      </c>
      <c r="AH24" s="113">
        <f t="shared" si="14"/>
        <v>3.25</v>
      </c>
      <c r="AI24" s="114">
        <f t="shared" si="14"/>
        <v>2.9318181818181817</v>
      </c>
      <c r="AJ24" s="113">
        <f t="shared" si="14"/>
        <v>0</v>
      </c>
      <c r="AK24" s="114">
        <f t="shared" si="14"/>
        <v>0</v>
      </c>
      <c r="AL24" s="113">
        <f t="shared" si="14"/>
        <v>3.0454545454545454</v>
      </c>
      <c r="AM24" s="114">
        <f t="shared" si="14"/>
        <v>3.2272727272727271</v>
      </c>
      <c r="AN24" s="113">
        <f t="shared" si="14"/>
        <v>5.884615384615385</v>
      </c>
      <c r="AO24" s="114">
        <f t="shared" si="14"/>
        <v>6.0769230769230766</v>
      </c>
      <c r="AP24" s="113">
        <f t="shared" si="14"/>
        <v>5.6799812030075181</v>
      </c>
      <c r="AQ24" s="114">
        <f t="shared" si="14"/>
        <v>4.061000685400959</v>
      </c>
      <c r="AR24" s="113">
        <f t="shared" si="14"/>
        <v>3.1363636363636362</v>
      </c>
      <c r="AS24" s="114">
        <f t="shared" si="14"/>
        <v>3.25</v>
      </c>
      <c r="AT24" s="113">
        <f t="shared" si="14"/>
        <v>3.4318181818181817</v>
      </c>
      <c r="AU24" s="114" t="e">
        <f t="shared" si="14"/>
        <v>#N/A</v>
      </c>
      <c r="AV24" s="113" t="e">
        <f t="shared" si="14"/>
        <v>#N/A</v>
      </c>
      <c r="AW24" s="114" t="e">
        <f t="shared" si="14"/>
        <v>#N/A</v>
      </c>
      <c r="AX24" s="113" t="e">
        <f t="shared" si="14"/>
        <v>#N/A</v>
      </c>
      <c r="AY24" s="114" t="e">
        <f t="shared" si="14"/>
        <v>#N/A</v>
      </c>
      <c r="AZ24" s="113" t="e">
        <f t="shared" si="14"/>
        <v>#N/A</v>
      </c>
      <c r="BB24" s="49" t="e">
        <f>BB30/(BB26+AY28)</f>
        <v>#N/A</v>
      </c>
      <c r="BC24" s="52" t="e">
        <f>BC30/(BC26+AZ28)</f>
        <v>#N/A</v>
      </c>
      <c r="BD24" s="49" t="e">
        <f>BD30/(BD26+BB28)</f>
        <v>#N/A</v>
      </c>
    </row>
    <row r="25" spans="1:58" ht="25.5" x14ac:dyDescent="0.6">
      <c r="A25" s="42" t="s">
        <v>76</v>
      </c>
      <c r="B25" s="175" t="s">
        <v>62</v>
      </c>
      <c r="C25" s="175"/>
      <c r="D25" s="176">
        <f>AVERAGE(C24:D24)</f>
        <v>3.6153846153846154</v>
      </c>
      <c r="E25" s="176">
        <f t="shared" ref="E25:G25" si="15">AVERAGE(D24:E24)</f>
        <v>3.4830316742081449</v>
      </c>
      <c r="F25" s="176">
        <f t="shared" si="15"/>
        <v>3.4411764705882355</v>
      </c>
      <c r="G25" s="176">
        <f t="shared" si="15"/>
        <v>3.8529411764705879</v>
      </c>
      <c r="H25" s="122">
        <f>AVERAGE(G24:H24)</f>
        <v>4.1764705882352935</v>
      </c>
      <c r="I25" s="123">
        <f t="shared" ref="I25:AZ25" si="16">AVERAGE(H24:I24)</f>
        <v>3.8676470588235294</v>
      </c>
      <c r="J25" s="122">
        <f t="shared" si="16"/>
        <v>3.0614973262032086</v>
      </c>
      <c r="K25" s="123">
        <f t="shared" si="16"/>
        <v>2.7386363636363633</v>
      </c>
      <c r="L25" s="122">
        <f t="shared" si="16"/>
        <v>2.8636363636363633</v>
      </c>
      <c r="M25" s="123">
        <f t="shared" si="16"/>
        <v>3.3629679144385025</v>
      </c>
      <c r="N25" s="122">
        <f t="shared" si="16"/>
        <v>3.8235294117647056</v>
      </c>
      <c r="O25" s="123">
        <f t="shared" si="16"/>
        <v>3.9852941176470589</v>
      </c>
      <c r="P25" s="122">
        <f t="shared" si="16"/>
        <v>3.6156417112299462</v>
      </c>
      <c r="Q25" s="123">
        <f t="shared" si="16"/>
        <v>3.1704545454545454</v>
      </c>
      <c r="R25" s="122">
        <f t="shared" si="16"/>
        <v>3.1363636363636362</v>
      </c>
      <c r="S25" s="123">
        <f t="shared" si="16"/>
        <v>2.9545454545454546</v>
      </c>
      <c r="T25" s="122">
        <f t="shared" si="16"/>
        <v>2.9204545454545454</v>
      </c>
      <c r="U25" s="123">
        <f t="shared" si="16"/>
        <v>3.0795454545454541</v>
      </c>
      <c r="V25" s="122">
        <f t="shared" si="16"/>
        <v>3.1022727272727275</v>
      </c>
      <c r="W25" s="123">
        <f t="shared" si="16"/>
        <v>3.0681818181818183</v>
      </c>
      <c r="X25" s="122">
        <f t="shared" si="16"/>
        <v>3.0795454545454546</v>
      </c>
      <c r="Y25" s="123">
        <f t="shared" si="16"/>
        <v>3.125</v>
      </c>
      <c r="Z25" s="122">
        <f t="shared" si="16"/>
        <v>3.3068181818181817</v>
      </c>
      <c r="AA25" s="123">
        <f t="shared" si="16"/>
        <v>3.2727272727272725</v>
      </c>
      <c r="AB25" s="122">
        <f t="shared" si="16"/>
        <v>3.1477272727272725</v>
      </c>
      <c r="AC25" s="123">
        <f t="shared" si="16"/>
        <v>3.2272727272727275</v>
      </c>
      <c r="AD25" s="122">
        <f t="shared" si="16"/>
        <v>3.3295454545454546</v>
      </c>
      <c r="AE25" s="123">
        <f t="shared" si="16"/>
        <v>3.3068181818181817</v>
      </c>
      <c r="AF25" s="122">
        <f t="shared" si="16"/>
        <v>3.3295454545454546</v>
      </c>
      <c r="AG25" s="123">
        <f t="shared" si="16"/>
        <v>3.3181818181818183</v>
      </c>
      <c r="AH25" s="122">
        <f t="shared" si="16"/>
        <v>3.2386363636363633</v>
      </c>
      <c r="AI25" s="123">
        <f t="shared" si="16"/>
        <v>3.0909090909090908</v>
      </c>
      <c r="AJ25" s="122">
        <f t="shared" si="16"/>
        <v>1.4659090909090908</v>
      </c>
      <c r="AK25" s="123">
        <f t="shared" si="16"/>
        <v>0</v>
      </c>
      <c r="AL25" s="122">
        <f t="shared" si="16"/>
        <v>1.5227272727272727</v>
      </c>
      <c r="AM25" s="123">
        <f t="shared" si="16"/>
        <v>3.1363636363636362</v>
      </c>
      <c r="AN25" s="122">
        <f t="shared" si="16"/>
        <v>4.5559440559440558</v>
      </c>
      <c r="AO25" s="123">
        <f t="shared" si="16"/>
        <v>5.9807692307692308</v>
      </c>
      <c r="AP25" s="122">
        <f t="shared" si="16"/>
        <v>5.8784521399652974</v>
      </c>
      <c r="AQ25" s="123">
        <f t="shared" si="16"/>
        <v>4.8704909442042386</v>
      </c>
      <c r="AR25" s="122">
        <f t="shared" si="16"/>
        <v>3.5986821608822979</v>
      </c>
      <c r="AS25" s="123">
        <f t="shared" si="16"/>
        <v>3.1931818181818183</v>
      </c>
      <c r="AT25" s="122">
        <f t="shared" si="16"/>
        <v>3.3409090909090908</v>
      </c>
      <c r="AU25" s="123" t="e">
        <f t="shared" si="16"/>
        <v>#N/A</v>
      </c>
      <c r="AV25" s="122" t="e">
        <f t="shared" si="16"/>
        <v>#N/A</v>
      </c>
      <c r="AW25" s="123" t="e">
        <f t="shared" si="16"/>
        <v>#N/A</v>
      </c>
      <c r="AX25" s="122" t="e">
        <f t="shared" si="16"/>
        <v>#N/A</v>
      </c>
      <c r="AY25" s="123" t="e">
        <f t="shared" si="16"/>
        <v>#N/A</v>
      </c>
      <c r="AZ25" s="122" t="e">
        <f t="shared" si="16"/>
        <v>#N/A</v>
      </c>
      <c r="BB25" s="49">
        <f>'SDR Patient and Stations'!AX13</f>
        <v>0</v>
      </c>
      <c r="BC25" s="52">
        <f>'SDR Patient and Stations'!AY13</f>
        <v>0</v>
      </c>
      <c r="BD25" s="49">
        <f>'SDR Patient and Stations'!AZ13</f>
        <v>0</v>
      </c>
    </row>
    <row r="26" spans="1:58" x14ac:dyDescent="0.55000000000000004">
      <c r="A26" s="193" t="s">
        <v>39</v>
      </c>
      <c r="B26" s="193"/>
      <c r="C26" s="193"/>
      <c r="D26" s="193"/>
      <c r="E26" s="193"/>
      <c r="F26" s="25">
        <f>HLOOKUP(F19,'SDR Patient and Stations'!$B$6:$AT$14,5,FALSE)</f>
        <v>34</v>
      </c>
      <c r="G26" s="49">
        <f>IF((F26+E28+(IF(F16&gt;0,0,F16))&gt;'SDR Patient and Stations'!G8),'SDR Patient and Stations'!G8,(F26+E28+(IF(F16&gt;0,0,F16))))</f>
        <v>34</v>
      </c>
      <c r="H26" s="52">
        <f>IF((G26+F28+(IF(G16&gt;0,0,G16))&gt;'SDR Patient and Stations'!H8),'SDR Patient and Stations'!H8,(G26+F28+(IF(G16&gt;0,0,G16))))</f>
        <v>34</v>
      </c>
      <c r="I26" s="116">
        <f>IF((H26+G28+(IF(H16&gt;0,0,H16))&gt;'SDR Patient and Stations'!I8),'SDR Patient and Stations'!I8,(H26+G28+(IF(H16&gt;0,0,H16))))</f>
        <v>34</v>
      </c>
      <c r="J26" s="117">
        <f>IF((I26+H28+(IF(I16&gt;0,0,I16))&gt;'SDR Patient and Stations'!J8),'SDR Patient and Stations'!J8,(I26+H28+(IF(I16&gt;0,0,I16))))</f>
        <v>44</v>
      </c>
      <c r="K26" s="116">
        <f>IF((J26+I28+(IF(J16&gt;0,0,J16))&gt;'SDR Patient and Stations'!K8),'SDR Patient and Stations'!K8,(J26+I28+(IF(J16&gt;0,0,J16))))</f>
        <v>44</v>
      </c>
      <c r="L26" s="117">
        <f>IF((K26+J28+(IF(K16&gt;0,0,K16))&gt;'SDR Patient and Stations'!L8),'SDR Patient and Stations'!L8,(K26+J28+(IF(K16&gt;0,0,K16))))</f>
        <v>44</v>
      </c>
      <c r="M26" s="116">
        <f>IF((L26+K28+(IF(L16&gt;0,0,L16))&gt;'SDR Patient and Stations'!M8),'SDR Patient and Stations'!M8,(L26+K28+(IF(L16&gt;0,0,L16))))</f>
        <v>34</v>
      </c>
      <c r="N26" s="117">
        <f>IF((M26+L28+(IF(M16&gt;0,0,M16))&gt;'SDR Patient and Stations'!N8),'SDR Patient and Stations'!N8,(M26+L28+(IF(M16&gt;0,0,M16))))</f>
        <v>34</v>
      </c>
      <c r="O26" s="116">
        <f>IF((N26+M28+(IF(N16&gt;0,0,N16))&gt;'SDR Patient and Stations'!O8),'SDR Patient and Stations'!O8,(N26+M28+(IF(N16&gt;0,0,N16))))</f>
        <v>34</v>
      </c>
      <c r="P26" s="117">
        <f>IF((O26+N28+(IF(O16&gt;0,0,O16))&gt;'SDR Patient and Stations'!P8),'SDR Patient and Stations'!P8,(O26+N28+(IF(O16&gt;0,0,O16))))</f>
        <v>44</v>
      </c>
      <c r="Q26" s="116">
        <f>IF((P26+O28+(IF(P16&gt;0,0,P16))&gt;'SDR Patient and Stations'!Q8),'SDR Patient and Stations'!Q8,(P26+O28+(IF(P16&gt;0,0,P16))))</f>
        <v>44</v>
      </c>
      <c r="R26" s="117">
        <f>IF((Q26+P28+(IF(Q16&gt;0,0,Q16))&gt;'SDR Patient and Stations'!R8),'SDR Patient and Stations'!R8,(Q26+P28+(IF(Q16&gt;0,0,Q16))))</f>
        <v>44</v>
      </c>
      <c r="S26" s="116">
        <f>IF((R26+Q28+(IF(R16&gt;0,0,R16))&gt;'SDR Patient and Stations'!S8),'SDR Patient and Stations'!S8,(R26+Q28+(IF(R16&gt;0,0,R16))))</f>
        <v>44</v>
      </c>
      <c r="T26" s="117">
        <f>IF((S26+R28+(IF(S16&gt;0,0,S16))&gt;'SDR Patient and Stations'!T8),'SDR Patient and Stations'!T8,(S26+R28+(IF(S16&gt;0,0,S16))))</f>
        <v>44</v>
      </c>
      <c r="U26" s="116">
        <f>IF((T26+S28+(IF(T16&gt;0,0,T16))&gt;'SDR Patient and Stations'!U8),'SDR Patient and Stations'!U8,(T26+S28+(IF(T16&gt;0,0,T16))))</f>
        <v>44</v>
      </c>
      <c r="V26" s="117">
        <f>IF((U26+T28+(IF(U16&gt;0,0,U16))&gt;'SDR Patient and Stations'!V8),'SDR Patient and Stations'!V8,(U26+T28+(IF(U16&gt;0,0,U16))))</f>
        <v>44</v>
      </c>
      <c r="W26" s="116">
        <f>IF((V26+U28+(IF(V16&gt;0,0,V16))&gt;'SDR Patient and Stations'!W8),'SDR Patient and Stations'!W8,(V26+U28+(IF(V16&gt;0,0,V16))))</f>
        <v>44</v>
      </c>
      <c r="X26" s="117">
        <f>IF((W26+V28+(IF(W16&gt;0,0,W16))&gt;'SDR Patient and Stations'!X8),'SDR Patient and Stations'!X8,(W26+V28+(IF(W16&gt;0,0,W16))))</f>
        <v>44</v>
      </c>
      <c r="Y26" s="116">
        <f>IF((X26+W28+(IF(X16&gt;0,0,X16))&gt;'SDR Patient and Stations'!Y8),'SDR Patient and Stations'!Y8,(X26+W28+(IF(X16&gt;0,0,X16))))</f>
        <v>44</v>
      </c>
      <c r="Z26" s="117">
        <f>IF((Y26+X28+(IF(Y16&gt;0,0,Y16))&gt;'SDR Patient and Stations'!Z8),'SDR Patient and Stations'!Z8,(Y26+X28+(IF(Y16&gt;0,0,Y16))))</f>
        <v>44</v>
      </c>
      <c r="AA26" s="116">
        <f>IF((Z26+Y28+(IF(Z16&gt;0,0,Z16))&gt;'SDR Patient and Stations'!AA8),'SDR Patient and Stations'!AA8,(Z26+Y28+(IF(Z16&gt;0,0,Z16))))</f>
        <v>44</v>
      </c>
      <c r="AB26" s="117">
        <f>IF((AA26+Z28+(IF(AA16&gt;0,0,AA16))&gt;'SDR Patient and Stations'!AB8),'SDR Patient and Stations'!AB8,(AA26+Z28+(IF(AA16&gt;0,0,AA16))))</f>
        <v>44</v>
      </c>
      <c r="AC26" s="116">
        <f>IF((AB26+AA28+(IF(AB16&gt;0,0,AB16))&gt;'SDR Patient and Stations'!AC8),'SDR Patient and Stations'!AC8,(AB26+AA28+(IF(AB16&gt;0,0,AB16))))</f>
        <v>44</v>
      </c>
      <c r="AD26" s="117">
        <f>IF((AC26+AB28+(IF(AC16&gt;0,0,AC16))&gt;'SDR Patient and Stations'!AD8),'SDR Patient and Stations'!AD8,(AC26+AB28+(IF(AC16&gt;0,0,AC16))))</f>
        <v>44</v>
      </c>
      <c r="AE26" s="116">
        <f>IF((AD26+AC28+(IF(AD16&gt;0,0,AD16))&gt;'SDR Patient and Stations'!AE8),'SDR Patient and Stations'!AE8,(AD26+AC28+(IF(AD16&gt;0,0,AD16))))</f>
        <v>44</v>
      </c>
      <c r="AF26" s="117">
        <f>IF((AE26+AD28+(IF(AE16&gt;0,0,AE16))&gt;'SDR Patient and Stations'!AF8),'SDR Patient and Stations'!AF8,(AE26+AD28+(IF(AE16&gt;0,0,AE16))))</f>
        <v>44</v>
      </c>
      <c r="AG26" s="116">
        <f>IF((AF26+AE28+(IF(AF16&gt;0,0,AF16))&gt;'SDR Patient and Stations'!AG8),'SDR Patient and Stations'!AG8,(AF26+AE28+(IF(AF16&gt;0,0,AF16))))</f>
        <v>44</v>
      </c>
      <c r="AH26" s="117">
        <f>IF((AG26+AF28+(IF(AG16&gt;0,0,AG16))&gt;'SDR Patient and Stations'!AH8),'SDR Patient and Stations'!AH8,(AG26+AF28+(IF(AG16&gt;0,0,AG16))))</f>
        <v>44</v>
      </c>
      <c r="AI26" s="116">
        <f>IF((AH26+AG28+(IF(AH16&gt;0,0,AH16))&gt;'SDR Patient and Stations'!AI8),'SDR Patient and Stations'!AI8,(AH26+AG28+(IF(AH16&gt;0,0,AH16))))</f>
        <v>44</v>
      </c>
      <c r="AJ26" s="117">
        <f>IF((AI26+AH28+(IF(AI16&gt;0,0,AI16))&gt;'SDR Patient and Stations'!AJ8),'SDR Patient and Stations'!AJ8,(AI26+AH28+(IF(AI16&gt;0,0,AI16))))</f>
        <v>44</v>
      </c>
      <c r="AK26" s="116">
        <f>IF((AJ26+AI28+(IF(AJ16&gt;0,0,AJ16))&gt;'SDR Patient and Stations'!AK8),'SDR Patient and Stations'!AK8,(AJ26+AI28+(IF(AJ16&gt;0,0,AJ16))))</f>
        <v>44</v>
      </c>
      <c r="AL26" s="117">
        <f>IF((AK26+AJ28+(IF(AK16&gt;0,0,AK16))&gt;'SDR Patient and Stations'!AL8),'SDR Patient and Stations'!AL8,(AK26+AJ28+(IF(AK16&gt;0,0,AK16))))</f>
        <v>44</v>
      </c>
      <c r="AM26" s="116">
        <f>IF((AL26+AK28+(IF(AL16&gt;0,0,AL16))&gt;'SDR Patient and Stations'!AM8),'SDR Patient and Stations'!AM8,(AL26+AK28+(IF(AL16&gt;0,0,AL16))))</f>
        <v>44</v>
      </c>
      <c r="AN26" s="117">
        <f>IF((AM26+AL28+(IF(AM16&gt;0,0,AM16))&gt;'SDR Patient and Stations'!AN8),'SDR Patient and Stations'!AN8,(AM26+AL28+(IF(AM16&gt;0,0,AM16))))</f>
        <v>26</v>
      </c>
      <c r="AO26" s="116">
        <f>IF((AN26+AM28+(IF(AN16&gt;0,0,AN16))&gt;'SDR Patient and Stations'!AO8),'SDR Patient and Stations'!AO8,(AN26+AM28+(IF(AN16&gt;0,0,AN16))))</f>
        <v>26</v>
      </c>
      <c r="AP26" s="117">
        <f>IF((AO26+AN28+(IF(AO16&gt;0,0,AO16))&gt;'SDR Patient and Stations'!AP8),'SDR Patient and Stations'!AP8,(AO26+AN28+(IF(AO16&gt;0,0,AO16))))</f>
        <v>26.936708860759495</v>
      </c>
      <c r="AQ26" s="116">
        <f>IF((AP26+AO28+(IF(AP16&gt;0,0,AP16))&gt;'SDR Patient and Stations'!AQ8),'SDR Patient and Stations'!AQ8,(AP26+AO28+(IF(AP16&gt;0,0,AP16))))</f>
        <v>36.936708860759495</v>
      </c>
      <c r="AR26" s="117">
        <f>IF((AQ26+AP28+(IF(AQ16&gt;0,0,AQ16))&gt;'SDR Patient and Stations'!AR8),'SDR Patient and Stations'!AR8,(AQ26+AP28+(IF(AQ16&gt;0,0,AQ16))))</f>
        <v>44</v>
      </c>
      <c r="AS26" s="116">
        <f>IF((AR26+AQ28+(IF(AR16&gt;0,0,AR16))&gt;'SDR Patient and Stations'!AS8),'SDR Patient and Stations'!AS8,(AR26+AQ28+(IF(AR16&gt;0,0,AR16))))</f>
        <v>44</v>
      </c>
      <c r="AT26" s="117">
        <f>IF((AS26+AR28+(IF(AS16&gt;0,0,AS16))&gt;'SDR Patient and Stations'!AT8),'SDR Patient and Stations'!AT8,(AS26+AR28+(IF(AS16&gt;0,0,AS16))))</f>
        <v>44</v>
      </c>
      <c r="AU26" s="116">
        <f>IF((AT26+AS28+(IF(AT16&gt;0,0,AT16))&gt;'SDR Patient and Stations'!AU8),'SDR Patient and Stations'!AU8,(AT26+AS28+(IF(AT16&gt;0,0,AT16))))</f>
        <v>0</v>
      </c>
      <c r="AV26" s="117">
        <f>IF((AU26+AT28+(IF(AU16&gt;0,0,AU16))&gt;'SDR Patient and Stations'!AV8),'SDR Patient and Stations'!AV8,(AU26+AT28+(IF(AU16&gt;0,0,AU16))))</f>
        <v>0</v>
      </c>
      <c r="AW26" s="116">
        <f>IF((AV26+AU28+(IF(AV16&gt;0,0,AV16))&gt;'SDR Patient and Stations'!AW8),'SDR Patient and Stations'!AW8,(AV26+AU28+(IF(AV16&gt;0,0,AV16))))</f>
        <v>0</v>
      </c>
      <c r="AX26" s="117" t="e">
        <f>IF((AW26+AV28+(IF(AW16&gt;0,0,AW16))&gt;'SDR Patient and Stations'!AX8),'SDR Patient and Stations'!AX8,(AW26+AV28+(IF(AW16&gt;0,0,AW16))))</f>
        <v>#N/A</v>
      </c>
      <c r="AY26" s="116" t="e">
        <f>IF((AX26+AW28+(IF(AX16&gt;0,0,AX16))&gt;'SDR Patient and Stations'!AY8),'SDR Patient and Stations'!AY8,(AX26+AW28+(IF(AX16&gt;0,0,AX16))))</f>
        <v>#N/A</v>
      </c>
      <c r="AZ26" s="117" t="e">
        <f>IF((AY26+AX28+(IF(AY16&gt;0,0,AY16))&gt;'SDR Patient and Stations'!AZ8),'SDR Patient and Stations'!AZ8,(AY26+AX28+(IF(AY16&gt;0,0,AY16))))</f>
        <v>#N/A</v>
      </c>
      <c r="BB26" s="49" t="e">
        <f>HLOOKUP(BB19,'SDR Patient and Stations'!$B$6:$AT$13,4,FALSE)</f>
        <v>#N/A</v>
      </c>
      <c r="BC26" s="52" t="e">
        <f>HLOOKUP(BC19,'SDR Patient and Stations'!$B$6:$AT$13,4,FALSE)</f>
        <v>#N/A</v>
      </c>
      <c r="BD26" s="49" t="e">
        <f>HLOOKUP(BD19,'SDR Patient and Stations'!$B$6:$AT$13,4,FALSE)</f>
        <v>#N/A</v>
      </c>
      <c r="BE26" s="52" t="e">
        <f>HLOOKUP(BE19,'SDR Patient and Stations'!$B$6:$AT$13,4,FALSE)</f>
        <v>#N/A</v>
      </c>
    </row>
    <row r="27" spans="1:58" ht="42.75" customHeight="1" x14ac:dyDescent="0.55000000000000004">
      <c r="A27" s="194" t="s">
        <v>59</v>
      </c>
      <c r="B27" s="194"/>
      <c r="F27" s="25"/>
      <c r="G27" s="49"/>
      <c r="H27" s="52"/>
      <c r="I27" s="49"/>
      <c r="J27" s="52"/>
      <c r="K27" s="49"/>
      <c r="L27" s="52"/>
      <c r="M27" s="49"/>
      <c r="N27" s="52"/>
      <c r="O27" s="49"/>
      <c r="P27" s="52"/>
      <c r="Q27" s="49"/>
      <c r="R27" s="52"/>
      <c r="S27" s="49"/>
      <c r="T27" s="52"/>
      <c r="U27" s="49"/>
      <c r="V27" s="52"/>
      <c r="W27" s="49"/>
      <c r="X27" s="52"/>
      <c r="Y27" s="49"/>
      <c r="Z27" s="52"/>
      <c r="AA27" s="49"/>
      <c r="AB27" s="52"/>
      <c r="AC27" s="49"/>
      <c r="AD27" s="52"/>
      <c r="AE27" s="49"/>
      <c r="AF27" s="52"/>
      <c r="AG27" s="49"/>
      <c r="AH27" s="52"/>
      <c r="AI27" s="49"/>
      <c r="AJ27" s="52"/>
      <c r="AK27" s="49"/>
      <c r="AL27" s="52"/>
      <c r="AM27" s="49"/>
      <c r="AN27" s="52"/>
      <c r="AO27" s="49"/>
      <c r="AP27" s="52"/>
      <c r="AQ27" s="49"/>
      <c r="AR27" s="52"/>
      <c r="AS27" s="49"/>
      <c r="AT27" s="52"/>
      <c r="AU27" s="49"/>
      <c r="AV27" s="52"/>
      <c r="AW27" s="49"/>
      <c r="AX27" s="52"/>
      <c r="AY27" s="49"/>
      <c r="AZ27" s="52"/>
      <c r="BB27" s="49"/>
      <c r="BC27" s="52"/>
      <c r="BD27" s="49"/>
      <c r="BE27" s="52"/>
    </row>
    <row r="28" spans="1:58" x14ac:dyDescent="0.55000000000000004">
      <c r="A28" s="193" t="s">
        <v>58</v>
      </c>
      <c r="B28" s="193"/>
      <c r="F28" s="25"/>
      <c r="G28" s="116">
        <f>IF(F49&lt;0,0,F49)</f>
        <v>0</v>
      </c>
      <c r="H28" s="117">
        <f t="shared" ref="H28:K28" si="17">IF(G49&lt;0,0,G49)</f>
        <v>10</v>
      </c>
      <c r="I28" s="116">
        <f t="shared" si="17"/>
        <v>10</v>
      </c>
      <c r="J28" s="117">
        <f t="shared" si="17"/>
        <v>0.93517762351979883</v>
      </c>
      <c r="K28" s="116">
        <f t="shared" si="17"/>
        <v>0</v>
      </c>
      <c r="L28" s="117">
        <f t="shared" ref="L28:AZ28" si="18">IF(K49&lt;0,0,K49)</f>
        <v>0</v>
      </c>
      <c r="M28" s="116">
        <f t="shared" si="18"/>
        <v>0</v>
      </c>
      <c r="N28" s="117">
        <f t="shared" si="18"/>
        <v>10</v>
      </c>
      <c r="O28" s="116">
        <f t="shared" si="18"/>
        <v>10</v>
      </c>
      <c r="P28" s="117">
        <f t="shared" si="18"/>
        <v>10</v>
      </c>
      <c r="Q28" s="116">
        <f t="shared" si="18"/>
        <v>0</v>
      </c>
      <c r="R28" s="117">
        <f t="shared" si="18"/>
        <v>4.7100202918156313</v>
      </c>
      <c r="S28" s="116">
        <f t="shared" si="18"/>
        <v>0</v>
      </c>
      <c r="T28" s="117">
        <f t="shared" si="18"/>
        <v>0</v>
      </c>
      <c r="U28" s="116">
        <f t="shared" si="18"/>
        <v>0</v>
      </c>
      <c r="V28" s="117">
        <f t="shared" si="18"/>
        <v>2.2875495938031349</v>
      </c>
      <c r="W28" s="116">
        <f t="shared" si="18"/>
        <v>0</v>
      </c>
      <c r="X28" s="117">
        <f t="shared" si="18"/>
        <v>0</v>
      </c>
      <c r="Y28" s="116">
        <f t="shared" si="18"/>
        <v>0</v>
      </c>
      <c r="Z28" s="117">
        <f t="shared" si="18"/>
        <v>3.3041781669363246</v>
      </c>
      <c r="AA28" s="116">
        <f t="shared" si="18"/>
        <v>7.9726508361822042</v>
      </c>
      <c r="AB28" s="117">
        <f t="shared" si="18"/>
        <v>0</v>
      </c>
      <c r="AC28" s="116">
        <f t="shared" si="18"/>
        <v>0</v>
      </c>
      <c r="AD28" s="117">
        <f t="shared" si="18"/>
        <v>0.35654008438817897</v>
      </c>
      <c r="AE28" s="116">
        <f t="shared" si="18"/>
        <v>6.2293157218858966</v>
      </c>
      <c r="AF28" s="117">
        <f t="shared" si="18"/>
        <v>2.5554138967307196</v>
      </c>
      <c r="AG28" s="116">
        <f t="shared" si="18"/>
        <v>5.1051942383238753</v>
      </c>
      <c r="AH28" s="117">
        <f t="shared" si="18"/>
        <v>0</v>
      </c>
      <c r="AI28" s="116">
        <f t="shared" si="18"/>
        <v>1.2531645569620267</v>
      </c>
      <c r="AJ28" s="117">
        <f t="shared" si="18"/>
        <v>0</v>
      </c>
      <c r="AK28" s="116">
        <f t="shared" si="18"/>
        <v>0</v>
      </c>
      <c r="AL28" s="117">
        <f t="shared" si="18"/>
        <v>0</v>
      </c>
      <c r="AM28" s="116">
        <f t="shared" si="18"/>
        <v>0</v>
      </c>
      <c r="AN28" s="117">
        <f t="shared" si="18"/>
        <v>0.93670886075949511</v>
      </c>
      <c r="AO28" s="116">
        <f t="shared" si="18"/>
        <v>10</v>
      </c>
      <c r="AP28" s="117">
        <f t="shared" si="18"/>
        <v>10</v>
      </c>
      <c r="AQ28" s="116">
        <f t="shared" si="18"/>
        <v>10</v>
      </c>
      <c r="AR28" s="117">
        <f t="shared" si="18"/>
        <v>9.6008935219657445</v>
      </c>
      <c r="AS28" s="116">
        <f t="shared" si="18"/>
        <v>0</v>
      </c>
      <c r="AT28" s="117">
        <f t="shared" si="18"/>
        <v>0</v>
      </c>
      <c r="AU28" s="116">
        <f t="shared" si="18"/>
        <v>4.1033755274261594</v>
      </c>
      <c r="AV28" s="117" t="e">
        <f t="shared" si="18"/>
        <v>#N/A</v>
      </c>
      <c r="AW28" s="116" t="e">
        <f t="shared" si="18"/>
        <v>#N/A</v>
      </c>
      <c r="AX28" s="117" t="e">
        <f t="shared" si="18"/>
        <v>#N/A</v>
      </c>
      <c r="AY28" s="116" t="e">
        <f t="shared" si="18"/>
        <v>#N/A</v>
      </c>
      <c r="AZ28" s="117" t="e">
        <f t="shared" si="18"/>
        <v>#N/A</v>
      </c>
      <c r="BB28" s="49"/>
      <c r="BC28" s="52"/>
      <c r="BD28" s="49"/>
      <c r="BE28" s="52"/>
    </row>
    <row r="29" spans="1:58" ht="35.25" customHeight="1" x14ac:dyDescent="0.55000000000000004">
      <c r="A29" s="195" t="s">
        <v>60</v>
      </c>
      <c r="B29" s="196"/>
      <c r="F29" s="25"/>
      <c r="G29" s="49"/>
      <c r="H29" s="52"/>
      <c r="I29" s="49"/>
      <c r="J29" s="52"/>
      <c r="K29" s="49"/>
      <c r="L29" s="52"/>
      <c r="M29" s="49"/>
      <c r="N29" s="52"/>
      <c r="O29" s="49"/>
      <c r="P29" s="52"/>
      <c r="Q29" s="49"/>
      <c r="R29" s="52"/>
      <c r="S29" s="49"/>
      <c r="T29" s="52"/>
      <c r="U29" s="49"/>
      <c r="V29" s="52"/>
      <c r="W29" s="49"/>
      <c r="X29" s="52"/>
      <c r="Y29" s="49"/>
      <c r="Z29" s="52"/>
      <c r="AA29" s="49"/>
      <c r="AB29" s="52"/>
      <c r="AC29" s="49"/>
      <c r="AD29" s="52"/>
      <c r="AE29" s="49"/>
      <c r="AF29" s="52"/>
      <c r="AG29" s="49"/>
      <c r="AH29" s="52"/>
      <c r="AI29" s="49"/>
      <c r="AJ29" s="52"/>
      <c r="AK29" s="49"/>
      <c r="AL29" s="52"/>
      <c r="AM29" s="49"/>
      <c r="AN29" s="52"/>
      <c r="AO29" s="49"/>
      <c r="AP29" s="52"/>
      <c r="AQ29" s="49"/>
      <c r="AR29" s="52"/>
      <c r="AS29" s="49"/>
      <c r="AT29" s="52"/>
      <c r="AU29" s="49"/>
      <c r="AV29" s="52"/>
      <c r="AW29" s="49"/>
      <c r="AX29" s="52"/>
      <c r="AY29" s="49"/>
      <c r="AZ29" s="52"/>
      <c r="BB29" s="49"/>
      <c r="BC29" s="52"/>
      <c r="BD29" s="49"/>
      <c r="BE29" s="52"/>
    </row>
    <row r="30" spans="1:58" x14ac:dyDescent="0.55000000000000004">
      <c r="B30" s="3" t="s">
        <v>41</v>
      </c>
      <c r="F30" s="25">
        <f>HLOOKUP(F19,'SDR Patient and Stations'!$B$6:$AT$14,4,FALSE)</f>
        <v>124</v>
      </c>
      <c r="G30" s="68">
        <f>HLOOKUP(G19,'SDR Patient and Stations'!$B$6:$AT$14,4,FALSE)</f>
        <v>138</v>
      </c>
      <c r="H30" s="60">
        <f>HLOOKUP(H19,'SDR Patient and Stations'!$B$6:$AT$14,4,FALSE)</f>
        <v>146</v>
      </c>
      <c r="I30" s="68">
        <f>HLOOKUP(I19,'SDR Patient and Stations'!$B$6:$AT$14,4,FALSE)</f>
        <v>117</v>
      </c>
      <c r="J30" s="60">
        <f>HLOOKUP(J19,'SDR Patient and Stations'!$B$6:$AT$14,4,FALSE)</f>
        <v>118</v>
      </c>
      <c r="K30" s="68">
        <f>HLOOKUP(K19,'SDR Patient and Stations'!$B$6:$AT$14,4,FALSE)</f>
        <v>123</v>
      </c>
      <c r="L30" s="60">
        <f>HLOOKUP(L19,'SDR Patient and Stations'!$B$6:$AT$14,4,FALSE)</f>
        <v>129</v>
      </c>
      <c r="M30" s="68">
        <f>HLOOKUP(M19,'SDR Patient and Stations'!$B$6:$AT$14,4,FALSE)</f>
        <v>129</v>
      </c>
      <c r="N30" s="60">
        <f>HLOOKUP(N19,'SDR Patient and Stations'!$B$6:$AT$14,4,FALSE)</f>
        <v>131</v>
      </c>
      <c r="O30" s="68">
        <f>HLOOKUP(O19,'SDR Patient and Stations'!$B$6:$AT$14,4,FALSE)</f>
        <v>140</v>
      </c>
      <c r="P30" s="60">
        <f>HLOOKUP(P19,'SDR Patient and Stations'!$B$6:$AT$14,4,FALSE)</f>
        <v>137</v>
      </c>
      <c r="Q30" s="68">
        <f>HLOOKUP(Q19,'SDR Patient and Stations'!$B$6:$AT$14,4,FALSE)</f>
        <v>142</v>
      </c>
      <c r="R30" s="60">
        <f>HLOOKUP(R19,'SDR Patient and Stations'!$B$6:$AT$14,4,FALSE)</f>
        <v>134</v>
      </c>
      <c r="S30" s="68">
        <f>HLOOKUP(S19,'SDR Patient and Stations'!$B$6:$AT$14,4,FALSE)</f>
        <v>126</v>
      </c>
      <c r="T30" s="60">
        <f>HLOOKUP(T19,'SDR Patient and Stations'!$B$6:$AT$14,4,FALSE)</f>
        <v>131</v>
      </c>
      <c r="U30" s="68">
        <f>HLOOKUP(U19,'SDR Patient and Stations'!$B$6:$AT$14,4,FALSE)</f>
        <v>140</v>
      </c>
      <c r="V30" s="60">
        <f>HLOOKUP(V19,'SDR Patient and Stations'!$B$6:$AT$14,4,FALSE)</f>
        <v>133</v>
      </c>
      <c r="W30" s="68">
        <f>HLOOKUP(W19,'SDR Patient and Stations'!$B$6:$AT$14,4,FALSE)</f>
        <v>137</v>
      </c>
      <c r="X30" s="60">
        <f>HLOOKUP(X19,'SDR Patient and Stations'!$B$6:$AT$14,4,FALSE)</f>
        <v>134</v>
      </c>
      <c r="Y30" s="68">
        <f>HLOOKUP(Y19,'SDR Patient and Stations'!$B$6:$AT$14,4,FALSE)</f>
        <v>141</v>
      </c>
      <c r="Z30" s="60">
        <f>HLOOKUP(Z19,'SDR Patient and Stations'!$B$6:$AT$14,4,FALSE)</f>
        <v>150</v>
      </c>
      <c r="AA30" s="68">
        <f>HLOOKUP(AA19,'SDR Patient and Stations'!$B$6:$AT$14,4,FALSE)</f>
        <v>138</v>
      </c>
      <c r="AB30" s="60">
        <f>HLOOKUP(AB19,'SDR Patient and Stations'!$B$6:$AT$14,4,FALSE)</f>
        <v>139</v>
      </c>
      <c r="AC30" s="68">
        <f>HLOOKUP(AC19,'SDR Patient and Stations'!$B$6:$AT$14,4,FALSE)</f>
        <v>145</v>
      </c>
      <c r="AD30" s="60">
        <f>HLOOKUP(AD19,'SDR Patient and Stations'!$B$6:$AT$14,4,FALSE)</f>
        <v>148</v>
      </c>
      <c r="AE30" s="68">
        <f>HLOOKUP(AE19,'SDR Patient and Stations'!$B$6:$AT$14,4,FALSE)</f>
        <v>143</v>
      </c>
      <c r="AF30" s="60">
        <f>HLOOKUP(AF19,'SDR Patient and Stations'!$B$6:$AT$14,4,FALSE)</f>
        <v>150</v>
      </c>
      <c r="AG30" s="68">
        <f>HLOOKUP(AG19,'SDR Patient and Stations'!$B$6:$AT$14,4,FALSE)</f>
        <v>142</v>
      </c>
      <c r="AH30" s="60">
        <f>HLOOKUP(AH19,'SDR Patient and Stations'!$B$6:$AT$14,4,FALSE)</f>
        <v>143</v>
      </c>
      <c r="AI30" s="68">
        <f>HLOOKUP(AI19,'SDR Patient and Stations'!$B$6:$AT$14,4,FALSE)</f>
        <v>129</v>
      </c>
      <c r="AJ30" s="60">
        <f>HLOOKUP(AJ19,'SDR Patient and Stations'!$B$6:$AT$14,4,FALSE)</f>
        <v>0</v>
      </c>
      <c r="AK30" s="68">
        <f>HLOOKUP(AK19,'SDR Patient and Stations'!$B$6:$AT$14,4,FALSE)</f>
        <v>0</v>
      </c>
      <c r="AL30" s="60">
        <f>HLOOKUP(AL19,'SDR Patient and Stations'!$B$6:$AT$14,4,FALSE)</f>
        <v>134</v>
      </c>
      <c r="AM30" s="68">
        <f>HLOOKUP(AM19,'SDR Patient and Stations'!$B$6:$AT$14,4,FALSE)</f>
        <v>142</v>
      </c>
      <c r="AN30" s="60">
        <f>HLOOKUP(AN19,'SDR Patient and Stations'!$B$6:$AT$14,4,FALSE)</f>
        <v>153</v>
      </c>
      <c r="AO30" s="68">
        <f>HLOOKUP(AO19,'SDR Patient and Stations'!$B$6:$AT$14,4,FALSE)</f>
        <v>158</v>
      </c>
      <c r="AP30" s="60">
        <f>HLOOKUP(AP19,'SDR Patient and Stations'!$B$6:$AT$14,4,FALSE)</f>
        <v>153</v>
      </c>
      <c r="AQ30" s="68">
        <f>HLOOKUP(AQ19,'SDR Patient and Stations'!$B$6:$AT$14,4,FALSE)</f>
        <v>150</v>
      </c>
      <c r="AR30" s="60">
        <f>HLOOKUP(AR19,'SDR Patient and Stations'!$B$6:$AT$14,4,FALSE)</f>
        <v>138</v>
      </c>
      <c r="AS30" s="68">
        <f>HLOOKUP(AS19,'SDR Patient and Stations'!$B$6:$AT$14,4,FALSE)</f>
        <v>143</v>
      </c>
      <c r="AT30" s="60">
        <f>HLOOKUP(AT19,'SDR Patient and Stations'!$B$6:$AT$14,4,FALSE)</f>
        <v>151</v>
      </c>
      <c r="AU30" s="68" t="e">
        <f>HLOOKUP(AU19,'SDR Patient and Stations'!$B$6:$AT$14,4,FALSE)</f>
        <v>#N/A</v>
      </c>
      <c r="AV30" s="60" t="e">
        <f>HLOOKUP(AV19,'SDR Patient and Stations'!$B$6:$AT$14,4,FALSE)</f>
        <v>#N/A</v>
      </c>
      <c r="AW30" s="68" t="e">
        <f>HLOOKUP(AW19,'SDR Patient and Stations'!$B$6:$AT$14,4,FALSE)</f>
        <v>#N/A</v>
      </c>
      <c r="AX30" s="60" t="e">
        <f>HLOOKUP(AX19,'SDR Patient and Stations'!$B$6:$AT$14,4,FALSE)</f>
        <v>#N/A</v>
      </c>
      <c r="AY30" s="68" t="e">
        <f>HLOOKUP(AY19,'SDR Patient and Stations'!$B$6:$AT$14,4,FALSE)</f>
        <v>#N/A</v>
      </c>
      <c r="AZ30" s="60" t="e">
        <f>HLOOKUP(AZ19,'SDR Patient and Stations'!$B$6:$AT$14,4,FALSE)</f>
        <v>#N/A</v>
      </c>
      <c r="BB30" s="68" t="e">
        <f>HLOOKUP(BB19,'SDR Patient and Stations'!$B$6:$AT$13,3,FALSE)</f>
        <v>#N/A</v>
      </c>
      <c r="BC30" s="60" t="e">
        <f>HLOOKUP(BC19,'SDR Patient and Stations'!$B$6:$AT$13,3,FALSE)</f>
        <v>#N/A</v>
      </c>
      <c r="BD30" s="68" t="e">
        <f>HLOOKUP(BD19,'SDR Patient and Stations'!$B$6:$AT$13,3,FALSE)</f>
        <v>#N/A</v>
      </c>
    </row>
    <row r="31" spans="1:58" x14ac:dyDescent="0.55000000000000004">
      <c r="B31" s="3"/>
      <c r="F31" s="3"/>
      <c r="G31" s="49"/>
      <c r="H31" s="52"/>
      <c r="I31" s="49"/>
      <c r="J31" s="52"/>
      <c r="K31" s="49"/>
      <c r="L31" s="52"/>
      <c r="M31" s="49"/>
      <c r="N31" s="52"/>
      <c r="O31" s="49"/>
      <c r="P31" s="52"/>
      <c r="Q31" s="49"/>
      <c r="R31" s="52"/>
      <c r="S31" s="49"/>
      <c r="T31" s="52"/>
      <c r="U31" s="49"/>
      <c r="V31" s="52"/>
      <c r="W31" s="49"/>
      <c r="X31" s="52"/>
      <c r="Y31" s="49"/>
      <c r="Z31" s="52"/>
      <c r="AA31" s="49"/>
      <c r="AB31" s="52"/>
      <c r="AC31" s="49"/>
      <c r="AD31" s="52"/>
      <c r="AE31" s="49"/>
      <c r="AF31" s="52"/>
      <c r="AG31" s="49"/>
      <c r="AH31" s="52"/>
      <c r="AI31" s="49"/>
      <c r="AJ31" s="52"/>
      <c r="AK31" s="49"/>
      <c r="AL31" s="52"/>
      <c r="AM31" s="49"/>
      <c r="AN31" s="52"/>
      <c r="AO31" s="49"/>
      <c r="AP31" s="52"/>
      <c r="AQ31" s="49"/>
      <c r="AR31" s="52"/>
      <c r="AS31" s="49"/>
      <c r="AT31" s="52"/>
      <c r="AU31" s="49"/>
      <c r="AV31" s="52"/>
      <c r="AW31" s="49"/>
      <c r="AX31" s="52"/>
      <c r="AY31" s="49"/>
      <c r="AZ31" s="52"/>
      <c r="BB31" s="49"/>
      <c r="BC31" s="52"/>
      <c r="BD31" s="49"/>
    </row>
    <row r="32" spans="1:58" x14ac:dyDescent="0.55000000000000004">
      <c r="B32" s="3" t="s">
        <v>42</v>
      </c>
      <c r="F32" s="25">
        <f>HLOOKUP(F20,'SDR Patient and Stations'!$B$6:$AT$14,4,FALSE)</f>
        <v>91</v>
      </c>
      <c r="G32" s="68">
        <f>HLOOKUP(G20,'SDR Patient and Stations'!$B$6:$AT$14,4,FALSE)</f>
        <v>97</v>
      </c>
      <c r="H32" s="60">
        <f>HLOOKUP(H20,'SDR Patient and Stations'!$B$6:$AT$14,4,FALSE)</f>
        <v>110</v>
      </c>
      <c r="I32" s="68">
        <f>HLOOKUP(I20,'SDR Patient and Stations'!$B$6:$AT$14,4,FALSE)</f>
        <v>124</v>
      </c>
      <c r="J32" s="60">
        <f>HLOOKUP(J20,'SDR Patient and Stations'!$B$6:$AT$14,4,FALSE)</f>
        <v>138</v>
      </c>
      <c r="K32" s="68">
        <f>HLOOKUP(K20,'SDR Patient and Stations'!$B$6:$AT$14,4,FALSE)</f>
        <v>146</v>
      </c>
      <c r="L32" s="60">
        <f>HLOOKUP(L20,'SDR Patient and Stations'!$B$6:$AT$14,4,FALSE)</f>
        <v>117</v>
      </c>
      <c r="M32" s="68">
        <f>HLOOKUP(M20,'SDR Patient and Stations'!$B$6:$AT$14,4,FALSE)</f>
        <v>118</v>
      </c>
      <c r="N32" s="60">
        <f>HLOOKUP(N20,'SDR Patient and Stations'!$B$6:$AT$14,4,FALSE)</f>
        <v>123</v>
      </c>
      <c r="O32" s="68">
        <f>HLOOKUP(O20,'SDR Patient and Stations'!$B$6:$AT$14,4,FALSE)</f>
        <v>129</v>
      </c>
      <c r="P32" s="60">
        <f>HLOOKUP(P20,'SDR Patient and Stations'!$B$6:$AT$14,4,FALSE)</f>
        <v>129</v>
      </c>
      <c r="Q32" s="68">
        <f>HLOOKUP(Q20,'SDR Patient and Stations'!$B$6:$AT$14,4,FALSE)</f>
        <v>131</v>
      </c>
      <c r="R32" s="60">
        <f>HLOOKUP(R20,'SDR Patient and Stations'!$B$6:$AT$14,4,FALSE)</f>
        <v>140</v>
      </c>
      <c r="S32" s="68">
        <f>HLOOKUP(S20,'SDR Patient and Stations'!$B$6:$AT$14,4,FALSE)</f>
        <v>137</v>
      </c>
      <c r="T32" s="60">
        <f>HLOOKUP(T20,'SDR Patient and Stations'!$B$6:$AT$14,4,FALSE)</f>
        <v>142</v>
      </c>
      <c r="U32" s="68">
        <f>HLOOKUP(U20,'SDR Patient and Stations'!$B$6:$AT$14,4,FALSE)</f>
        <v>134</v>
      </c>
      <c r="V32" s="60">
        <f>HLOOKUP(V20,'SDR Patient and Stations'!$B$6:$AT$14,4,FALSE)</f>
        <v>126</v>
      </c>
      <c r="W32" s="68">
        <f>HLOOKUP(W20,'SDR Patient and Stations'!$B$6:$AT$14,4,FALSE)</f>
        <v>131</v>
      </c>
      <c r="X32" s="60">
        <f>HLOOKUP(X20,'SDR Patient and Stations'!$B$6:$AT$14,4,FALSE)</f>
        <v>140</v>
      </c>
      <c r="Y32" s="68">
        <f>HLOOKUP(Y20,'SDR Patient and Stations'!$B$6:$AT$14,4,FALSE)</f>
        <v>133</v>
      </c>
      <c r="Z32" s="60">
        <f>HLOOKUP(Z20,'SDR Patient and Stations'!$B$6:$AT$14,4,FALSE)</f>
        <v>137</v>
      </c>
      <c r="AA32" s="68">
        <f>HLOOKUP(AA20,'SDR Patient and Stations'!$B$6:$AT$14,4,FALSE)</f>
        <v>134</v>
      </c>
      <c r="AB32" s="60">
        <f>HLOOKUP(AB20,'SDR Patient and Stations'!$B$6:$AT$14,4,FALSE)</f>
        <v>141</v>
      </c>
      <c r="AC32" s="68">
        <f>HLOOKUP(AC20,'SDR Patient and Stations'!$B$6:$AT$14,4,FALSE)</f>
        <v>150</v>
      </c>
      <c r="AD32" s="60">
        <f>HLOOKUP(AD20,'SDR Patient and Stations'!$B$6:$AT$14,4,FALSE)</f>
        <v>138</v>
      </c>
      <c r="AE32" s="68">
        <f>HLOOKUP(AE20,'SDR Patient and Stations'!$B$6:$AT$14,4,FALSE)</f>
        <v>139</v>
      </c>
      <c r="AF32" s="60">
        <f>HLOOKUP(AF20,'SDR Patient and Stations'!$B$6:$AT$14,4,FALSE)</f>
        <v>145</v>
      </c>
      <c r="AG32" s="68">
        <f>HLOOKUP(AG20,'SDR Patient and Stations'!$B$6:$AT$14,4,FALSE)</f>
        <v>148</v>
      </c>
      <c r="AH32" s="60">
        <f>HLOOKUP(AH20,'SDR Patient and Stations'!$B$6:$AT$14,4,FALSE)</f>
        <v>143</v>
      </c>
      <c r="AI32" s="68">
        <f>HLOOKUP(AI20,'SDR Patient and Stations'!$B$6:$AT$14,4,FALSE)</f>
        <v>150</v>
      </c>
      <c r="AJ32" s="60">
        <f>HLOOKUP(AJ20,'SDR Patient and Stations'!$B$6:$AT$14,4,FALSE)</f>
        <v>142</v>
      </c>
      <c r="AK32" s="68">
        <f>HLOOKUP(AK20,'SDR Patient and Stations'!$B$6:$AT$14,4,FALSE)</f>
        <v>143</v>
      </c>
      <c r="AL32" s="60">
        <f>HLOOKUP(AL20,'SDR Patient and Stations'!$B$6:$AT$14,4,FALSE)</f>
        <v>129</v>
      </c>
      <c r="AM32" s="68">
        <f>HLOOKUP(AM20,'SDR Patient and Stations'!$B$6:$AT$14,4,FALSE)</f>
        <v>0</v>
      </c>
      <c r="AN32" s="60">
        <f>HLOOKUP(AN20,'SDR Patient and Stations'!$B$6:$AT$14,4,FALSE)</f>
        <v>0</v>
      </c>
      <c r="AO32" s="68">
        <f>HLOOKUP(AO20,'SDR Patient and Stations'!$B$6:$AT$14,4,FALSE)</f>
        <v>134</v>
      </c>
      <c r="AP32" s="60">
        <f>HLOOKUP(AP20,'SDR Patient and Stations'!$B$6:$AT$14,4,FALSE)</f>
        <v>142</v>
      </c>
      <c r="AQ32" s="68">
        <f>HLOOKUP(AQ20,'SDR Patient and Stations'!$B$6:$AT$14,4,FALSE)</f>
        <v>153</v>
      </c>
      <c r="AR32" s="60">
        <f>HLOOKUP(AR20,'SDR Patient and Stations'!$B$6:$AT$14,4,FALSE)</f>
        <v>158</v>
      </c>
      <c r="AS32" s="68">
        <f>HLOOKUP(AS20,'SDR Patient and Stations'!$B$6:$AT$14,4,FALSE)</f>
        <v>153</v>
      </c>
      <c r="AT32" s="60">
        <f>HLOOKUP(AT20,'SDR Patient and Stations'!$B$6:$AT$14,4,FALSE)</f>
        <v>150</v>
      </c>
      <c r="AU32" s="68">
        <f>HLOOKUP(AU20,'SDR Patient and Stations'!$B$6:$AT$14,4,FALSE)</f>
        <v>138</v>
      </c>
      <c r="AV32" s="60">
        <f>HLOOKUP(AV20,'SDR Patient and Stations'!$B$6:$AT$14,4,FALSE)</f>
        <v>143</v>
      </c>
      <c r="AW32" s="68">
        <f>HLOOKUP(AW20,'SDR Patient and Stations'!$B$6:$AT$14,4,FALSE)</f>
        <v>151</v>
      </c>
      <c r="AX32" s="60" t="e">
        <f>HLOOKUP(AX20,'SDR Patient and Stations'!$B$6:$AT$14,4,FALSE)</f>
        <v>#N/A</v>
      </c>
      <c r="AY32" s="68" t="e">
        <f>HLOOKUP(AY20,'SDR Patient and Stations'!$B$6:$AT$14,4,FALSE)</f>
        <v>#N/A</v>
      </c>
      <c r="AZ32" s="60" t="e">
        <f>HLOOKUP(AZ20,'SDR Patient and Stations'!$B$6:$AT$14,4,FALSE)</f>
        <v>#N/A</v>
      </c>
      <c r="BB32" s="68" t="e">
        <f>HLOOKUP(BB20,'SDR Patient and Stations'!$B$6:$AT$13,3,FALSE)</f>
        <v>#N/A</v>
      </c>
      <c r="BC32" s="60" t="e">
        <f>HLOOKUP(BC20,'SDR Patient and Stations'!$B$6:$AT$13,3,FALSE)</f>
        <v>#N/A</v>
      </c>
      <c r="BD32" s="68" t="e">
        <f>HLOOKUP(BD20,'SDR Patient and Stations'!$B$6:$AT$13,3,FALSE)</f>
        <v>#N/A</v>
      </c>
    </row>
    <row r="33" spans="2:56" x14ac:dyDescent="0.55000000000000004">
      <c r="B33" s="3"/>
      <c r="F33" s="3"/>
      <c r="G33" s="49"/>
      <c r="H33" s="52"/>
      <c r="I33" s="49"/>
      <c r="J33" s="52"/>
      <c r="K33" s="49"/>
      <c r="L33" s="52"/>
      <c r="M33" s="49"/>
      <c r="N33" s="52"/>
      <c r="O33" s="49"/>
      <c r="P33" s="52"/>
      <c r="Q33" s="49"/>
      <c r="R33" s="52"/>
      <c r="S33" s="49"/>
      <c r="T33" s="52"/>
      <c r="U33" s="49"/>
      <c r="V33" s="52"/>
      <c r="W33" s="49"/>
      <c r="X33" s="52"/>
      <c r="Y33" s="49"/>
      <c r="Z33" s="52"/>
      <c r="AA33" s="49"/>
      <c r="AB33" s="52"/>
      <c r="AC33" s="49"/>
      <c r="AD33" s="52"/>
      <c r="AE33" s="49"/>
      <c r="AF33" s="52"/>
      <c r="AG33" s="49"/>
      <c r="AH33" s="52"/>
      <c r="AI33" s="49"/>
      <c r="AJ33" s="52"/>
      <c r="AK33" s="49"/>
      <c r="AL33" s="52"/>
      <c r="AM33" s="49"/>
      <c r="AN33" s="52"/>
      <c r="AO33" s="49"/>
      <c r="AP33" s="52"/>
      <c r="AQ33" s="49"/>
      <c r="AR33" s="52"/>
      <c r="AS33" s="49"/>
      <c r="AT33" s="52"/>
      <c r="AU33" s="49"/>
      <c r="AV33" s="52"/>
      <c r="AW33" s="49"/>
      <c r="AX33" s="52"/>
      <c r="AY33" s="49"/>
      <c r="AZ33" s="52"/>
      <c r="BB33" s="49"/>
      <c r="BC33" s="52"/>
      <c r="BD33" s="49"/>
    </row>
    <row r="34" spans="2:56" x14ac:dyDescent="0.55000000000000004">
      <c r="B34" s="3" t="s">
        <v>17</v>
      </c>
      <c r="F34" s="18">
        <f t="shared" ref="F34:K34" si="19">F30-F32</f>
        <v>33</v>
      </c>
      <c r="G34" s="69">
        <f t="shared" si="19"/>
        <v>41</v>
      </c>
      <c r="H34" s="61">
        <f t="shared" si="19"/>
        <v>36</v>
      </c>
      <c r="I34" s="69">
        <f t="shared" si="19"/>
        <v>-7</v>
      </c>
      <c r="J34" s="61">
        <f t="shared" si="19"/>
        <v>-20</v>
      </c>
      <c r="K34" s="69">
        <f t="shared" si="19"/>
        <v>-23</v>
      </c>
      <c r="L34" s="61">
        <f t="shared" ref="L34:AZ34" si="20">L30-L32</f>
        <v>12</v>
      </c>
      <c r="M34" s="69">
        <f t="shared" si="20"/>
        <v>11</v>
      </c>
      <c r="N34" s="61">
        <f t="shared" si="20"/>
        <v>8</v>
      </c>
      <c r="O34" s="69">
        <f t="shared" si="20"/>
        <v>11</v>
      </c>
      <c r="P34" s="61">
        <f t="shared" si="20"/>
        <v>8</v>
      </c>
      <c r="Q34" s="69">
        <f t="shared" si="20"/>
        <v>11</v>
      </c>
      <c r="R34" s="61">
        <f t="shared" si="20"/>
        <v>-6</v>
      </c>
      <c r="S34" s="69">
        <f t="shared" si="20"/>
        <v>-11</v>
      </c>
      <c r="T34" s="61">
        <f t="shared" si="20"/>
        <v>-11</v>
      </c>
      <c r="U34" s="69">
        <f t="shared" si="20"/>
        <v>6</v>
      </c>
      <c r="V34" s="61">
        <f t="shared" si="20"/>
        <v>7</v>
      </c>
      <c r="W34" s="69">
        <f t="shared" si="20"/>
        <v>6</v>
      </c>
      <c r="X34" s="61">
        <f t="shared" si="20"/>
        <v>-6</v>
      </c>
      <c r="Y34" s="69">
        <f t="shared" si="20"/>
        <v>8</v>
      </c>
      <c r="Z34" s="61">
        <f t="shared" si="20"/>
        <v>13</v>
      </c>
      <c r="AA34" s="69">
        <f t="shared" si="20"/>
        <v>4</v>
      </c>
      <c r="AB34" s="61">
        <f t="shared" si="20"/>
        <v>-2</v>
      </c>
      <c r="AC34" s="69">
        <f t="shared" si="20"/>
        <v>-5</v>
      </c>
      <c r="AD34" s="61">
        <f t="shared" si="20"/>
        <v>10</v>
      </c>
      <c r="AE34" s="69">
        <f t="shared" si="20"/>
        <v>4</v>
      </c>
      <c r="AF34" s="61">
        <f t="shared" si="20"/>
        <v>5</v>
      </c>
      <c r="AG34" s="69">
        <f t="shared" si="20"/>
        <v>-6</v>
      </c>
      <c r="AH34" s="61">
        <f t="shared" si="20"/>
        <v>0</v>
      </c>
      <c r="AI34" s="69">
        <f t="shared" si="20"/>
        <v>-21</v>
      </c>
      <c r="AJ34" s="61">
        <f t="shared" si="20"/>
        <v>-142</v>
      </c>
      <c r="AK34" s="69">
        <f t="shared" si="20"/>
        <v>-143</v>
      </c>
      <c r="AL34" s="61">
        <f t="shared" si="20"/>
        <v>5</v>
      </c>
      <c r="AM34" s="69">
        <f t="shared" si="20"/>
        <v>142</v>
      </c>
      <c r="AN34" s="61">
        <f t="shared" si="20"/>
        <v>153</v>
      </c>
      <c r="AO34" s="69">
        <f t="shared" si="20"/>
        <v>24</v>
      </c>
      <c r="AP34" s="61">
        <f t="shared" si="20"/>
        <v>11</v>
      </c>
      <c r="AQ34" s="69">
        <f t="shared" si="20"/>
        <v>-3</v>
      </c>
      <c r="AR34" s="61">
        <f t="shared" si="20"/>
        <v>-20</v>
      </c>
      <c r="AS34" s="69">
        <f t="shared" si="20"/>
        <v>-10</v>
      </c>
      <c r="AT34" s="61">
        <f t="shared" si="20"/>
        <v>1</v>
      </c>
      <c r="AU34" s="69" t="e">
        <f t="shared" si="20"/>
        <v>#N/A</v>
      </c>
      <c r="AV34" s="61" t="e">
        <f t="shared" si="20"/>
        <v>#N/A</v>
      </c>
      <c r="AW34" s="69" t="e">
        <f t="shared" si="20"/>
        <v>#N/A</v>
      </c>
      <c r="AX34" s="61" t="e">
        <f t="shared" si="20"/>
        <v>#N/A</v>
      </c>
      <c r="AY34" s="69" t="e">
        <f t="shared" si="20"/>
        <v>#N/A</v>
      </c>
      <c r="AZ34" s="61" t="e">
        <f t="shared" si="20"/>
        <v>#N/A</v>
      </c>
      <c r="BB34" s="69" t="e">
        <f t="shared" ref="BB34:BD34" si="21">BB30-BB32</f>
        <v>#N/A</v>
      </c>
      <c r="BC34" s="61" t="e">
        <f t="shared" si="21"/>
        <v>#N/A</v>
      </c>
      <c r="BD34" s="69" t="e">
        <f t="shared" si="21"/>
        <v>#N/A</v>
      </c>
    </row>
    <row r="35" spans="2:56" x14ac:dyDescent="0.55000000000000004">
      <c r="B35" s="3"/>
      <c r="F35" s="3"/>
      <c r="G35" s="49"/>
      <c r="H35" s="52"/>
      <c r="I35" s="49"/>
      <c r="J35" s="52"/>
      <c r="K35" s="49"/>
      <c r="L35" s="52"/>
      <c r="M35" s="49"/>
      <c r="N35" s="52"/>
      <c r="O35" s="49"/>
      <c r="P35" s="52"/>
      <c r="Q35" s="49"/>
      <c r="R35" s="52"/>
      <c r="S35" s="49"/>
      <c r="T35" s="52"/>
      <c r="U35" s="49"/>
      <c r="V35" s="52"/>
      <c r="W35" s="49"/>
      <c r="X35" s="52"/>
      <c r="Y35" s="49"/>
      <c r="Z35" s="52"/>
      <c r="AA35" s="49"/>
      <c r="AB35" s="52"/>
      <c r="AC35" s="49"/>
      <c r="AD35" s="52"/>
      <c r="AE35" s="49"/>
      <c r="AF35" s="52"/>
      <c r="AG35" s="49"/>
      <c r="AH35" s="52"/>
      <c r="AI35" s="49"/>
      <c r="AJ35" s="52"/>
      <c r="AK35" s="49"/>
      <c r="AL35" s="52"/>
      <c r="AM35" s="49"/>
      <c r="AN35" s="52"/>
      <c r="AO35" s="49"/>
      <c r="AP35" s="52"/>
      <c r="AQ35" s="49"/>
      <c r="AR35" s="52"/>
      <c r="AS35" s="49"/>
      <c r="AT35" s="52"/>
      <c r="AU35" s="49"/>
      <c r="AV35" s="52"/>
      <c r="AW35" s="49"/>
      <c r="AX35" s="52"/>
      <c r="AY35" s="49"/>
      <c r="AZ35" s="52"/>
      <c r="BB35" s="49"/>
      <c r="BC35" s="52"/>
      <c r="BD35" s="49"/>
    </row>
    <row r="36" spans="2:56" ht="45" x14ac:dyDescent="0.55000000000000004">
      <c r="B36" s="22" t="s">
        <v>43</v>
      </c>
      <c r="F36" s="93">
        <f>IFERROR(F34/F32,0)</f>
        <v>0.36263736263736263</v>
      </c>
      <c r="G36" s="107">
        <f t="shared" ref="G36:AZ36" si="22">IFERROR(G34/G32,0)</f>
        <v>0.42268041237113402</v>
      </c>
      <c r="H36" s="108">
        <f t="shared" si="22"/>
        <v>0.32727272727272727</v>
      </c>
      <c r="I36" s="107">
        <f t="shared" si="22"/>
        <v>-5.6451612903225805E-2</v>
      </c>
      <c r="J36" s="108">
        <f t="shared" si="22"/>
        <v>-0.14492753623188406</v>
      </c>
      <c r="K36" s="107">
        <f t="shared" si="22"/>
        <v>-0.15753424657534246</v>
      </c>
      <c r="L36" s="108">
        <f t="shared" si="22"/>
        <v>0.10256410256410256</v>
      </c>
      <c r="M36" s="107">
        <f t="shared" si="22"/>
        <v>9.3220338983050849E-2</v>
      </c>
      <c r="N36" s="108">
        <f t="shared" si="22"/>
        <v>6.5040650406504072E-2</v>
      </c>
      <c r="O36" s="107">
        <f t="shared" si="22"/>
        <v>8.5271317829457363E-2</v>
      </c>
      <c r="P36" s="108">
        <f t="shared" si="22"/>
        <v>6.2015503875968991E-2</v>
      </c>
      <c r="Q36" s="107">
        <f t="shared" si="22"/>
        <v>8.3969465648854963E-2</v>
      </c>
      <c r="R36" s="108">
        <f t="shared" si="22"/>
        <v>-4.2857142857142858E-2</v>
      </c>
      <c r="S36" s="107">
        <f t="shared" si="22"/>
        <v>-8.0291970802919707E-2</v>
      </c>
      <c r="T36" s="108">
        <f t="shared" si="22"/>
        <v>-7.746478873239436E-2</v>
      </c>
      <c r="U36" s="107">
        <f t="shared" si="22"/>
        <v>4.4776119402985072E-2</v>
      </c>
      <c r="V36" s="108">
        <f t="shared" si="22"/>
        <v>5.5555555555555552E-2</v>
      </c>
      <c r="W36" s="107">
        <f t="shared" si="22"/>
        <v>4.5801526717557252E-2</v>
      </c>
      <c r="X36" s="108">
        <f t="shared" si="22"/>
        <v>-4.2857142857142858E-2</v>
      </c>
      <c r="Y36" s="107">
        <f t="shared" si="22"/>
        <v>6.0150375939849621E-2</v>
      </c>
      <c r="Z36" s="108">
        <f t="shared" si="22"/>
        <v>9.4890510948905105E-2</v>
      </c>
      <c r="AA36" s="107">
        <f t="shared" si="22"/>
        <v>2.9850746268656716E-2</v>
      </c>
      <c r="AB36" s="108">
        <f t="shared" si="22"/>
        <v>-1.4184397163120567E-2</v>
      </c>
      <c r="AC36" s="107">
        <f t="shared" si="22"/>
        <v>-3.3333333333333333E-2</v>
      </c>
      <c r="AD36" s="108">
        <f t="shared" si="22"/>
        <v>7.2463768115942032E-2</v>
      </c>
      <c r="AE36" s="107">
        <f t="shared" si="22"/>
        <v>2.8776978417266189E-2</v>
      </c>
      <c r="AF36" s="108">
        <f t="shared" si="22"/>
        <v>3.4482758620689655E-2</v>
      </c>
      <c r="AG36" s="107">
        <f t="shared" si="22"/>
        <v>-4.0540540540540543E-2</v>
      </c>
      <c r="AH36" s="108">
        <f t="shared" si="22"/>
        <v>0</v>
      </c>
      <c r="AI36" s="107">
        <f t="shared" si="22"/>
        <v>-0.14000000000000001</v>
      </c>
      <c r="AJ36" s="108">
        <f t="shared" si="22"/>
        <v>-1</v>
      </c>
      <c r="AK36" s="107">
        <f t="shared" si="22"/>
        <v>-1</v>
      </c>
      <c r="AL36" s="108">
        <f t="shared" si="22"/>
        <v>3.875968992248062E-2</v>
      </c>
      <c r="AM36" s="107">
        <f t="shared" si="22"/>
        <v>0</v>
      </c>
      <c r="AN36" s="108">
        <f t="shared" si="22"/>
        <v>0</v>
      </c>
      <c r="AO36" s="107">
        <f t="shared" si="22"/>
        <v>0.17910447761194029</v>
      </c>
      <c r="AP36" s="108">
        <f t="shared" si="22"/>
        <v>7.746478873239436E-2</v>
      </c>
      <c r="AQ36" s="107">
        <f t="shared" si="22"/>
        <v>-1.9607843137254902E-2</v>
      </c>
      <c r="AR36" s="108">
        <f t="shared" si="22"/>
        <v>-0.12658227848101267</v>
      </c>
      <c r="AS36" s="107">
        <f t="shared" si="22"/>
        <v>-6.535947712418301E-2</v>
      </c>
      <c r="AT36" s="108">
        <f t="shared" si="22"/>
        <v>6.6666666666666671E-3</v>
      </c>
      <c r="AU36" s="107">
        <f t="shared" si="22"/>
        <v>0</v>
      </c>
      <c r="AV36" s="108">
        <f t="shared" si="22"/>
        <v>0</v>
      </c>
      <c r="AW36" s="107">
        <f t="shared" si="22"/>
        <v>0</v>
      </c>
      <c r="AX36" s="108">
        <f t="shared" si="22"/>
        <v>0</v>
      </c>
      <c r="AY36" s="107">
        <f t="shared" si="22"/>
        <v>0</v>
      </c>
      <c r="AZ36" s="108">
        <f t="shared" si="22"/>
        <v>0</v>
      </c>
      <c r="BB36" s="70" t="e">
        <f t="shared" ref="BB36:BD36" si="23">BB34/BB32</f>
        <v>#N/A</v>
      </c>
      <c r="BC36" s="62" t="e">
        <f t="shared" si="23"/>
        <v>#N/A</v>
      </c>
      <c r="BD36" s="70" t="e">
        <f t="shared" si="23"/>
        <v>#N/A</v>
      </c>
    </row>
    <row r="37" spans="2:56" x14ac:dyDescent="0.55000000000000004">
      <c r="B37" s="3"/>
      <c r="F37" s="94"/>
      <c r="G37" s="111"/>
      <c r="H37" s="112"/>
      <c r="I37" s="111"/>
      <c r="J37" s="112"/>
      <c r="K37" s="111"/>
      <c r="L37" s="112"/>
      <c r="M37" s="111"/>
      <c r="N37" s="112"/>
      <c r="O37" s="111"/>
      <c r="P37" s="112"/>
      <c r="Q37" s="111"/>
      <c r="R37" s="112"/>
      <c r="S37" s="111"/>
      <c r="T37" s="112"/>
      <c r="U37" s="111"/>
      <c r="V37" s="112"/>
      <c r="W37" s="111"/>
      <c r="X37" s="112"/>
      <c r="Y37" s="111"/>
      <c r="Z37" s="112"/>
      <c r="AA37" s="111"/>
      <c r="AB37" s="112"/>
      <c r="AC37" s="111"/>
      <c r="AD37" s="112"/>
      <c r="AE37" s="111"/>
      <c r="AF37" s="112"/>
      <c r="AG37" s="111"/>
      <c r="AH37" s="112"/>
      <c r="AI37" s="111"/>
      <c r="AJ37" s="112"/>
      <c r="AK37" s="111"/>
      <c r="AL37" s="112"/>
      <c r="AM37" s="111"/>
      <c r="AN37" s="112"/>
      <c r="AO37" s="111"/>
      <c r="AP37" s="112"/>
      <c r="AQ37" s="111"/>
      <c r="AR37" s="112"/>
      <c r="AS37" s="111"/>
      <c r="AT37" s="112"/>
      <c r="AU37" s="111"/>
      <c r="AV37" s="112"/>
      <c r="AW37" s="111"/>
      <c r="AX37" s="112"/>
      <c r="AY37" s="111"/>
      <c r="AZ37" s="112"/>
      <c r="BB37" s="49"/>
      <c r="BC37" s="52"/>
      <c r="BD37" s="49"/>
    </row>
    <row r="38" spans="2:56" x14ac:dyDescent="0.55000000000000004">
      <c r="B38" s="23" t="s">
        <v>44</v>
      </c>
      <c r="F38" s="95">
        <f>F36/18</f>
        <v>2.0146520146520144E-2</v>
      </c>
      <c r="G38" s="107">
        <f t="shared" ref="G38:BD38" si="24">G36/18</f>
        <v>2.3482245131729668E-2</v>
      </c>
      <c r="H38" s="108">
        <f t="shared" si="24"/>
        <v>1.8181818181818181E-2</v>
      </c>
      <c r="I38" s="107">
        <f t="shared" si="24"/>
        <v>-3.1362007168458782E-3</v>
      </c>
      <c r="J38" s="108">
        <f t="shared" si="24"/>
        <v>-8.0515297906602265E-3</v>
      </c>
      <c r="K38" s="107">
        <f t="shared" si="24"/>
        <v>-8.7519025875190254E-3</v>
      </c>
      <c r="L38" s="108">
        <f t="shared" ref="L38:AZ38" si="25">L36/18</f>
        <v>5.6980056980056974E-3</v>
      </c>
      <c r="M38" s="107">
        <f t="shared" si="25"/>
        <v>5.1789077212806029E-3</v>
      </c>
      <c r="N38" s="108">
        <f t="shared" si="25"/>
        <v>3.6133694670280039E-3</v>
      </c>
      <c r="O38" s="107">
        <f t="shared" si="25"/>
        <v>4.7372954349698534E-3</v>
      </c>
      <c r="P38" s="108">
        <f t="shared" si="25"/>
        <v>3.4453057708871662E-3</v>
      </c>
      <c r="Q38" s="107">
        <f t="shared" si="25"/>
        <v>4.6649703138252757E-3</v>
      </c>
      <c r="R38" s="108">
        <f t="shared" si="25"/>
        <v>-2.3809523809523812E-3</v>
      </c>
      <c r="S38" s="107">
        <f t="shared" si="25"/>
        <v>-4.4606650446066508E-3</v>
      </c>
      <c r="T38" s="108">
        <f t="shared" si="25"/>
        <v>-4.3035993740219089E-3</v>
      </c>
      <c r="U38" s="107">
        <f t="shared" si="25"/>
        <v>2.4875621890547263E-3</v>
      </c>
      <c r="V38" s="108">
        <f t="shared" si="25"/>
        <v>3.0864197530864196E-3</v>
      </c>
      <c r="W38" s="107">
        <f t="shared" si="25"/>
        <v>2.5445292620865142E-3</v>
      </c>
      <c r="X38" s="108">
        <f t="shared" si="25"/>
        <v>-2.3809523809523812E-3</v>
      </c>
      <c r="Y38" s="107">
        <f t="shared" si="25"/>
        <v>3.3416875522138678E-3</v>
      </c>
      <c r="Z38" s="108">
        <f t="shared" si="25"/>
        <v>5.2716950527169504E-3</v>
      </c>
      <c r="AA38" s="107">
        <f t="shared" si="25"/>
        <v>1.658374792703151E-3</v>
      </c>
      <c r="AB38" s="108">
        <f t="shared" si="25"/>
        <v>-7.8802206461780924E-4</v>
      </c>
      <c r="AC38" s="107">
        <f t="shared" si="25"/>
        <v>-1.8518518518518519E-3</v>
      </c>
      <c r="AD38" s="108">
        <f t="shared" si="25"/>
        <v>4.0257648953301133E-3</v>
      </c>
      <c r="AE38" s="107">
        <f t="shared" si="25"/>
        <v>1.598721023181455E-3</v>
      </c>
      <c r="AF38" s="108">
        <f t="shared" si="25"/>
        <v>1.9157088122605363E-3</v>
      </c>
      <c r="AG38" s="107">
        <f t="shared" si="25"/>
        <v>-2.2522522522522522E-3</v>
      </c>
      <c r="AH38" s="108">
        <f t="shared" si="25"/>
        <v>0</v>
      </c>
      <c r="AI38" s="107">
        <f t="shared" si="25"/>
        <v>-7.7777777777777784E-3</v>
      </c>
      <c r="AJ38" s="108">
        <f t="shared" si="25"/>
        <v>-5.5555555555555552E-2</v>
      </c>
      <c r="AK38" s="107">
        <f t="shared" si="25"/>
        <v>-5.5555555555555552E-2</v>
      </c>
      <c r="AL38" s="108">
        <f t="shared" si="25"/>
        <v>2.1533161068044791E-3</v>
      </c>
      <c r="AM38" s="107">
        <f t="shared" si="25"/>
        <v>0</v>
      </c>
      <c r="AN38" s="108">
        <f t="shared" si="25"/>
        <v>0</v>
      </c>
      <c r="AO38" s="107">
        <f t="shared" si="25"/>
        <v>9.9502487562189053E-3</v>
      </c>
      <c r="AP38" s="108">
        <f t="shared" si="25"/>
        <v>4.3035993740219089E-3</v>
      </c>
      <c r="AQ38" s="107">
        <f t="shared" si="25"/>
        <v>-1.0893246187363833E-3</v>
      </c>
      <c r="AR38" s="108">
        <f t="shared" si="25"/>
        <v>-7.0323488045007038E-3</v>
      </c>
      <c r="AS38" s="107">
        <f t="shared" si="25"/>
        <v>-3.6310820624546117E-3</v>
      </c>
      <c r="AT38" s="108">
        <f t="shared" si="25"/>
        <v>3.7037037037037041E-4</v>
      </c>
      <c r="AU38" s="107">
        <f t="shared" si="25"/>
        <v>0</v>
      </c>
      <c r="AV38" s="108">
        <f t="shared" si="25"/>
        <v>0</v>
      </c>
      <c r="AW38" s="107">
        <f t="shared" si="25"/>
        <v>0</v>
      </c>
      <c r="AX38" s="108">
        <f t="shared" si="25"/>
        <v>0</v>
      </c>
      <c r="AY38" s="107">
        <f t="shared" si="25"/>
        <v>0</v>
      </c>
      <c r="AZ38" s="108">
        <f t="shared" si="25"/>
        <v>0</v>
      </c>
      <c r="BB38" s="70" t="e">
        <f t="shared" si="24"/>
        <v>#N/A</v>
      </c>
      <c r="BC38" s="62" t="e">
        <f t="shared" si="24"/>
        <v>#N/A</v>
      </c>
      <c r="BD38" s="70" t="e">
        <f t="shared" si="24"/>
        <v>#N/A</v>
      </c>
    </row>
    <row r="39" spans="2:56" x14ac:dyDescent="0.55000000000000004">
      <c r="B39" s="3"/>
      <c r="F39" s="3"/>
      <c r="G39" s="49"/>
      <c r="H39" s="52"/>
      <c r="I39" s="49"/>
      <c r="J39" s="52"/>
      <c r="K39" s="49"/>
      <c r="L39" s="52"/>
      <c r="M39" s="49"/>
      <c r="N39" s="52"/>
      <c r="O39" s="49"/>
      <c r="P39" s="52"/>
      <c r="Q39" s="49"/>
      <c r="R39" s="52"/>
      <c r="S39" s="49"/>
      <c r="T39" s="52"/>
      <c r="U39" s="49"/>
      <c r="V39" s="52"/>
      <c r="W39" s="49"/>
      <c r="X39" s="52"/>
      <c r="Y39" s="49"/>
      <c r="Z39" s="52"/>
      <c r="AA39" s="49"/>
      <c r="AB39" s="52"/>
      <c r="AC39" s="49"/>
      <c r="AD39" s="52"/>
      <c r="AE39" s="49"/>
      <c r="AF39" s="52"/>
      <c r="AG39" s="49"/>
      <c r="AH39" s="52"/>
      <c r="AI39" s="49"/>
      <c r="AJ39" s="52"/>
      <c r="AK39" s="49"/>
      <c r="AL39" s="52"/>
      <c r="AM39" s="49"/>
      <c r="AN39" s="52"/>
      <c r="AO39" s="49"/>
      <c r="AP39" s="52"/>
      <c r="AQ39" s="49"/>
      <c r="AR39" s="52"/>
      <c r="AS39" s="49"/>
      <c r="AT39" s="52"/>
      <c r="AU39" s="49"/>
      <c r="AV39" s="52"/>
      <c r="AW39" s="49"/>
      <c r="AX39" s="52"/>
      <c r="AY39" s="49"/>
      <c r="AZ39" s="52"/>
      <c r="BB39" s="49"/>
      <c r="BC39" s="52"/>
      <c r="BD39" s="49"/>
    </row>
    <row r="40" spans="2:56" ht="90" x14ac:dyDescent="0.55000000000000004">
      <c r="B40" s="22" t="s">
        <v>45</v>
      </c>
      <c r="F40" s="91">
        <f>F38*F41</f>
        <v>0.36263736263736257</v>
      </c>
      <c r="G40" s="120">
        <f t="shared" ref="G40:BD40" si="26">G38*G41</f>
        <v>0.42268041237113402</v>
      </c>
      <c r="H40" s="108">
        <f t="shared" si="26"/>
        <v>0.32727272727272727</v>
      </c>
      <c r="I40" s="107">
        <f t="shared" si="26"/>
        <v>-5.6451612903225812E-2</v>
      </c>
      <c r="J40" s="108">
        <f t="shared" si="26"/>
        <v>-0.14492753623188409</v>
      </c>
      <c r="K40" s="107">
        <f t="shared" si="26"/>
        <v>-0.15753424657534246</v>
      </c>
      <c r="L40" s="108">
        <f t="shared" ref="L40:AZ40" si="27">L38*L41</f>
        <v>0.10256410256410256</v>
      </c>
      <c r="M40" s="107">
        <f t="shared" si="27"/>
        <v>9.3220338983050849E-2</v>
      </c>
      <c r="N40" s="108">
        <f t="shared" si="27"/>
        <v>6.5040650406504072E-2</v>
      </c>
      <c r="O40" s="107">
        <f t="shared" si="27"/>
        <v>8.5271317829457363E-2</v>
      </c>
      <c r="P40" s="108">
        <f t="shared" si="27"/>
        <v>6.2015503875968991E-2</v>
      </c>
      <c r="Q40" s="107">
        <f t="shared" si="27"/>
        <v>8.3969465648854963E-2</v>
      </c>
      <c r="R40" s="108">
        <f t="shared" si="27"/>
        <v>-4.2857142857142858E-2</v>
      </c>
      <c r="S40" s="107">
        <f t="shared" si="27"/>
        <v>-8.0291970802919721E-2</v>
      </c>
      <c r="T40" s="108">
        <f t="shared" si="27"/>
        <v>-7.746478873239436E-2</v>
      </c>
      <c r="U40" s="107">
        <f t="shared" si="27"/>
        <v>4.4776119402985072E-2</v>
      </c>
      <c r="V40" s="108">
        <f t="shared" si="27"/>
        <v>5.5555555555555552E-2</v>
      </c>
      <c r="W40" s="107">
        <f t="shared" si="27"/>
        <v>4.5801526717557259E-2</v>
      </c>
      <c r="X40" s="108">
        <f t="shared" si="27"/>
        <v>-4.2857142857142858E-2</v>
      </c>
      <c r="Y40" s="107">
        <f t="shared" si="27"/>
        <v>6.0150375939849621E-2</v>
      </c>
      <c r="Z40" s="108">
        <f t="shared" si="27"/>
        <v>9.4890510948905105E-2</v>
      </c>
      <c r="AA40" s="107">
        <f t="shared" si="27"/>
        <v>2.9850746268656716E-2</v>
      </c>
      <c r="AB40" s="108">
        <f t="shared" si="27"/>
        <v>-1.4184397163120567E-2</v>
      </c>
      <c r="AC40" s="107">
        <f t="shared" si="27"/>
        <v>-3.3333333333333333E-2</v>
      </c>
      <c r="AD40" s="108">
        <f t="shared" si="27"/>
        <v>7.2463768115942045E-2</v>
      </c>
      <c r="AE40" s="107">
        <f t="shared" si="27"/>
        <v>2.8776978417266189E-2</v>
      </c>
      <c r="AF40" s="108">
        <f t="shared" si="27"/>
        <v>3.4482758620689655E-2</v>
      </c>
      <c r="AG40" s="107">
        <f t="shared" si="27"/>
        <v>-4.0540540540540543E-2</v>
      </c>
      <c r="AH40" s="108">
        <f t="shared" si="27"/>
        <v>0</v>
      </c>
      <c r="AI40" s="107">
        <f t="shared" si="27"/>
        <v>-0.14000000000000001</v>
      </c>
      <c r="AJ40" s="108">
        <f t="shared" si="27"/>
        <v>-1</v>
      </c>
      <c r="AK40" s="107">
        <f t="shared" si="27"/>
        <v>-1</v>
      </c>
      <c r="AL40" s="108">
        <f t="shared" si="27"/>
        <v>3.875968992248062E-2</v>
      </c>
      <c r="AM40" s="107">
        <f t="shared" si="27"/>
        <v>0</v>
      </c>
      <c r="AN40" s="108">
        <f t="shared" si="27"/>
        <v>0</v>
      </c>
      <c r="AO40" s="107">
        <f t="shared" si="27"/>
        <v>0.17910447761194029</v>
      </c>
      <c r="AP40" s="108">
        <f t="shared" si="27"/>
        <v>7.746478873239436E-2</v>
      </c>
      <c r="AQ40" s="107">
        <f t="shared" si="27"/>
        <v>-1.9607843137254902E-2</v>
      </c>
      <c r="AR40" s="108">
        <f t="shared" si="27"/>
        <v>-0.12658227848101267</v>
      </c>
      <c r="AS40" s="107">
        <f t="shared" si="27"/>
        <v>-6.535947712418301E-2</v>
      </c>
      <c r="AT40" s="108">
        <f t="shared" si="27"/>
        <v>6.6666666666666671E-3</v>
      </c>
      <c r="AU40" s="107">
        <f t="shared" si="27"/>
        <v>0</v>
      </c>
      <c r="AV40" s="108">
        <f t="shared" si="27"/>
        <v>0</v>
      </c>
      <c r="AW40" s="107">
        <f t="shared" si="27"/>
        <v>0</v>
      </c>
      <c r="AX40" s="108">
        <f t="shared" si="27"/>
        <v>0</v>
      </c>
      <c r="AY40" s="107">
        <f t="shared" si="27"/>
        <v>0</v>
      </c>
      <c r="AZ40" s="108">
        <f t="shared" si="27"/>
        <v>0</v>
      </c>
      <c r="BB40" s="70" t="e">
        <f t="shared" si="26"/>
        <v>#N/A</v>
      </c>
      <c r="BC40" s="62" t="e">
        <f t="shared" si="26"/>
        <v>#N/A</v>
      </c>
      <c r="BD40" s="70" t="e">
        <f t="shared" si="26"/>
        <v>#N/A</v>
      </c>
    </row>
    <row r="41" spans="2:56" s="27" customFormat="1" ht="24" customHeight="1" x14ac:dyDescent="0.55000000000000004">
      <c r="B41" s="97" t="s">
        <v>52</v>
      </c>
      <c r="F41" s="121">
        <v>18</v>
      </c>
      <c r="G41" s="121">
        <v>18</v>
      </c>
      <c r="H41" s="121">
        <v>18</v>
      </c>
      <c r="I41" s="121">
        <v>18</v>
      </c>
      <c r="J41" s="121">
        <v>18</v>
      </c>
      <c r="K41" s="121">
        <v>18</v>
      </c>
      <c r="L41" s="121">
        <v>18</v>
      </c>
      <c r="M41" s="121">
        <v>18</v>
      </c>
      <c r="N41" s="121">
        <v>18</v>
      </c>
      <c r="O41" s="121">
        <v>18</v>
      </c>
      <c r="P41" s="121">
        <v>18</v>
      </c>
      <c r="Q41" s="121">
        <v>18</v>
      </c>
      <c r="R41" s="121">
        <v>18</v>
      </c>
      <c r="S41" s="121">
        <v>18</v>
      </c>
      <c r="T41" s="121">
        <v>18</v>
      </c>
      <c r="U41" s="121">
        <v>18</v>
      </c>
      <c r="V41" s="121">
        <v>18</v>
      </c>
      <c r="W41" s="121">
        <v>18</v>
      </c>
      <c r="X41" s="121">
        <v>18</v>
      </c>
      <c r="Y41" s="121">
        <v>18</v>
      </c>
      <c r="Z41" s="121">
        <v>18</v>
      </c>
      <c r="AA41" s="121">
        <v>18</v>
      </c>
      <c r="AB41" s="121">
        <v>18</v>
      </c>
      <c r="AC41" s="121">
        <v>18</v>
      </c>
      <c r="AD41" s="121">
        <v>18</v>
      </c>
      <c r="AE41" s="121">
        <v>18</v>
      </c>
      <c r="AF41" s="121">
        <v>18</v>
      </c>
      <c r="AG41" s="121">
        <v>18</v>
      </c>
      <c r="AH41" s="121">
        <v>18</v>
      </c>
      <c r="AI41" s="121">
        <v>18</v>
      </c>
      <c r="AJ41" s="121">
        <v>18</v>
      </c>
      <c r="AK41" s="121">
        <v>18</v>
      </c>
      <c r="AL41" s="121">
        <v>18</v>
      </c>
      <c r="AM41" s="121">
        <v>18</v>
      </c>
      <c r="AN41" s="121">
        <v>18</v>
      </c>
      <c r="AO41" s="121">
        <v>18</v>
      </c>
      <c r="AP41" s="121">
        <v>18</v>
      </c>
      <c r="AQ41" s="121">
        <v>18</v>
      </c>
      <c r="AR41" s="121">
        <v>18</v>
      </c>
      <c r="AS41" s="121">
        <v>18</v>
      </c>
      <c r="AT41" s="121">
        <v>18</v>
      </c>
      <c r="AU41" s="121">
        <v>18</v>
      </c>
      <c r="AV41" s="121">
        <v>18</v>
      </c>
      <c r="AW41" s="121">
        <v>18</v>
      </c>
      <c r="AX41" s="121">
        <v>18</v>
      </c>
      <c r="AY41" s="121">
        <v>18</v>
      </c>
      <c r="AZ41" s="121">
        <v>18</v>
      </c>
      <c r="BB41" s="98">
        <v>18</v>
      </c>
      <c r="BC41" s="99">
        <v>18</v>
      </c>
      <c r="BD41" s="98">
        <v>18</v>
      </c>
    </row>
    <row r="42" spans="2:56" x14ac:dyDescent="0.55000000000000004">
      <c r="B42" s="3"/>
      <c r="F42" s="3"/>
      <c r="G42" s="49"/>
      <c r="H42" s="52"/>
      <c r="I42" s="49"/>
      <c r="J42" s="52"/>
      <c r="K42" s="49"/>
      <c r="L42" s="52"/>
      <c r="M42" s="49"/>
      <c r="N42" s="52"/>
      <c r="O42" s="49"/>
      <c r="P42" s="52"/>
      <c r="Q42" s="49"/>
      <c r="R42" s="52"/>
      <c r="S42" s="49"/>
      <c r="T42" s="52"/>
      <c r="U42" s="49"/>
      <c r="V42" s="52"/>
      <c r="W42" s="49"/>
      <c r="X42" s="52"/>
      <c r="Y42" s="49"/>
      <c r="Z42" s="52"/>
      <c r="AA42" s="49"/>
      <c r="AB42" s="52"/>
      <c r="AC42" s="49"/>
      <c r="AD42" s="52"/>
      <c r="AE42" s="49"/>
      <c r="AF42" s="52"/>
      <c r="AG42" s="49"/>
      <c r="AH42" s="52"/>
      <c r="AI42" s="49"/>
      <c r="AJ42" s="52"/>
      <c r="AK42" s="49"/>
      <c r="AL42" s="52"/>
      <c r="AM42" s="49"/>
      <c r="AN42" s="52"/>
      <c r="AO42" s="49"/>
      <c r="AP42" s="52"/>
      <c r="AQ42" s="49"/>
      <c r="AR42" s="52"/>
      <c r="AS42" s="49"/>
      <c r="AT42" s="52"/>
      <c r="AU42" s="49"/>
      <c r="AV42" s="52"/>
      <c r="AW42" s="49"/>
      <c r="AX42" s="52"/>
      <c r="AY42" s="49"/>
      <c r="AZ42" s="52"/>
      <c r="BB42" s="49"/>
      <c r="BC42" s="52"/>
      <c r="BD42" s="49"/>
    </row>
    <row r="43" spans="2:56" ht="67.5" x14ac:dyDescent="0.55000000000000004">
      <c r="B43" s="22" t="s">
        <v>24</v>
      </c>
      <c r="F43" s="93">
        <f>F30+(F30*F40)</f>
        <v>168.96703296703296</v>
      </c>
      <c r="G43" s="109">
        <f t="shared" ref="G43:BD43" si="28">G30+(G30*G40)</f>
        <v>196.32989690721649</v>
      </c>
      <c r="H43" s="110">
        <f t="shared" si="28"/>
        <v>193.78181818181818</v>
      </c>
      <c r="I43" s="109">
        <f t="shared" si="28"/>
        <v>110.39516129032258</v>
      </c>
      <c r="J43" s="110">
        <f t="shared" si="28"/>
        <v>100.89855072463767</v>
      </c>
      <c r="K43" s="109">
        <f t="shared" si="28"/>
        <v>103.62328767123287</v>
      </c>
      <c r="L43" s="110">
        <f t="shared" ref="L43:AZ43" si="29">L30+(L30*L40)</f>
        <v>142.23076923076923</v>
      </c>
      <c r="M43" s="109">
        <f t="shared" si="29"/>
        <v>141.02542372881356</v>
      </c>
      <c r="N43" s="110">
        <f t="shared" si="29"/>
        <v>139.52032520325204</v>
      </c>
      <c r="O43" s="109">
        <f t="shared" si="29"/>
        <v>151.93798449612405</v>
      </c>
      <c r="P43" s="110">
        <f t="shared" si="29"/>
        <v>145.49612403100775</v>
      </c>
      <c r="Q43" s="109">
        <f t="shared" si="29"/>
        <v>153.92366412213741</v>
      </c>
      <c r="R43" s="110">
        <f t="shared" si="29"/>
        <v>128.25714285714287</v>
      </c>
      <c r="S43" s="109">
        <f t="shared" si="29"/>
        <v>115.88321167883211</v>
      </c>
      <c r="T43" s="110">
        <f t="shared" si="29"/>
        <v>120.85211267605634</v>
      </c>
      <c r="U43" s="109">
        <f t="shared" si="29"/>
        <v>146.26865671641792</v>
      </c>
      <c r="V43" s="110">
        <f t="shared" si="29"/>
        <v>140.38888888888889</v>
      </c>
      <c r="W43" s="109">
        <f t="shared" si="29"/>
        <v>143.27480916030535</v>
      </c>
      <c r="X43" s="110">
        <f t="shared" si="29"/>
        <v>128.25714285714287</v>
      </c>
      <c r="Y43" s="109">
        <f t="shared" si="29"/>
        <v>149.48120300751879</v>
      </c>
      <c r="Z43" s="110">
        <f t="shared" si="29"/>
        <v>164.23357664233578</v>
      </c>
      <c r="AA43" s="109">
        <f t="shared" si="29"/>
        <v>142.11940298507463</v>
      </c>
      <c r="AB43" s="110">
        <f t="shared" si="29"/>
        <v>137.02836879432624</v>
      </c>
      <c r="AC43" s="109">
        <f t="shared" si="29"/>
        <v>140.16666666666666</v>
      </c>
      <c r="AD43" s="110">
        <f t="shared" si="29"/>
        <v>158.72463768115944</v>
      </c>
      <c r="AE43" s="109">
        <f t="shared" si="29"/>
        <v>147.11510791366908</v>
      </c>
      <c r="AF43" s="110">
        <f t="shared" si="29"/>
        <v>155.17241379310346</v>
      </c>
      <c r="AG43" s="109">
        <f t="shared" si="29"/>
        <v>136.24324324324326</v>
      </c>
      <c r="AH43" s="110">
        <f t="shared" si="29"/>
        <v>143</v>
      </c>
      <c r="AI43" s="109">
        <f t="shared" si="29"/>
        <v>110.94</v>
      </c>
      <c r="AJ43" s="110">
        <f t="shared" si="29"/>
        <v>0</v>
      </c>
      <c r="AK43" s="109">
        <f t="shared" si="29"/>
        <v>0</v>
      </c>
      <c r="AL43" s="110">
        <f t="shared" si="29"/>
        <v>139.19379844961242</v>
      </c>
      <c r="AM43" s="109">
        <f t="shared" si="29"/>
        <v>142</v>
      </c>
      <c r="AN43" s="110">
        <f t="shared" si="29"/>
        <v>153</v>
      </c>
      <c r="AO43" s="109">
        <f t="shared" si="29"/>
        <v>186.29850746268656</v>
      </c>
      <c r="AP43" s="110">
        <f t="shared" si="29"/>
        <v>164.85211267605632</v>
      </c>
      <c r="AQ43" s="109">
        <f t="shared" si="29"/>
        <v>147.05882352941177</v>
      </c>
      <c r="AR43" s="110">
        <f t="shared" si="29"/>
        <v>120.53164556962025</v>
      </c>
      <c r="AS43" s="109">
        <f t="shared" si="29"/>
        <v>133.65359477124184</v>
      </c>
      <c r="AT43" s="110">
        <f t="shared" si="29"/>
        <v>152.00666666666666</v>
      </c>
      <c r="AU43" s="109" t="e">
        <f t="shared" si="29"/>
        <v>#N/A</v>
      </c>
      <c r="AV43" s="110" t="e">
        <f t="shared" si="29"/>
        <v>#N/A</v>
      </c>
      <c r="AW43" s="109" t="e">
        <f t="shared" si="29"/>
        <v>#N/A</v>
      </c>
      <c r="AX43" s="110" t="e">
        <f t="shared" si="29"/>
        <v>#N/A</v>
      </c>
      <c r="AY43" s="109" t="e">
        <f t="shared" si="29"/>
        <v>#N/A</v>
      </c>
      <c r="AZ43" s="110" t="e">
        <f t="shared" si="29"/>
        <v>#N/A</v>
      </c>
      <c r="BB43" s="70" t="e">
        <f t="shared" si="28"/>
        <v>#N/A</v>
      </c>
      <c r="BC43" s="62" t="e">
        <f t="shared" si="28"/>
        <v>#N/A</v>
      </c>
      <c r="BD43" s="70" t="e">
        <f t="shared" si="28"/>
        <v>#N/A</v>
      </c>
    </row>
    <row r="44" spans="2:56" x14ac:dyDescent="0.55000000000000004">
      <c r="B44" s="3"/>
      <c r="F44" s="3"/>
      <c r="G44" s="49"/>
      <c r="H44" s="52"/>
      <c r="I44" s="49"/>
      <c r="J44" s="52"/>
      <c r="K44" s="49"/>
      <c r="L44" s="52"/>
      <c r="M44" s="49"/>
      <c r="N44" s="52"/>
      <c r="O44" s="49"/>
      <c r="P44" s="52"/>
      <c r="Q44" s="49"/>
      <c r="R44" s="52"/>
      <c r="S44" s="49"/>
      <c r="T44" s="52"/>
      <c r="U44" s="49"/>
      <c r="V44" s="52"/>
      <c r="W44" s="49"/>
      <c r="X44" s="52"/>
      <c r="Y44" s="49"/>
      <c r="Z44" s="52"/>
      <c r="AA44" s="49"/>
      <c r="AB44" s="52"/>
      <c r="AC44" s="49"/>
      <c r="AD44" s="52"/>
      <c r="AE44" s="49"/>
      <c r="AF44" s="52"/>
      <c r="AG44" s="49"/>
      <c r="AH44" s="52"/>
      <c r="AI44" s="49"/>
      <c r="AJ44" s="52"/>
      <c r="AK44" s="49"/>
      <c r="AL44" s="52"/>
      <c r="AM44" s="49"/>
      <c r="AN44" s="52"/>
      <c r="AO44" s="49"/>
      <c r="AP44" s="52"/>
      <c r="AQ44" s="49"/>
      <c r="AR44" s="52"/>
      <c r="AS44" s="49"/>
      <c r="AT44" s="52"/>
      <c r="AU44" s="49"/>
      <c r="AV44" s="52"/>
      <c r="AW44" s="49"/>
      <c r="AX44" s="52"/>
      <c r="AY44" s="49"/>
      <c r="AZ44" s="52"/>
      <c r="BB44" s="49"/>
      <c r="BC44" s="52"/>
      <c r="BD44" s="49"/>
    </row>
    <row r="45" spans="2:56" x14ac:dyDescent="0.55000000000000004">
      <c r="B45" s="22" t="s">
        <v>53</v>
      </c>
      <c r="F45" s="22">
        <f>F43/$F$1</f>
        <v>53.47058005285853</v>
      </c>
      <c r="G45" s="69">
        <f t="shared" ref="G45:K45" si="30">G43/$F$1</f>
        <v>62.12971421114446</v>
      </c>
      <c r="H45" s="61">
        <f t="shared" si="30"/>
        <v>61.323360184119672</v>
      </c>
      <c r="I45" s="69">
        <f t="shared" si="30"/>
        <v>34.935177623519799</v>
      </c>
      <c r="J45" s="61">
        <f t="shared" si="30"/>
        <v>31.929921115391668</v>
      </c>
      <c r="K45" s="69">
        <f t="shared" si="30"/>
        <v>32.792179642795212</v>
      </c>
      <c r="L45" s="61">
        <f t="shared" ref="L45:AZ45" si="31">L43/$F$1</f>
        <v>45.009737098344687</v>
      </c>
      <c r="M45" s="69">
        <f t="shared" si="31"/>
        <v>44.628298648358722</v>
      </c>
      <c r="N45" s="61">
        <f t="shared" si="31"/>
        <v>44.152001646598748</v>
      </c>
      <c r="O45" s="69">
        <f t="shared" si="31"/>
        <v>48.08164066333039</v>
      </c>
      <c r="P45" s="61">
        <f t="shared" si="31"/>
        <v>46.043077225002449</v>
      </c>
      <c r="Q45" s="69">
        <f t="shared" si="31"/>
        <v>48.710020291815631</v>
      </c>
      <c r="R45" s="61">
        <f t="shared" si="31"/>
        <v>40.587703435804706</v>
      </c>
      <c r="S45" s="69">
        <f t="shared" si="31"/>
        <v>36.671902430010164</v>
      </c>
      <c r="T45" s="61">
        <f t="shared" si="31"/>
        <v>38.244339454448209</v>
      </c>
      <c r="U45" s="69">
        <f t="shared" si="31"/>
        <v>46.287549593803135</v>
      </c>
      <c r="V45" s="61">
        <f t="shared" si="31"/>
        <v>44.426863572433192</v>
      </c>
      <c r="W45" s="69">
        <f t="shared" si="31"/>
        <v>45.340129481109287</v>
      </c>
      <c r="X45" s="61">
        <f t="shared" si="31"/>
        <v>40.587703435804706</v>
      </c>
      <c r="Y45" s="69">
        <f t="shared" si="31"/>
        <v>47.304178166936325</v>
      </c>
      <c r="Z45" s="61">
        <f t="shared" si="31"/>
        <v>51.972650836182204</v>
      </c>
      <c r="AA45" s="69">
        <f t="shared" si="31"/>
        <v>44.974494615529942</v>
      </c>
      <c r="AB45" s="61">
        <f t="shared" si="31"/>
        <v>43.363407846305769</v>
      </c>
      <c r="AC45" s="69">
        <f t="shared" si="31"/>
        <v>44.356540084388179</v>
      </c>
      <c r="AD45" s="61">
        <f t="shared" si="31"/>
        <v>50.229315721885897</v>
      </c>
      <c r="AE45" s="69">
        <f t="shared" si="31"/>
        <v>46.55541389673072</v>
      </c>
      <c r="AF45" s="61">
        <f t="shared" si="31"/>
        <v>49.105194238323875</v>
      </c>
      <c r="AG45" s="69">
        <f t="shared" si="31"/>
        <v>43.114950393431407</v>
      </c>
      <c r="AH45" s="61">
        <f t="shared" si="31"/>
        <v>45.253164556962027</v>
      </c>
      <c r="AI45" s="69">
        <f t="shared" si="31"/>
        <v>35.107594936708857</v>
      </c>
      <c r="AJ45" s="61">
        <f t="shared" si="31"/>
        <v>0</v>
      </c>
      <c r="AK45" s="69">
        <f t="shared" si="31"/>
        <v>0</v>
      </c>
      <c r="AL45" s="61">
        <f t="shared" si="31"/>
        <v>44.048670395446962</v>
      </c>
      <c r="AM45" s="69">
        <f t="shared" si="31"/>
        <v>44.936708860759495</v>
      </c>
      <c r="AN45" s="61">
        <f t="shared" si="31"/>
        <v>48.417721518987342</v>
      </c>
      <c r="AO45" s="69">
        <f t="shared" si="31"/>
        <v>58.955223880597011</v>
      </c>
      <c r="AP45" s="61">
        <f t="shared" si="31"/>
        <v>52.16839008735959</v>
      </c>
      <c r="AQ45" s="69">
        <f t="shared" si="31"/>
        <v>46.53760238272524</v>
      </c>
      <c r="AR45" s="61">
        <f t="shared" si="31"/>
        <v>38.142925813170962</v>
      </c>
      <c r="AS45" s="69">
        <f t="shared" si="31"/>
        <v>42.295441383304379</v>
      </c>
      <c r="AT45" s="61">
        <f t="shared" si="31"/>
        <v>48.103375527426159</v>
      </c>
      <c r="AU45" s="69" t="e">
        <f t="shared" si="31"/>
        <v>#N/A</v>
      </c>
      <c r="AV45" s="61" t="e">
        <f t="shared" si="31"/>
        <v>#N/A</v>
      </c>
      <c r="AW45" s="69" t="e">
        <f t="shared" si="31"/>
        <v>#N/A</v>
      </c>
      <c r="AX45" s="61" t="e">
        <f t="shared" si="31"/>
        <v>#N/A</v>
      </c>
      <c r="AY45" s="69" t="e">
        <f t="shared" si="31"/>
        <v>#N/A</v>
      </c>
      <c r="AZ45" s="61" t="e">
        <f t="shared" si="31"/>
        <v>#N/A</v>
      </c>
      <c r="BB45" s="70" t="e">
        <f>BB43/BB1</f>
        <v>#N/A</v>
      </c>
      <c r="BC45" s="62" t="e">
        <f>BC43/BC1</f>
        <v>#N/A</v>
      </c>
      <c r="BD45" s="70" t="e">
        <f>BD43/BD1</f>
        <v>#N/A</v>
      </c>
    </row>
    <row r="46" spans="2:56" x14ac:dyDescent="0.55000000000000004">
      <c r="B46" s="3"/>
      <c r="F46" s="3"/>
      <c r="G46" s="49"/>
      <c r="H46" s="52"/>
      <c r="I46" s="49"/>
      <c r="J46" s="52"/>
      <c r="K46" s="49"/>
      <c r="L46" s="52"/>
      <c r="M46" s="49"/>
      <c r="N46" s="52"/>
      <c r="O46" s="49"/>
      <c r="P46" s="52"/>
      <c r="Q46" s="49"/>
      <c r="R46" s="52"/>
      <c r="S46" s="49"/>
      <c r="T46" s="52"/>
      <c r="U46" s="49"/>
      <c r="V46" s="52"/>
      <c r="W46" s="49"/>
      <c r="X46" s="52"/>
      <c r="Y46" s="49"/>
      <c r="Z46" s="52"/>
      <c r="AA46" s="49"/>
      <c r="AB46" s="52"/>
      <c r="AC46" s="49"/>
      <c r="AD46" s="52"/>
      <c r="AE46" s="49"/>
      <c r="AF46" s="52"/>
      <c r="AG46" s="49"/>
      <c r="AH46" s="52"/>
      <c r="AI46" s="49"/>
      <c r="AJ46" s="52"/>
      <c r="AK46" s="49"/>
      <c r="AL46" s="52"/>
      <c r="AM46" s="49"/>
      <c r="AN46" s="52"/>
      <c r="AO46" s="49"/>
      <c r="AP46" s="52"/>
      <c r="AQ46" s="49"/>
      <c r="AR46" s="52"/>
      <c r="AS46" s="49"/>
      <c r="AT46" s="52"/>
      <c r="AU46" s="49"/>
      <c r="AV46" s="52"/>
      <c r="AW46" s="49"/>
      <c r="AX46" s="52"/>
      <c r="AY46" s="49"/>
      <c r="AZ46" s="52"/>
      <c r="BB46" s="49"/>
      <c r="BC46" s="52"/>
      <c r="BD46" s="49"/>
    </row>
    <row r="47" spans="2:56" ht="90" x14ac:dyDescent="0.55000000000000004">
      <c r="B47" s="92" t="s">
        <v>54</v>
      </c>
      <c r="F47" s="102">
        <f>'SDR Patient and Stations'!E10</f>
        <v>34</v>
      </c>
      <c r="G47" s="172">
        <f>G45-G26</f>
        <v>28.12971421114446</v>
      </c>
      <c r="H47" s="118">
        <f>H45-H26</f>
        <v>27.323360184119672</v>
      </c>
      <c r="I47" s="119">
        <f t="shared" ref="I47:AZ47" si="32">I45-I26</f>
        <v>0.93517762351979883</v>
      </c>
      <c r="J47" s="118">
        <f t="shared" si="32"/>
        <v>-12.070078884608332</v>
      </c>
      <c r="K47" s="119">
        <f t="shared" si="32"/>
        <v>-11.207820357204788</v>
      </c>
      <c r="L47" s="118">
        <f t="shared" si="32"/>
        <v>1.0097370983446865</v>
      </c>
      <c r="M47" s="119">
        <f t="shared" si="32"/>
        <v>10.628298648358722</v>
      </c>
      <c r="N47" s="118">
        <f t="shared" si="32"/>
        <v>10.152001646598748</v>
      </c>
      <c r="O47" s="119">
        <f t="shared" si="32"/>
        <v>14.08164066333039</v>
      </c>
      <c r="P47" s="118">
        <f t="shared" si="32"/>
        <v>2.0430772250024489</v>
      </c>
      <c r="Q47" s="119">
        <f t="shared" si="32"/>
        <v>4.7100202918156313</v>
      </c>
      <c r="R47" s="118">
        <f t="shared" si="32"/>
        <v>-3.4122965641952945</v>
      </c>
      <c r="S47" s="119">
        <f t="shared" si="32"/>
        <v>-7.3280975699898363</v>
      </c>
      <c r="T47" s="118">
        <f t="shared" si="32"/>
        <v>-5.7556605455517911</v>
      </c>
      <c r="U47" s="119">
        <f t="shared" si="32"/>
        <v>2.2875495938031349</v>
      </c>
      <c r="V47" s="118">
        <f t="shared" si="32"/>
        <v>0.42686357243319151</v>
      </c>
      <c r="W47" s="119">
        <f t="shared" si="32"/>
        <v>1.3401294811092868</v>
      </c>
      <c r="X47" s="118">
        <f t="shared" si="32"/>
        <v>-3.4122965641952945</v>
      </c>
      <c r="Y47" s="119">
        <f t="shared" si="32"/>
        <v>3.3041781669363246</v>
      </c>
      <c r="Z47" s="118">
        <f t="shared" si="32"/>
        <v>7.9726508361822042</v>
      </c>
      <c r="AA47" s="119">
        <f t="shared" si="32"/>
        <v>0.97449461552994165</v>
      </c>
      <c r="AB47" s="118">
        <f t="shared" si="32"/>
        <v>-0.63659215369423094</v>
      </c>
      <c r="AC47" s="119">
        <f t="shared" si="32"/>
        <v>0.35654008438817897</v>
      </c>
      <c r="AD47" s="118">
        <f t="shared" si="32"/>
        <v>6.2293157218858966</v>
      </c>
      <c r="AE47" s="119">
        <f t="shared" si="32"/>
        <v>2.5554138967307196</v>
      </c>
      <c r="AF47" s="118">
        <f t="shared" si="32"/>
        <v>5.1051942383238753</v>
      </c>
      <c r="AG47" s="119">
        <f t="shared" si="32"/>
        <v>-0.88504960656859311</v>
      </c>
      <c r="AH47" s="118">
        <f t="shared" si="32"/>
        <v>1.2531645569620267</v>
      </c>
      <c r="AI47" s="119">
        <f t="shared" si="32"/>
        <v>-8.8924050632911431</v>
      </c>
      <c r="AJ47" s="118">
        <f t="shared" si="32"/>
        <v>-44</v>
      </c>
      <c r="AK47" s="119">
        <f t="shared" si="32"/>
        <v>-44</v>
      </c>
      <c r="AL47" s="118">
        <f t="shared" si="32"/>
        <v>4.8670395446961834E-2</v>
      </c>
      <c r="AM47" s="119">
        <f t="shared" si="32"/>
        <v>0.93670886075949511</v>
      </c>
      <c r="AN47" s="118">
        <f t="shared" si="32"/>
        <v>22.417721518987342</v>
      </c>
      <c r="AO47" s="119">
        <f t="shared" si="32"/>
        <v>32.955223880597011</v>
      </c>
      <c r="AP47" s="118">
        <f t="shared" si="32"/>
        <v>25.231681226600095</v>
      </c>
      <c r="AQ47" s="119">
        <f t="shared" si="32"/>
        <v>9.6008935219657445</v>
      </c>
      <c r="AR47" s="118">
        <f t="shared" si="32"/>
        <v>-5.8570741868290384</v>
      </c>
      <c r="AS47" s="119">
        <f t="shared" si="32"/>
        <v>-1.7045586166956213</v>
      </c>
      <c r="AT47" s="118">
        <f t="shared" si="32"/>
        <v>4.1033755274261594</v>
      </c>
      <c r="AU47" s="119" t="e">
        <f t="shared" si="32"/>
        <v>#N/A</v>
      </c>
      <c r="AV47" s="118" t="e">
        <f t="shared" si="32"/>
        <v>#N/A</v>
      </c>
      <c r="AW47" s="119" t="e">
        <f t="shared" si="32"/>
        <v>#N/A</v>
      </c>
      <c r="AX47" s="118" t="e">
        <f t="shared" si="32"/>
        <v>#N/A</v>
      </c>
      <c r="AY47" s="119" t="e">
        <f t="shared" si="32"/>
        <v>#N/A</v>
      </c>
      <c r="AZ47" s="118" t="e">
        <f t="shared" si="32"/>
        <v>#N/A</v>
      </c>
      <c r="BB47" s="103">
        <f>'SDR Patient and Stations'!BA10</f>
        <v>0</v>
      </c>
      <c r="BC47" s="104">
        <f>'SDR Patient and Stations'!BB10</f>
        <v>0</v>
      </c>
      <c r="BD47" s="103">
        <f>'SDR Patient and Stations'!BC10</f>
        <v>0</v>
      </c>
    </row>
    <row r="48" spans="2:56" x14ac:dyDescent="0.55000000000000004">
      <c r="B48" s="3"/>
      <c r="F48" s="3"/>
      <c r="G48" s="49"/>
      <c r="H48" s="52"/>
      <c r="I48" s="49"/>
      <c r="J48" s="52"/>
      <c r="K48" s="49"/>
      <c r="L48" s="52"/>
      <c r="M48" s="49"/>
      <c r="N48" s="52"/>
      <c r="O48" s="49"/>
      <c r="P48" s="52"/>
      <c r="Q48" s="49"/>
      <c r="R48" s="52"/>
      <c r="S48" s="49"/>
      <c r="T48" s="52"/>
      <c r="U48" s="49"/>
      <c r="V48" s="52"/>
      <c r="W48" s="49"/>
      <c r="X48" s="52"/>
      <c r="Y48" s="49"/>
      <c r="Z48" s="52"/>
      <c r="AA48" s="49"/>
      <c r="AB48" s="52"/>
      <c r="AC48" s="49"/>
      <c r="AD48" s="52"/>
      <c r="AE48" s="49"/>
      <c r="AF48" s="52"/>
      <c r="AG48" s="49"/>
      <c r="AH48" s="52"/>
      <c r="AI48" s="49"/>
      <c r="AJ48" s="52"/>
      <c r="AK48" s="49"/>
      <c r="AL48" s="52"/>
      <c r="AM48" s="49"/>
      <c r="AN48" s="52"/>
      <c r="AO48" s="49"/>
      <c r="AP48" s="52"/>
      <c r="AQ48" s="49"/>
      <c r="AR48" s="52"/>
      <c r="AS48" s="49"/>
      <c r="AT48" s="52"/>
      <c r="AU48" s="49"/>
      <c r="AV48" s="52"/>
      <c r="AW48" s="49"/>
      <c r="AX48" s="52"/>
      <c r="AY48" s="49"/>
      <c r="AZ48" s="52"/>
      <c r="BB48" s="49"/>
      <c r="BC48" s="52"/>
      <c r="BD48" s="49"/>
    </row>
    <row r="49" spans="2:56" s="19" customFormat="1" x14ac:dyDescent="0.55000000000000004">
      <c r="B49" s="25" t="s">
        <v>26</v>
      </c>
      <c r="F49" s="96">
        <v>0</v>
      </c>
      <c r="G49" s="71">
        <f>IF((((IF(AND(G24&gt;($F$1-0.00001),((G45-G26)&gt;0)),(G45-G26),0)))&gt;=10),10,(IF(AND(G24&gt;($F$1-0.00001),((G45-G26)&gt;0)),(G45-G26),0)))</f>
        <v>10</v>
      </c>
      <c r="H49" s="63">
        <f>IF((((IF(AND(H24&gt;($F$1-0.00001),((H45-H26)&gt;0)),(H45-H26),0)))&gt;=10),10,(IF(AND(H24&gt;($F$1-0.00001),((H45-H26)&gt;0)),(H45-H26),0)))</f>
        <v>10</v>
      </c>
      <c r="I49" s="71">
        <f t="shared" ref="I49:AZ49" si="33">IF((((IF(AND(I24&gt;($F$1-0.00001),((I45-I26)&gt;0)),(I45-I26),0)))&gt;=10),10,(IF(AND(I24&gt;($F$1-0.00001),((I45-I26)&gt;0)),(I45-I26),0)))</f>
        <v>0.93517762351979883</v>
      </c>
      <c r="J49" s="63">
        <f t="shared" si="33"/>
        <v>0</v>
      </c>
      <c r="K49" s="71">
        <f t="shared" si="33"/>
        <v>0</v>
      </c>
      <c r="L49" s="63">
        <f t="shared" si="33"/>
        <v>0</v>
      </c>
      <c r="M49" s="71">
        <f t="shared" si="33"/>
        <v>10</v>
      </c>
      <c r="N49" s="63">
        <f t="shared" si="33"/>
        <v>10</v>
      </c>
      <c r="O49" s="71">
        <f t="shared" si="33"/>
        <v>10</v>
      </c>
      <c r="P49" s="63">
        <f t="shared" si="33"/>
        <v>0</v>
      </c>
      <c r="Q49" s="71">
        <f t="shared" si="33"/>
        <v>4.7100202918156313</v>
      </c>
      <c r="R49" s="63">
        <f t="shared" si="33"/>
        <v>0</v>
      </c>
      <c r="S49" s="71">
        <f t="shared" si="33"/>
        <v>0</v>
      </c>
      <c r="T49" s="63">
        <f t="shared" si="33"/>
        <v>0</v>
      </c>
      <c r="U49" s="71">
        <f t="shared" si="33"/>
        <v>2.2875495938031349</v>
      </c>
      <c r="V49" s="63">
        <f t="shared" si="33"/>
        <v>0</v>
      </c>
      <c r="W49" s="71">
        <f t="shared" si="33"/>
        <v>0</v>
      </c>
      <c r="X49" s="63">
        <f t="shared" si="33"/>
        <v>0</v>
      </c>
      <c r="Y49" s="71">
        <f t="shared" si="33"/>
        <v>3.3041781669363246</v>
      </c>
      <c r="Z49" s="63">
        <f t="shared" si="33"/>
        <v>7.9726508361822042</v>
      </c>
      <c r="AA49" s="71">
        <f t="shared" si="33"/>
        <v>0</v>
      </c>
      <c r="AB49" s="63">
        <f t="shared" si="33"/>
        <v>0</v>
      </c>
      <c r="AC49" s="71">
        <f t="shared" si="33"/>
        <v>0.35654008438817897</v>
      </c>
      <c r="AD49" s="63">
        <f t="shared" si="33"/>
        <v>6.2293157218858966</v>
      </c>
      <c r="AE49" s="71">
        <f t="shared" si="33"/>
        <v>2.5554138967307196</v>
      </c>
      <c r="AF49" s="63">
        <f t="shared" si="33"/>
        <v>5.1051942383238753</v>
      </c>
      <c r="AG49" s="71">
        <f t="shared" si="33"/>
        <v>0</v>
      </c>
      <c r="AH49" s="63">
        <f t="shared" si="33"/>
        <v>1.2531645569620267</v>
      </c>
      <c r="AI49" s="71">
        <f t="shared" si="33"/>
        <v>0</v>
      </c>
      <c r="AJ49" s="63">
        <f t="shared" si="33"/>
        <v>0</v>
      </c>
      <c r="AK49" s="71">
        <f t="shared" si="33"/>
        <v>0</v>
      </c>
      <c r="AL49" s="63">
        <f t="shared" si="33"/>
        <v>0</v>
      </c>
      <c r="AM49" s="71">
        <f t="shared" si="33"/>
        <v>0.93670886075949511</v>
      </c>
      <c r="AN49" s="63">
        <f t="shared" si="33"/>
        <v>10</v>
      </c>
      <c r="AO49" s="71">
        <f t="shared" si="33"/>
        <v>10</v>
      </c>
      <c r="AP49" s="63">
        <f t="shared" si="33"/>
        <v>10</v>
      </c>
      <c r="AQ49" s="71">
        <f t="shared" si="33"/>
        <v>9.6008935219657445</v>
      </c>
      <c r="AR49" s="63">
        <f t="shared" si="33"/>
        <v>0</v>
      </c>
      <c r="AS49" s="71">
        <f t="shared" si="33"/>
        <v>0</v>
      </c>
      <c r="AT49" s="63">
        <f t="shared" si="33"/>
        <v>4.1033755274261594</v>
      </c>
      <c r="AU49" s="71" t="e">
        <f t="shared" si="33"/>
        <v>#N/A</v>
      </c>
      <c r="AV49" s="63" t="e">
        <f t="shared" si="33"/>
        <v>#N/A</v>
      </c>
      <c r="AW49" s="71" t="e">
        <f t="shared" si="33"/>
        <v>#N/A</v>
      </c>
      <c r="AX49" s="63" t="e">
        <f t="shared" si="33"/>
        <v>#N/A</v>
      </c>
      <c r="AY49" s="71" t="e">
        <f t="shared" si="33"/>
        <v>#N/A</v>
      </c>
      <c r="AZ49" s="63" t="e">
        <f t="shared" si="33"/>
        <v>#N/A</v>
      </c>
      <c r="BB49" s="71" t="e">
        <f t="shared" ref="BB49:BD49" si="34">BB45-BB47</f>
        <v>#N/A</v>
      </c>
      <c r="BC49" s="63" t="e">
        <f t="shared" si="34"/>
        <v>#N/A</v>
      </c>
      <c r="BD49" s="71" t="e">
        <f t="shared" si="34"/>
        <v>#N/A</v>
      </c>
    </row>
    <row r="50" spans="2:56" x14ac:dyDescent="0.55000000000000004">
      <c r="L50"/>
      <c r="M50" s="19"/>
      <c r="O50" s="19"/>
      <c r="Q50" s="19"/>
      <c r="S50" s="19"/>
      <c r="U50" s="19"/>
      <c r="W50" s="19"/>
      <c r="Y50" s="19"/>
      <c r="AA50" s="19"/>
      <c r="AC50" s="19"/>
      <c r="AE50" s="19"/>
      <c r="AG50" s="19"/>
      <c r="AI50" s="19"/>
      <c r="AK50" s="19"/>
      <c r="AM50" s="19"/>
      <c r="AO50" s="19"/>
      <c r="AQ50" s="19"/>
      <c r="AS50" s="19"/>
      <c r="AU50" s="19"/>
      <c r="AW50" s="19"/>
      <c r="AY50" s="19"/>
    </row>
  </sheetData>
  <mergeCells count="4">
    <mergeCell ref="A27:B27"/>
    <mergeCell ref="A28:B28"/>
    <mergeCell ref="A29:B29"/>
    <mergeCell ref="A26:E26"/>
  </mergeCells>
  <conditionalFormatting sqref="G36:J36 G38:J38 G40:J40 G43:J43 G45:J45 G49:J49">
    <cfRule type="expression" dxfId="49" priority="9" stopIfTrue="1">
      <formula>ISERROR</formula>
    </cfRule>
  </conditionalFormatting>
  <conditionalFormatting sqref="BB36:BD36 BB38:BD38 BB40:BD40 BB43:BD43 BB45:BD45 BB49:BD49">
    <cfRule type="expression" dxfId="48" priority="8" stopIfTrue="1">
      <formula>ISERROR</formula>
    </cfRule>
  </conditionalFormatting>
  <conditionalFormatting sqref="K36 K38 K40 K43 K45 K49">
    <cfRule type="expression" dxfId="47" priority="7" stopIfTrue="1">
      <formula>ISERROR</formula>
    </cfRule>
  </conditionalFormatting>
  <conditionalFormatting sqref="L36 N36 P36 R36 T36 V36 X36 Z36 AB36 AD36 AF36 AH36 AJ36 AL36 AN36 AP36 AR36 AT36 AV36 AX36 AZ36 L38 N38 P38 R38 T38 V38 X38 Z38 AB38 AD38 AF38 AH38 AJ38 AL38 AN38 AP38 AR38 AT38 AV38 AX38 AZ38 L40 N40 P40 R40 T40 V40 X40 Z40 AB40 AD40 AF40 AH40 AJ40 AL40 AN40 AP40 AR40 AT40 AV40 AX40 AZ40 L43 N43 P43 R43 T43 V43 X43 Z43 AB43 AD43 AF43 AH43 AJ43 AL43 AN43 AP43 AR43 AT43 AV43 AX43 AZ43 L45 N45 P45 R45 T45 V45 X45 Z45 AB45 AD45 AF45 AH45 AJ45 AL45 AN45 AP45 AR45 AT45 AV45 AX45 AZ45 L49 N49 P49 R49 T49 V49 X49 Z49 AB49 AD49 AF49 AH49 AJ49 AL49 AN49 AP49 AR49 AT49 AV49 AX49 AZ49">
    <cfRule type="expression" dxfId="46" priority="2" stopIfTrue="1">
      <formula>ISERROR</formula>
    </cfRule>
  </conditionalFormatting>
  <conditionalFormatting sqref="M36 O36 Q36 S36 U36 W36 Y36 AA36 AC36 AE36 AG36 AI36 AK36 AM36 AO36 AQ36 AS36 AU36 AW36 AY36 M38 O38 Q38 S38 U38 W38 Y38 AA38 AC38 AE38 AG38 AI38 AK38 AM38 AO38 AQ38 AS38 AU38 AW38 AY38 M40 O40 Q40 S40 U40 W40 Y40 AA40 AC40 AE40 AG40 AI40 AK40 AM40 AO40 AQ40 AS40 AU40 AW40 AY40 M43 O43 Q43 S43 U43 W43 Y43 AA43 AC43 AE43 AG43 AI43 AK43 AM43 AO43 AQ43 AS43 AU43 AW43 AY43 M45 O45 Q45 S45 U45 W45 Y45 AA45 AC45 AE45 AG45 AI45 AK45 AM45 AO45 AQ45 AS45 AU45 AW45 AY45 M49 O49 Q49 S49 U49 W49 Y49 AA49 AC49 AE49 AG49 AI49 AK49 AM49 AO49 AQ49 AS49 AU49 AW49 AY49">
    <cfRule type="expression" dxfId="45" priority="1" stopIfTrue="1">
      <formula>ISERROR</formula>
    </cfRule>
  </conditionalFormatting>
  <dataValidations count="1">
    <dataValidation type="list" allowBlank="1" showInputMessage="1" showErrorMessage="1" sqref="F41:AZ41">
      <formula1>$C$3:$C$5</formula1>
    </dataValidation>
  </dataValidations>
  <pageMargins left="0.7" right="0.7" top="0.75" bottom="0.75" header="0.3" footer="0.3"/>
  <legacy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F50"/>
  <sheetViews>
    <sheetView topLeftCell="A16" zoomScale="90" zoomScaleNormal="90" workbookViewId="0">
      <selection activeCell="B37" sqref="B37"/>
    </sheetView>
  </sheetViews>
  <sheetFormatPr defaultColWidth="11" defaultRowHeight="22.5" x14ac:dyDescent="0.55000000000000004"/>
  <cols>
    <col min="2" max="2" width="47.21875" customWidth="1"/>
    <col min="3" max="5" width="11.109375" bestFit="1" customWidth="1"/>
    <col min="6" max="6" width="15.109375" customWidth="1"/>
    <col min="7" max="10" width="11.109375" bestFit="1" customWidth="1"/>
    <col min="11" max="12" width="12.77734375" style="19" customWidth="1"/>
    <col min="13" max="30" width="11.109375" bestFit="1" customWidth="1"/>
    <col min="31" max="31" width="11.21875" bestFit="1" customWidth="1"/>
    <col min="32" max="53" width="11.109375" bestFit="1" customWidth="1"/>
    <col min="54" max="58" width="0" hidden="1" customWidth="1"/>
  </cols>
  <sheetData>
    <row r="1" spans="1:56" ht="25.5" x14ac:dyDescent="0.6">
      <c r="B1" s="1" t="s">
        <v>63</v>
      </c>
      <c r="C1" s="30">
        <v>0.78</v>
      </c>
      <c r="D1" s="1"/>
      <c r="E1" s="1" t="s">
        <v>31</v>
      </c>
      <c r="F1" s="29">
        <v>3.12</v>
      </c>
      <c r="G1" s="1"/>
      <c r="H1" s="1"/>
      <c r="I1" s="1"/>
      <c r="J1" s="1"/>
      <c r="K1" s="100"/>
      <c r="L1" s="100"/>
      <c r="M1" s="2"/>
      <c r="N1" s="2"/>
      <c r="O1" s="2"/>
      <c r="P1" s="2"/>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row>
    <row r="2" spans="1:56" ht="22.5" customHeight="1" x14ac:dyDescent="0.55000000000000004">
      <c r="B2" s="4" t="s">
        <v>0</v>
      </c>
      <c r="C2" s="4"/>
      <c r="D2" s="4"/>
      <c r="E2" s="4"/>
      <c r="F2" s="4"/>
      <c r="G2" s="4"/>
      <c r="H2" s="4"/>
      <c r="I2" s="4"/>
      <c r="J2" s="4"/>
      <c r="K2" s="101"/>
      <c r="L2" s="101"/>
      <c r="M2" s="2"/>
      <c r="N2" s="2"/>
      <c r="O2" s="2"/>
      <c r="P2" s="2"/>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row>
    <row r="3" spans="1:56" ht="22.5" customHeight="1" x14ac:dyDescent="0.65">
      <c r="A3" s="89" t="s">
        <v>49</v>
      </c>
      <c r="B3" s="90" t="s">
        <v>46</v>
      </c>
      <c r="C3" s="90">
        <v>18</v>
      </c>
      <c r="D3" s="4"/>
      <c r="E3" s="4"/>
      <c r="F3" s="4"/>
      <c r="G3" s="4"/>
      <c r="H3" s="4"/>
      <c r="I3" s="4"/>
      <c r="J3" s="4"/>
      <c r="K3" s="101"/>
      <c r="L3" s="101"/>
      <c r="M3" s="2"/>
      <c r="N3" s="2"/>
      <c r="O3" s="2"/>
      <c r="P3" s="2"/>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row>
    <row r="4" spans="1:56" ht="22.5" customHeight="1" x14ac:dyDescent="0.65">
      <c r="A4" s="89" t="s">
        <v>50</v>
      </c>
      <c r="B4" s="90" t="s">
        <v>47</v>
      </c>
      <c r="C4" s="90">
        <v>20</v>
      </c>
      <c r="D4" s="4"/>
      <c r="E4" s="4"/>
      <c r="F4" s="4"/>
      <c r="G4" s="4"/>
      <c r="H4" s="4"/>
      <c r="I4" s="4"/>
      <c r="J4" s="4"/>
      <c r="K4" s="101"/>
      <c r="L4" s="101"/>
      <c r="M4" s="2"/>
      <c r="N4" s="2"/>
      <c r="O4" s="2"/>
      <c r="P4" s="2"/>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row>
    <row r="5" spans="1:56" ht="22.5" customHeight="1" x14ac:dyDescent="0.65">
      <c r="A5" s="89" t="s">
        <v>51</v>
      </c>
      <c r="B5" s="90" t="s">
        <v>48</v>
      </c>
      <c r="C5" s="90">
        <v>22</v>
      </c>
      <c r="D5" s="4"/>
      <c r="E5" s="4"/>
      <c r="F5" s="4"/>
      <c r="G5" s="4"/>
      <c r="H5" s="4"/>
      <c r="I5" s="4"/>
      <c r="J5" s="4"/>
      <c r="K5" s="101"/>
      <c r="L5" s="101"/>
      <c r="M5" s="2"/>
      <c r="N5" s="2"/>
      <c r="O5" s="2"/>
      <c r="P5" s="2"/>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row>
    <row r="6" spans="1:56" ht="22.5" customHeight="1" x14ac:dyDescent="0.55000000000000004">
      <c r="B6" s="4"/>
      <c r="C6" s="4"/>
      <c r="D6" s="4"/>
      <c r="E6" s="4"/>
      <c r="F6" s="4"/>
      <c r="G6" s="4"/>
      <c r="H6" s="4"/>
      <c r="I6" s="4"/>
      <c r="J6" s="4"/>
      <c r="K6" s="101"/>
      <c r="L6" s="101"/>
      <c r="M6" s="2"/>
      <c r="N6" s="2"/>
      <c r="O6" s="2"/>
      <c r="P6" s="2"/>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row>
    <row r="7" spans="1:56" ht="22.5" customHeight="1" x14ac:dyDescent="0.55000000000000004">
      <c r="B7" s="4"/>
      <c r="C7" s="4"/>
      <c r="D7" s="4"/>
      <c r="E7" s="4"/>
      <c r="F7" s="4"/>
      <c r="G7" s="4"/>
      <c r="H7" s="4"/>
      <c r="I7" s="4"/>
      <c r="J7" s="4"/>
      <c r="K7" s="101"/>
      <c r="L7" s="101"/>
      <c r="M7" s="2"/>
      <c r="N7" s="2"/>
      <c r="O7" s="2"/>
      <c r="P7" s="2"/>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row>
    <row r="8" spans="1:56" x14ac:dyDescent="0.55000000000000004">
      <c r="B8" s="4"/>
      <c r="C8" s="4"/>
      <c r="D8" s="4"/>
      <c r="E8" s="4"/>
      <c r="F8" s="4"/>
      <c r="G8" s="4"/>
      <c r="H8" s="4"/>
      <c r="I8" s="4"/>
      <c r="J8" s="4"/>
      <c r="K8" s="101"/>
      <c r="L8" s="101"/>
      <c r="M8" s="2"/>
      <c r="N8" s="2"/>
      <c r="O8" s="2"/>
      <c r="P8" s="2"/>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row>
    <row r="9" spans="1:56" s="40" customFormat="1" ht="25.5" x14ac:dyDescent="0.6">
      <c r="B9" s="38" t="s">
        <v>3</v>
      </c>
      <c r="C9" s="39" t="s">
        <v>4</v>
      </c>
      <c r="D9" s="72" t="s">
        <v>5</v>
      </c>
      <c r="E9" s="75" t="s">
        <v>4</v>
      </c>
      <c r="F9" s="72" t="s">
        <v>5</v>
      </c>
      <c r="G9" s="75" t="s">
        <v>4</v>
      </c>
      <c r="H9" s="72" t="s">
        <v>6</v>
      </c>
      <c r="I9" s="75" t="s">
        <v>4</v>
      </c>
      <c r="J9" s="72" t="s">
        <v>5</v>
      </c>
      <c r="K9" s="75" t="s">
        <v>7</v>
      </c>
      <c r="L9" s="72" t="s">
        <v>9</v>
      </c>
      <c r="M9" s="75" t="s">
        <v>8</v>
      </c>
      <c r="N9" s="72" t="s">
        <v>9</v>
      </c>
      <c r="O9" s="75" t="s">
        <v>8</v>
      </c>
      <c r="P9" s="72" t="s">
        <v>9</v>
      </c>
      <c r="Q9" s="75" t="s">
        <v>8</v>
      </c>
      <c r="R9" s="72" t="s">
        <v>9</v>
      </c>
      <c r="S9" s="75" t="s">
        <v>8</v>
      </c>
      <c r="T9" s="72" t="s">
        <v>9</v>
      </c>
      <c r="U9" s="75" t="s">
        <v>8</v>
      </c>
      <c r="V9" s="72" t="s">
        <v>9</v>
      </c>
      <c r="W9" s="75" t="s">
        <v>8</v>
      </c>
      <c r="X9" s="72" t="s">
        <v>9</v>
      </c>
      <c r="Y9" s="75" t="s">
        <v>8</v>
      </c>
      <c r="Z9" s="72" t="s">
        <v>9</v>
      </c>
      <c r="AA9" s="75" t="s">
        <v>8</v>
      </c>
      <c r="AB9" s="72" t="s">
        <v>9</v>
      </c>
      <c r="AC9" s="75" t="s">
        <v>8</v>
      </c>
      <c r="AD9" s="72" t="s">
        <v>9</v>
      </c>
      <c r="AE9" s="75" t="s">
        <v>8</v>
      </c>
      <c r="AF9" s="72" t="s">
        <v>9</v>
      </c>
      <c r="AG9" s="75" t="s">
        <v>8</v>
      </c>
      <c r="AH9" s="72" t="s">
        <v>9</v>
      </c>
      <c r="AI9" s="75" t="s">
        <v>8</v>
      </c>
      <c r="AJ9" s="72" t="s">
        <v>9</v>
      </c>
      <c r="AK9" s="75" t="s">
        <v>8</v>
      </c>
      <c r="AL9" s="72" t="s">
        <v>9</v>
      </c>
      <c r="AM9" s="75" t="s">
        <v>8</v>
      </c>
      <c r="AN9" s="72" t="s">
        <v>9</v>
      </c>
      <c r="AO9" s="75" t="s">
        <v>8</v>
      </c>
      <c r="AP9" s="72" t="s">
        <v>9</v>
      </c>
      <c r="AQ9" s="75" t="s">
        <v>8</v>
      </c>
      <c r="AR9" s="72" t="s">
        <v>9</v>
      </c>
      <c r="AS9" s="75" t="s">
        <v>8</v>
      </c>
      <c r="AT9" s="72" t="s">
        <v>9</v>
      </c>
      <c r="AU9" s="75" t="s">
        <v>8</v>
      </c>
      <c r="AV9" s="72" t="s">
        <v>9</v>
      </c>
      <c r="AW9" s="75" t="s">
        <v>8</v>
      </c>
      <c r="AX9" s="72" t="s">
        <v>9</v>
      </c>
      <c r="AY9" s="75" t="s">
        <v>8</v>
      </c>
      <c r="AZ9" s="72" t="s">
        <v>9</v>
      </c>
      <c r="BA9" s="75" t="s">
        <v>8</v>
      </c>
    </row>
    <row r="10" spans="1:56" s="40" customFormat="1" ht="25.5" x14ac:dyDescent="0.6">
      <c r="B10" s="38" t="s">
        <v>10</v>
      </c>
      <c r="C10" s="38">
        <v>1997</v>
      </c>
      <c r="D10" s="73">
        <v>1997</v>
      </c>
      <c r="E10" s="76">
        <v>1998</v>
      </c>
      <c r="F10" s="73">
        <v>1998</v>
      </c>
      <c r="G10" s="76">
        <v>1999</v>
      </c>
      <c r="H10" s="73">
        <v>1999</v>
      </c>
      <c r="I10" s="76">
        <v>2000</v>
      </c>
      <c r="J10" s="73">
        <v>2000</v>
      </c>
      <c r="K10" s="76">
        <v>2001</v>
      </c>
      <c r="L10" s="73">
        <v>2002</v>
      </c>
      <c r="M10" s="76">
        <v>2002</v>
      </c>
      <c r="N10" s="73">
        <v>2003</v>
      </c>
      <c r="O10" s="76">
        <v>2003</v>
      </c>
      <c r="P10" s="73">
        <f t="shared" ref="P10:BA10" si="0">N10+1</f>
        <v>2004</v>
      </c>
      <c r="Q10" s="76">
        <f t="shared" si="0"/>
        <v>2004</v>
      </c>
      <c r="R10" s="73">
        <f t="shared" si="0"/>
        <v>2005</v>
      </c>
      <c r="S10" s="76">
        <f t="shared" si="0"/>
        <v>2005</v>
      </c>
      <c r="T10" s="73">
        <f t="shared" si="0"/>
        <v>2006</v>
      </c>
      <c r="U10" s="76">
        <f t="shared" si="0"/>
        <v>2006</v>
      </c>
      <c r="V10" s="73">
        <f t="shared" si="0"/>
        <v>2007</v>
      </c>
      <c r="W10" s="76">
        <f t="shared" si="0"/>
        <v>2007</v>
      </c>
      <c r="X10" s="73">
        <f t="shared" si="0"/>
        <v>2008</v>
      </c>
      <c r="Y10" s="76">
        <f t="shared" si="0"/>
        <v>2008</v>
      </c>
      <c r="Z10" s="73">
        <f t="shared" si="0"/>
        <v>2009</v>
      </c>
      <c r="AA10" s="76">
        <f t="shared" si="0"/>
        <v>2009</v>
      </c>
      <c r="AB10" s="73">
        <f t="shared" si="0"/>
        <v>2010</v>
      </c>
      <c r="AC10" s="76">
        <f t="shared" si="0"/>
        <v>2010</v>
      </c>
      <c r="AD10" s="73">
        <f t="shared" si="0"/>
        <v>2011</v>
      </c>
      <c r="AE10" s="76">
        <f t="shared" si="0"/>
        <v>2011</v>
      </c>
      <c r="AF10" s="73">
        <f t="shared" si="0"/>
        <v>2012</v>
      </c>
      <c r="AG10" s="76">
        <f t="shared" si="0"/>
        <v>2012</v>
      </c>
      <c r="AH10" s="73">
        <f t="shared" si="0"/>
        <v>2013</v>
      </c>
      <c r="AI10" s="76">
        <f t="shared" si="0"/>
        <v>2013</v>
      </c>
      <c r="AJ10" s="73">
        <f t="shared" si="0"/>
        <v>2014</v>
      </c>
      <c r="AK10" s="76">
        <f t="shared" si="0"/>
        <v>2014</v>
      </c>
      <c r="AL10" s="73">
        <f t="shared" si="0"/>
        <v>2015</v>
      </c>
      <c r="AM10" s="76">
        <f t="shared" si="0"/>
        <v>2015</v>
      </c>
      <c r="AN10" s="73">
        <f t="shared" si="0"/>
        <v>2016</v>
      </c>
      <c r="AO10" s="76">
        <f t="shared" si="0"/>
        <v>2016</v>
      </c>
      <c r="AP10" s="73">
        <f t="shared" si="0"/>
        <v>2017</v>
      </c>
      <c r="AQ10" s="76">
        <f t="shared" si="0"/>
        <v>2017</v>
      </c>
      <c r="AR10" s="73">
        <f t="shared" si="0"/>
        <v>2018</v>
      </c>
      <c r="AS10" s="76">
        <f t="shared" si="0"/>
        <v>2018</v>
      </c>
      <c r="AT10" s="73">
        <f t="shared" si="0"/>
        <v>2019</v>
      </c>
      <c r="AU10" s="76">
        <f t="shared" si="0"/>
        <v>2019</v>
      </c>
      <c r="AV10" s="73">
        <f t="shared" si="0"/>
        <v>2020</v>
      </c>
      <c r="AW10" s="76">
        <f t="shared" si="0"/>
        <v>2020</v>
      </c>
      <c r="AX10" s="73">
        <f t="shared" si="0"/>
        <v>2021</v>
      </c>
      <c r="AY10" s="76">
        <f t="shared" si="0"/>
        <v>2021</v>
      </c>
      <c r="AZ10" s="73">
        <f t="shared" si="0"/>
        <v>2022</v>
      </c>
      <c r="BA10" s="76">
        <f t="shared" si="0"/>
        <v>2022</v>
      </c>
    </row>
    <row r="11" spans="1:56" s="40" customFormat="1" ht="25.5" x14ac:dyDescent="0.6">
      <c r="B11" s="38" t="s">
        <v>11</v>
      </c>
      <c r="C11" s="41">
        <v>35217</v>
      </c>
      <c r="D11" s="74">
        <v>35431</v>
      </c>
      <c r="E11" s="77">
        <f>C11+365.25</f>
        <v>35582.25</v>
      </c>
      <c r="F11" s="74">
        <f t="shared" ref="F11:K12" si="1">D11+365.25</f>
        <v>35796.25</v>
      </c>
      <c r="G11" s="77">
        <f t="shared" si="1"/>
        <v>35947.5</v>
      </c>
      <c r="H11" s="74">
        <f t="shared" si="1"/>
        <v>36161.5</v>
      </c>
      <c r="I11" s="77">
        <f t="shared" si="1"/>
        <v>36312.75</v>
      </c>
      <c r="J11" s="74">
        <f t="shared" si="1"/>
        <v>36526.75</v>
      </c>
      <c r="K11" s="77">
        <f t="shared" si="1"/>
        <v>36678</v>
      </c>
      <c r="L11" s="74">
        <v>36892</v>
      </c>
      <c r="M11" s="77">
        <v>37043</v>
      </c>
      <c r="N11" s="74">
        <v>37257</v>
      </c>
      <c r="O11" s="77">
        <v>37438</v>
      </c>
      <c r="P11" s="74">
        <f>N11+365.5</f>
        <v>37622.5</v>
      </c>
      <c r="Q11" s="77">
        <f>O11+365.5</f>
        <v>37803.5</v>
      </c>
      <c r="R11" s="74">
        <f>P11+365.75</f>
        <v>37988.25</v>
      </c>
      <c r="S11" s="77">
        <f>Q11+365.75</f>
        <v>38169.25</v>
      </c>
      <c r="T11" s="74">
        <f>R11+366</f>
        <v>38354.25</v>
      </c>
      <c r="U11" s="77">
        <f>S11+366</f>
        <v>38535.25</v>
      </c>
      <c r="V11" s="74">
        <f t="shared" ref="V11:AK12" si="2">T11+365.25</f>
        <v>38719.5</v>
      </c>
      <c r="W11" s="77">
        <f t="shared" si="2"/>
        <v>38900.5</v>
      </c>
      <c r="X11" s="74">
        <f t="shared" si="2"/>
        <v>39084.75</v>
      </c>
      <c r="Y11" s="77">
        <f t="shared" si="2"/>
        <v>39265.75</v>
      </c>
      <c r="Z11" s="74">
        <f t="shared" si="2"/>
        <v>39450</v>
      </c>
      <c r="AA11" s="77">
        <f t="shared" si="2"/>
        <v>39631</v>
      </c>
      <c r="AB11" s="74">
        <f t="shared" si="2"/>
        <v>39815.25</v>
      </c>
      <c r="AC11" s="77">
        <f t="shared" si="2"/>
        <v>39996.25</v>
      </c>
      <c r="AD11" s="74">
        <f t="shared" si="2"/>
        <v>40180.5</v>
      </c>
      <c r="AE11" s="77">
        <f t="shared" si="2"/>
        <v>40361.5</v>
      </c>
      <c r="AF11" s="74">
        <f t="shared" si="2"/>
        <v>40545.75</v>
      </c>
      <c r="AG11" s="77">
        <f t="shared" si="2"/>
        <v>40726.75</v>
      </c>
      <c r="AH11" s="74">
        <f t="shared" si="2"/>
        <v>40911</v>
      </c>
      <c r="AI11" s="77">
        <f t="shared" si="2"/>
        <v>41092</v>
      </c>
      <c r="AJ11" s="74">
        <f t="shared" si="2"/>
        <v>41276.25</v>
      </c>
      <c r="AK11" s="77">
        <f t="shared" si="2"/>
        <v>41457.25</v>
      </c>
      <c r="AL11" s="74">
        <f t="shared" ref="AL11:BA12" si="3">AJ11+365.25</f>
        <v>41641.5</v>
      </c>
      <c r="AM11" s="77">
        <f t="shared" si="3"/>
        <v>41822.5</v>
      </c>
      <c r="AN11" s="74">
        <f t="shared" si="3"/>
        <v>42006.75</v>
      </c>
      <c r="AO11" s="77">
        <f t="shared" si="3"/>
        <v>42187.75</v>
      </c>
      <c r="AP11" s="74">
        <f t="shared" si="3"/>
        <v>42372</v>
      </c>
      <c r="AQ11" s="77">
        <f t="shared" si="3"/>
        <v>42553</v>
      </c>
      <c r="AR11" s="74">
        <f t="shared" si="3"/>
        <v>42737.25</v>
      </c>
      <c r="AS11" s="77">
        <f t="shared" si="3"/>
        <v>42918.25</v>
      </c>
      <c r="AT11" s="74">
        <f t="shared" si="3"/>
        <v>43102.5</v>
      </c>
      <c r="AU11" s="77">
        <f t="shared" si="3"/>
        <v>43283.5</v>
      </c>
      <c r="AV11" s="74">
        <f t="shared" si="3"/>
        <v>43467.75</v>
      </c>
      <c r="AW11" s="77">
        <f t="shared" si="3"/>
        <v>43648.75</v>
      </c>
      <c r="AX11" s="74">
        <f t="shared" si="3"/>
        <v>43833</v>
      </c>
      <c r="AY11" s="77">
        <f t="shared" si="3"/>
        <v>44014</v>
      </c>
      <c r="AZ11" s="74">
        <f t="shared" si="3"/>
        <v>44198.25</v>
      </c>
      <c r="BA11" s="77">
        <f t="shared" si="3"/>
        <v>44379.25</v>
      </c>
    </row>
    <row r="12" spans="1:56" s="40" customFormat="1" ht="25.5" x14ac:dyDescent="0.6">
      <c r="B12" s="38" t="s">
        <v>12</v>
      </c>
      <c r="C12" s="41">
        <v>35431</v>
      </c>
      <c r="D12" s="74">
        <v>35582</v>
      </c>
      <c r="E12" s="77">
        <f>C12+365.25</f>
        <v>35796.25</v>
      </c>
      <c r="F12" s="74">
        <f t="shared" si="1"/>
        <v>35947.25</v>
      </c>
      <c r="G12" s="77">
        <f t="shared" si="1"/>
        <v>36161.5</v>
      </c>
      <c r="H12" s="74">
        <f t="shared" si="1"/>
        <v>36312.5</v>
      </c>
      <c r="I12" s="77">
        <f t="shared" si="1"/>
        <v>36526.75</v>
      </c>
      <c r="J12" s="74">
        <v>36678</v>
      </c>
      <c r="K12" s="77">
        <f t="shared" si="1"/>
        <v>36892</v>
      </c>
      <c r="L12" s="74">
        <v>37043</v>
      </c>
      <c r="M12" s="77">
        <v>37257</v>
      </c>
      <c r="N12" s="74">
        <v>37408</v>
      </c>
      <c r="O12" s="77">
        <v>37591</v>
      </c>
      <c r="P12" s="74">
        <f>N12+365.5</f>
        <v>37773.5</v>
      </c>
      <c r="Q12" s="77">
        <f>O12+365.5</f>
        <v>37956.5</v>
      </c>
      <c r="R12" s="74">
        <f>P12+365.75</f>
        <v>38139.25</v>
      </c>
      <c r="S12" s="77">
        <f>Q12+365.75</f>
        <v>38322.25</v>
      </c>
      <c r="T12" s="74">
        <f>R12+366</f>
        <v>38505.25</v>
      </c>
      <c r="U12" s="77">
        <f>S12+366</f>
        <v>38688.25</v>
      </c>
      <c r="V12" s="74">
        <f t="shared" si="2"/>
        <v>38870.5</v>
      </c>
      <c r="W12" s="77">
        <f t="shared" si="2"/>
        <v>39053.5</v>
      </c>
      <c r="X12" s="74">
        <f t="shared" si="2"/>
        <v>39235.75</v>
      </c>
      <c r="Y12" s="77">
        <f t="shared" si="2"/>
        <v>39418.75</v>
      </c>
      <c r="Z12" s="74">
        <f t="shared" si="2"/>
        <v>39601</v>
      </c>
      <c r="AA12" s="77">
        <f t="shared" si="2"/>
        <v>39784</v>
      </c>
      <c r="AB12" s="74">
        <f t="shared" si="2"/>
        <v>39966.25</v>
      </c>
      <c r="AC12" s="77">
        <f t="shared" si="2"/>
        <v>40149.25</v>
      </c>
      <c r="AD12" s="74">
        <f t="shared" si="2"/>
        <v>40331.5</v>
      </c>
      <c r="AE12" s="77">
        <f t="shared" si="2"/>
        <v>40514.5</v>
      </c>
      <c r="AF12" s="74">
        <f t="shared" si="2"/>
        <v>40696.75</v>
      </c>
      <c r="AG12" s="77">
        <f t="shared" si="2"/>
        <v>40879.75</v>
      </c>
      <c r="AH12" s="74">
        <f t="shared" si="2"/>
        <v>41062</v>
      </c>
      <c r="AI12" s="77">
        <f t="shared" si="2"/>
        <v>41245</v>
      </c>
      <c r="AJ12" s="74">
        <f t="shared" si="2"/>
        <v>41427.25</v>
      </c>
      <c r="AK12" s="77">
        <f t="shared" si="2"/>
        <v>41610.25</v>
      </c>
      <c r="AL12" s="74">
        <f t="shared" si="3"/>
        <v>41792.5</v>
      </c>
      <c r="AM12" s="77">
        <f t="shared" si="3"/>
        <v>41975.5</v>
      </c>
      <c r="AN12" s="74">
        <f t="shared" si="3"/>
        <v>42157.75</v>
      </c>
      <c r="AO12" s="77">
        <f t="shared" si="3"/>
        <v>42340.75</v>
      </c>
      <c r="AP12" s="74">
        <f t="shared" si="3"/>
        <v>42523</v>
      </c>
      <c r="AQ12" s="77">
        <f t="shared" si="3"/>
        <v>42706</v>
      </c>
      <c r="AR12" s="74">
        <f t="shared" si="3"/>
        <v>42888.25</v>
      </c>
      <c r="AS12" s="77">
        <f t="shared" si="3"/>
        <v>43071.25</v>
      </c>
      <c r="AT12" s="74">
        <f t="shared" si="3"/>
        <v>43253.5</v>
      </c>
      <c r="AU12" s="77">
        <f t="shared" si="3"/>
        <v>43436.5</v>
      </c>
      <c r="AV12" s="74">
        <f t="shared" si="3"/>
        <v>43618.75</v>
      </c>
      <c r="AW12" s="77">
        <f t="shared" si="3"/>
        <v>43801.75</v>
      </c>
      <c r="AX12" s="74">
        <f t="shared" si="3"/>
        <v>43984</v>
      </c>
      <c r="AY12" s="77">
        <f t="shared" si="3"/>
        <v>44167</v>
      </c>
      <c r="AZ12" s="74">
        <f t="shared" si="3"/>
        <v>44349.25</v>
      </c>
      <c r="BA12" s="77">
        <f t="shared" si="3"/>
        <v>44532.25</v>
      </c>
    </row>
    <row r="13" spans="1:56" s="40" customFormat="1" ht="25.5" x14ac:dyDescent="0.6">
      <c r="B13" s="38" t="s">
        <v>13</v>
      </c>
      <c r="C13" s="38"/>
      <c r="D13" s="54">
        <f>'SDR Patient and Stations'!C12</f>
        <v>0.93269230769230771</v>
      </c>
      <c r="E13" s="55">
        <f>'SDR Patient and Stations'!D12</f>
        <v>0.80882352941176472</v>
      </c>
      <c r="F13" s="54">
        <f>'SDR Patient and Stations'!E12</f>
        <v>0.91176470588235292</v>
      </c>
      <c r="G13" s="55">
        <f>'SDR Patient and Stations'!F12</f>
        <v>0.78409090909090906</v>
      </c>
      <c r="H13" s="54">
        <f>'SDR Patient and Stations'!G12</f>
        <v>0.82954545454545459</v>
      </c>
      <c r="I13" s="55">
        <f>'SDR Patient and Stations'!H12</f>
        <v>0.86029411764705888</v>
      </c>
      <c r="J13" s="54">
        <f>'SDR Patient and Stations'!I12</f>
        <v>0.86764705882352944</v>
      </c>
      <c r="K13" s="55">
        <f>'SDR Patient and Stations'!J12</f>
        <v>0.90441176470588236</v>
      </c>
      <c r="L13" s="54">
        <f>'SDR Patient and Stations'!K12</f>
        <v>0.8716216216216216</v>
      </c>
      <c r="M13" s="55">
        <f>'SDR Patient and Stations'!L12</f>
        <v>0.8716216216216216</v>
      </c>
      <c r="N13" s="54">
        <f>'SDR Patient and Stations'!M12</f>
        <v>0.77976190476190477</v>
      </c>
      <c r="O13" s="55">
        <f>'SDR Patient and Stations'!N12</f>
        <v>0.83333333333333337</v>
      </c>
      <c r="P13" s="54">
        <f>'SDR Patient and Stations'!O12</f>
        <v>0.81547619047619047</v>
      </c>
      <c r="Q13" s="55">
        <f>'SDR Patient and Stations'!P12</f>
        <v>0.84523809523809523</v>
      </c>
      <c r="R13" s="54">
        <f>'SDR Patient and Stations'!Q12</f>
        <v>0.79761904761904767</v>
      </c>
      <c r="S13" s="55">
        <f>'SDR Patient and Stations'!R12</f>
        <v>0.75</v>
      </c>
      <c r="T13" s="54">
        <f>'SDR Patient and Stations'!S12</f>
        <v>0.77976190476190477</v>
      </c>
      <c r="U13" s="55">
        <f>'SDR Patient and Stations'!T12</f>
        <v>0.83333333333333337</v>
      </c>
      <c r="V13" s="54">
        <f>'SDR Patient and Stations'!U12</f>
        <v>0.79166666666666663</v>
      </c>
      <c r="W13" s="55">
        <f>'SDR Patient and Stations'!V12</f>
        <v>0.81547619047619047</v>
      </c>
      <c r="X13" s="54">
        <f>'SDR Patient and Stations'!W12</f>
        <v>0.79761904761904767</v>
      </c>
      <c r="Y13" s="55">
        <f>'SDR Patient and Stations'!X12</f>
        <v>0.88124999999999998</v>
      </c>
      <c r="Z13" s="54">
        <f>'SDR Patient and Stations'!Y12</f>
        <v>0.9375</v>
      </c>
      <c r="AA13" s="55">
        <f>'SDR Patient and Stations'!Z12</f>
        <v>0.86250000000000004</v>
      </c>
      <c r="AB13" s="54">
        <f>'SDR Patient and Stations'!AA12</f>
        <v>0.86875000000000002</v>
      </c>
      <c r="AC13" s="55">
        <f>'SDR Patient and Stations'!AB12</f>
        <v>0.86309523809523814</v>
      </c>
      <c r="AD13" s="54">
        <f>'SDR Patient and Stations'!AC12</f>
        <v>0.88095238095238093</v>
      </c>
      <c r="AE13" s="55">
        <f>'SDR Patient and Stations'!AD12</f>
        <v>0.85119047619047616</v>
      </c>
      <c r="AF13" s="54">
        <f>'SDR Patient and Stations'!AE12</f>
        <v>0.8928571428571429</v>
      </c>
      <c r="AG13" s="55">
        <f>'SDR Patient and Stations'!AF12</f>
        <v>0.84523809523809523</v>
      </c>
      <c r="AH13" s="54">
        <f>'SDR Patient and Stations'!AG12</f>
        <v>0.85119047619047616</v>
      </c>
      <c r="AI13" s="55">
        <f>'SDR Patient and Stations'!AH12</f>
        <v>0.7678571428571429</v>
      </c>
      <c r="AJ13" s="54">
        <f>'SDR Patient and Stations'!AI12</f>
        <v>0</v>
      </c>
      <c r="AK13" s="55">
        <f>'SDR Patient and Stations'!AJ12</f>
        <v>0</v>
      </c>
      <c r="AL13" s="54">
        <f>'SDR Patient and Stations'!AK12</f>
        <v>0.79761904761904767</v>
      </c>
      <c r="AM13" s="55">
        <f>'SDR Patient and Stations'!AL12</f>
        <v>0.84523809523809523</v>
      </c>
      <c r="AN13" s="54">
        <f>'SDR Patient and Stations'!AM12</f>
        <v>0.9107142857142857</v>
      </c>
      <c r="AO13" s="55">
        <f>'SDR Patient and Stations'!AN12</f>
        <v>0.94047619047619047</v>
      </c>
      <c r="AP13" s="54">
        <f>'SDR Patient and Stations'!AO12</f>
        <v>0.9107142857142857</v>
      </c>
      <c r="AQ13" s="55">
        <f>'SDR Patient and Stations'!AP12</f>
        <v>0.9375</v>
      </c>
      <c r="AR13" s="54">
        <f>'SDR Patient and Stations'!AQ12</f>
        <v>0.84146341463414631</v>
      </c>
      <c r="AS13" s="55">
        <f>'SDR Patient and Stations'!AR12</f>
        <v>0.87195121951219512</v>
      </c>
      <c r="AT13" s="54">
        <f>'SDR Patient and Stations'!AS12</f>
        <v>0.92073170731707321</v>
      </c>
      <c r="AU13" s="55" t="e">
        <f>'SDR Patient and Stations'!AT12</f>
        <v>#DIV/0!</v>
      </c>
      <c r="AV13" s="54">
        <f>'SDR Patient and Stations'!AU12</f>
        <v>0</v>
      </c>
      <c r="AW13" s="55">
        <f>'SDR Patient and Stations'!AV12</f>
        <v>0</v>
      </c>
      <c r="AX13" s="54">
        <f>'SDR Patient and Stations'!AW12</f>
        <v>0</v>
      </c>
      <c r="AY13" s="55">
        <f>'SDR Patient and Stations'!AX12</f>
        <v>0</v>
      </c>
      <c r="AZ13" s="54">
        <f>'SDR Patient and Stations'!AY12</f>
        <v>0</v>
      </c>
      <c r="BA13" s="55">
        <f>'SDR Patient and Stations'!AZ12</f>
        <v>0</v>
      </c>
    </row>
    <row r="14" spans="1:56" s="44" customFormat="1" ht="56.25" customHeight="1" x14ac:dyDescent="0.6">
      <c r="B14" s="163" t="s">
        <v>74</v>
      </c>
      <c r="C14" s="45">
        <f>'SDR Patient and Stations'!B14</f>
        <v>0</v>
      </c>
      <c r="D14" s="166">
        <f>'SDR Patient and Stations'!C14</f>
        <v>8</v>
      </c>
      <c r="E14" s="167">
        <f>'SDR Patient and Stations'!D14</f>
        <v>0</v>
      </c>
      <c r="F14" s="166">
        <f>'SDR Patient and Stations'!E14</f>
        <v>10</v>
      </c>
      <c r="G14" s="167">
        <f>'SDR Patient and Stations'!F14</f>
        <v>0</v>
      </c>
      <c r="H14" s="166">
        <f>'SDR Patient and Stations'!G14</f>
        <v>-10</v>
      </c>
      <c r="I14" s="167">
        <f>'SDR Patient and Stations'!H14</f>
        <v>0</v>
      </c>
      <c r="J14" s="166">
        <f>'SDR Patient and Stations'!I14</f>
        <v>0</v>
      </c>
      <c r="K14" s="167">
        <f>'SDR Patient and Stations'!J14</f>
        <v>3</v>
      </c>
      <c r="L14" s="166">
        <f>'SDR Patient and Stations'!K14</f>
        <v>0</v>
      </c>
      <c r="M14" s="167">
        <f>'SDR Patient and Stations'!L14</f>
        <v>5</v>
      </c>
      <c r="N14" s="166">
        <f>'SDR Patient and Stations'!M14</f>
        <v>0</v>
      </c>
      <c r="O14" s="167">
        <f>'SDR Patient and Stations'!N14</f>
        <v>0</v>
      </c>
      <c r="P14" s="166">
        <f>'SDR Patient and Stations'!O14</f>
        <v>0</v>
      </c>
      <c r="Q14" s="167">
        <f>'SDR Patient and Stations'!P14</f>
        <v>0</v>
      </c>
      <c r="R14" s="166">
        <f>'SDR Patient and Stations'!Q14</f>
        <v>0</v>
      </c>
      <c r="S14" s="167">
        <f>'SDR Patient and Stations'!R14</f>
        <v>0</v>
      </c>
      <c r="T14" s="166">
        <f>'SDR Patient and Stations'!S14</f>
        <v>0</v>
      </c>
      <c r="U14" s="167">
        <f>'SDR Patient and Stations'!T14</f>
        <v>0</v>
      </c>
      <c r="V14" s="166">
        <f>'SDR Patient and Stations'!U14</f>
        <v>0</v>
      </c>
      <c r="W14" s="167">
        <f>'SDR Patient and Stations'!V14</f>
        <v>0</v>
      </c>
      <c r="X14" s="166">
        <f>'SDR Patient and Stations'!W14</f>
        <v>-2</v>
      </c>
      <c r="Y14" s="167">
        <f>'SDR Patient and Stations'!X14</f>
        <v>0</v>
      </c>
      <c r="Z14" s="166">
        <f>'SDR Patient and Stations'!Y14</f>
        <v>0</v>
      </c>
      <c r="AA14" s="167">
        <f>'SDR Patient and Stations'!Z14</f>
        <v>0</v>
      </c>
      <c r="AB14" s="166">
        <f>'SDR Patient and Stations'!AA14</f>
        <v>2</v>
      </c>
      <c r="AC14" s="167">
        <f>'SDR Patient and Stations'!AB14</f>
        <v>0</v>
      </c>
      <c r="AD14" s="166">
        <f>'SDR Patient and Stations'!AC14</f>
        <v>0</v>
      </c>
      <c r="AE14" s="167">
        <f>'SDR Patient and Stations'!AD14</f>
        <v>0</v>
      </c>
      <c r="AF14" s="166">
        <f>'SDR Patient and Stations'!AE14</f>
        <v>0</v>
      </c>
      <c r="AG14" s="167">
        <f>'SDR Patient and Stations'!AF14</f>
        <v>0</v>
      </c>
      <c r="AH14" s="166">
        <f>'SDR Patient and Stations'!AG14</f>
        <v>0</v>
      </c>
      <c r="AI14" s="167">
        <f>'SDR Patient and Stations'!AH14</f>
        <v>-18</v>
      </c>
      <c r="AJ14" s="166">
        <f>'SDR Patient and Stations'!AI14</f>
        <v>0</v>
      </c>
      <c r="AK14" s="167">
        <f>'SDR Patient and Stations'!AJ14</f>
        <v>18</v>
      </c>
      <c r="AL14" s="166">
        <f>'SDR Patient and Stations'!AK14</f>
        <v>0</v>
      </c>
      <c r="AM14" s="167">
        <f>'SDR Patient and Stations'!AL14</f>
        <v>0</v>
      </c>
      <c r="AN14" s="166">
        <f>'SDR Patient and Stations'!AM14</f>
        <v>0</v>
      </c>
      <c r="AO14" s="167">
        <f>'SDR Patient and Stations'!AN14</f>
        <v>0</v>
      </c>
      <c r="AP14" s="166">
        <f>'SDR Patient and Stations'!AO14</f>
        <v>-2</v>
      </c>
      <c r="AQ14" s="167">
        <f>'SDR Patient and Stations'!AP14</f>
        <v>1</v>
      </c>
      <c r="AR14" s="166">
        <f>'SDR Patient and Stations'!AQ14</f>
        <v>0</v>
      </c>
      <c r="AS14" s="167">
        <f>'SDR Patient and Stations'!AR14</f>
        <v>0</v>
      </c>
      <c r="AT14" s="166">
        <f>'SDR Patient and Stations'!AS14</f>
        <v>0</v>
      </c>
      <c r="AU14" s="167">
        <f>'SDR Patient and Stations'!AT14</f>
        <v>0</v>
      </c>
      <c r="AV14" s="166">
        <f>'SDR Patient and Stations'!AU14</f>
        <v>0</v>
      </c>
      <c r="AW14" s="167">
        <f>'SDR Patient and Stations'!AV14</f>
        <v>0</v>
      </c>
      <c r="AX14" s="166">
        <f>'SDR Patient and Stations'!AW14</f>
        <v>0</v>
      </c>
      <c r="AY14" s="167">
        <f>'SDR Patient and Stations'!AX14</f>
        <v>0</v>
      </c>
      <c r="AZ14" s="166">
        <f>'SDR Patient and Stations'!AY14</f>
        <v>0</v>
      </c>
      <c r="BA14" s="167">
        <f>'SDR Patient and Stations'!AZ14</f>
        <v>0</v>
      </c>
      <c r="BB14" s="51"/>
      <c r="BC14" s="48"/>
      <c r="BD14" s="51"/>
    </row>
    <row r="15" spans="1:56" s="44" customFormat="1" ht="25.5" x14ac:dyDescent="0.6">
      <c r="B15" s="43" t="s">
        <v>72</v>
      </c>
      <c r="C15" s="43"/>
      <c r="D15" s="168">
        <f>'SDR Patient and Stations'!C15</f>
        <v>0</v>
      </c>
      <c r="E15" s="166">
        <f>'SDR Patient and Stations'!D15</f>
        <v>0</v>
      </c>
      <c r="F15" s="167">
        <f>'SDR Patient and Stations'!E15</f>
        <v>0</v>
      </c>
      <c r="G15" s="166">
        <f>'SDR Patient and Stations'!F15</f>
        <v>8</v>
      </c>
      <c r="H15" s="167">
        <f>'SDR Patient and Stations'!G15</f>
        <v>0</v>
      </c>
      <c r="I15" s="166">
        <f>'SDR Patient and Stations'!H15</f>
        <v>10</v>
      </c>
      <c r="J15" s="167">
        <f>'SDR Patient and Stations'!I15</f>
        <v>0</v>
      </c>
      <c r="K15" s="166">
        <f>'SDR Patient and Stations'!J15</f>
        <v>-10</v>
      </c>
      <c r="L15" s="167">
        <f>'SDR Patient and Stations'!K15</f>
        <v>0</v>
      </c>
      <c r="M15" s="166">
        <f>'SDR Patient and Stations'!L15</f>
        <v>0</v>
      </c>
      <c r="N15" s="167">
        <f>'SDR Patient and Stations'!M15</f>
        <v>3</v>
      </c>
      <c r="O15" s="166">
        <f>'SDR Patient and Stations'!N15</f>
        <v>0</v>
      </c>
      <c r="P15" s="167">
        <f>'SDR Patient and Stations'!O15</f>
        <v>5</v>
      </c>
      <c r="Q15" s="166">
        <f>'SDR Patient and Stations'!P15</f>
        <v>0</v>
      </c>
      <c r="R15" s="167">
        <f>'SDR Patient and Stations'!Q15</f>
        <v>0</v>
      </c>
      <c r="S15" s="166">
        <f>'SDR Patient and Stations'!R15</f>
        <v>0</v>
      </c>
      <c r="T15" s="167">
        <f>'SDR Patient and Stations'!S15</f>
        <v>0</v>
      </c>
      <c r="U15" s="166">
        <f>'SDR Patient and Stations'!T15</f>
        <v>0</v>
      </c>
      <c r="V15" s="167">
        <f>'SDR Patient and Stations'!U15</f>
        <v>0</v>
      </c>
      <c r="W15" s="166">
        <f>'SDR Patient and Stations'!V15</f>
        <v>0</v>
      </c>
      <c r="X15" s="167">
        <f>'SDR Patient and Stations'!W15</f>
        <v>0</v>
      </c>
      <c r="Y15" s="166">
        <f>'SDR Patient and Stations'!X15</f>
        <v>0</v>
      </c>
      <c r="Z15" s="167">
        <f>'SDR Patient and Stations'!Y15</f>
        <v>0</v>
      </c>
      <c r="AA15" s="166">
        <f>'SDR Patient and Stations'!Z15</f>
        <v>-2</v>
      </c>
      <c r="AB15" s="167">
        <f>'SDR Patient and Stations'!AA15</f>
        <v>0</v>
      </c>
      <c r="AC15" s="166">
        <f>'SDR Patient and Stations'!AB15</f>
        <v>0</v>
      </c>
      <c r="AD15" s="167">
        <f>'SDR Patient and Stations'!AC15</f>
        <v>0</v>
      </c>
      <c r="AE15" s="166">
        <f>'SDR Patient and Stations'!AD15</f>
        <v>2</v>
      </c>
      <c r="AF15" s="167">
        <f>'SDR Patient and Stations'!AE15</f>
        <v>0</v>
      </c>
      <c r="AG15" s="166">
        <f>'SDR Patient and Stations'!AF15</f>
        <v>0</v>
      </c>
      <c r="AH15" s="167">
        <f>'SDR Patient and Stations'!AG15</f>
        <v>0</v>
      </c>
      <c r="AI15" s="166">
        <f>'SDR Patient and Stations'!AH15</f>
        <v>0</v>
      </c>
      <c r="AJ15" s="167">
        <f>'SDR Patient and Stations'!AI15</f>
        <v>0</v>
      </c>
      <c r="AK15" s="166">
        <f>'SDR Patient and Stations'!AJ15</f>
        <v>0</v>
      </c>
      <c r="AL15" s="167">
        <f>'SDR Patient and Stations'!AK15</f>
        <v>-18</v>
      </c>
      <c r="AM15" s="166">
        <f>'SDR Patient and Stations'!AL15</f>
        <v>0</v>
      </c>
      <c r="AN15" s="167">
        <f>'SDR Patient and Stations'!AM15</f>
        <v>18</v>
      </c>
      <c r="AO15" s="166">
        <f>'SDR Patient and Stations'!AN15</f>
        <v>0</v>
      </c>
      <c r="AP15" s="167">
        <f>'SDR Patient and Stations'!AO15</f>
        <v>0</v>
      </c>
      <c r="AQ15" s="166">
        <f>'SDR Patient and Stations'!AP15</f>
        <v>0</v>
      </c>
      <c r="AR15" s="167">
        <f>'SDR Patient and Stations'!AQ15</f>
        <v>0</v>
      </c>
      <c r="AS15" s="166">
        <f>'SDR Patient and Stations'!AR15</f>
        <v>-2</v>
      </c>
      <c r="AT15" s="167">
        <f>'SDR Patient and Stations'!AS15</f>
        <v>1</v>
      </c>
      <c r="AU15" s="166">
        <f>'SDR Patient and Stations'!AT15</f>
        <v>0</v>
      </c>
      <c r="AV15" s="167">
        <f>'SDR Patient and Stations'!AU15</f>
        <v>0</v>
      </c>
      <c r="AW15" s="166">
        <f>'SDR Patient and Stations'!AV15</f>
        <v>0</v>
      </c>
      <c r="AX15" s="167">
        <f>'SDR Patient and Stations'!AW15</f>
        <v>0</v>
      </c>
      <c r="AY15" s="166">
        <f>'SDR Patient and Stations'!AX15</f>
        <v>0</v>
      </c>
      <c r="AZ15" s="167">
        <f>'SDR Patient and Stations'!AY15</f>
        <v>0</v>
      </c>
      <c r="BA15" s="166">
        <f>'SDR Patient and Stations'!AZ15</f>
        <v>0</v>
      </c>
      <c r="BB15" s="48"/>
      <c r="BC15" s="51"/>
      <c r="BD15" s="48"/>
    </row>
    <row r="16" spans="1:56" ht="25.5" x14ac:dyDescent="0.6">
      <c r="B16" s="42" t="s">
        <v>73</v>
      </c>
      <c r="C16" s="3"/>
      <c r="D16" s="3">
        <f>'SDR Patient and Stations'!C16</f>
        <v>0</v>
      </c>
      <c r="E16" s="46">
        <f>'SDR Patient and Stations'!D16</f>
        <v>0</v>
      </c>
      <c r="F16" s="49">
        <f>'SDR Patient and Stations'!E16</f>
        <v>0</v>
      </c>
      <c r="G16" s="52">
        <f>'SDR Patient and Stations'!F16</f>
        <v>0</v>
      </c>
      <c r="H16" s="49">
        <f>'SDR Patient and Stations'!G16</f>
        <v>8</v>
      </c>
      <c r="I16" s="52">
        <f>'SDR Patient and Stations'!H16</f>
        <v>0</v>
      </c>
      <c r="J16" s="49">
        <f>'SDR Patient and Stations'!I16</f>
        <v>10</v>
      </c>
      <c r="K16" s="52">
        <f>'SDR Patient and Stations'!J16</f>
        <v>0</v>
      </c>
      <c r="L16" s="49">
        <f>'SDR Patient and Stations'!K16</f>
        <v>-10</v>
      </c>
      <c r="M16" s="52">
        <f>'SDR Patient and Stations'!L16</f>
        <v>0</v>
      </c>
      <c r="N16" s="49">
        <f>'SDR Patient and Stations'!M16</f>
        <v>0</v>
      </c>
      <c r="O16" s="52">
        <f>'SDR Patient and Stations'!N16</f>
        <v>3</v>
      </c>
      <c r="P16" s="49">
        <f>'SDR Patient and Stations'!O16</f>
        <v>0</v>
      </c>
      <c r="Q16" s="52">
        <f>'SDR Patient and Stations'!P16</f>
        <v>5</v>
      </c>
      <c r="R16" s="49">
        <f>'SDR Patient and Stations'!Q16</f>
        <v>0</v>
      </c>
      <c r="S16" s="52">
        <f>'SDR Patient and Stations'!R16</f>
        <v>0</v>
      </c>
      <c r="T16" s="49">
        <f>'SDR Patient and Stations'!S16</f>
        <v>0</v>
      </c>
      <c r="U16" s="52">
        <f>'SDR Patient and Stations'!T16</f>
        <v>0</v>
      </c>
      <c r="V16" s="49">
        <f>'SDR Patient and Stations'!U16</f>
        <v>0</v>
      </c>
      <c r="W16" s="52">
        <f>'SDR Patient and Stations'!V16</f>
        <v>0</v>
      </c>
      <c r="X16" s="49">
        <f>'SDR Patient and Stations'!W16</f>
        <v>0</v>
      </c>
      <c r="Y16" s="52">
        <f>'SDR Patient and Stations'!X16</f>
        <v>0</v>
      </c>
      <c r="Z16" s="49">
        <f>'SDR Patient and Stations'!Y16</f>
        <v>0</v>
      </c>
      <c r="AA16" s="52">
        <f>'SDR Patient and Stations'!Z16</f>
        <v>0</v>
      </c>
      <c r="AB16" s="49">
        <f>'SDR Patient and Stations'!AA16</f>
        <v>-2</v>
      </c>
      <c r="AC16" s="52">
        <f>'SDR Patient and Stations'!AB16</f>
        <v>0</v>
      </c>
      <c r="AD16" s="49">
        <f>'SDR Patient and Stations'!AC16</f>
        <v>0</v>
      </c>
      <c r="AE16" s="52">
        <f>'SDR Patient and Stations'!AD16</f>
        <v>0</v>
      </c>
      <c r="AF16" s="49">
        <f>'SDR Patient and Stations'!AE16</f>
        <v>2</v>
      </c>
      <c r="AG16" s="52">
        <f>'SDR Patient and Stations'!AF16</f>
        <v>0</v>
      </c>
      <c r="AH16" s="49">
        <f>'SDR Patient and Stations'!AG16</f>
        <v>0</v>
      </c>
      <c r="AI16" s="52">
        <f>'SDR Patient and Stations'!AH16</f>
        <v>0</v>
      </c>
      <c r="AJ16" s="49">
        <f>'SDR Patient and Stations'!AI16</f>
        <v>0</v>
      </c>
      <c r="AK16" s="52">
        <f>'SDR Patient and Stations'!AJ16</f>
        <v>0</v>
      </c>
      <c r="AL16" s="49">
        <f>'SDR Patient and Stations'!AK16</f>
        <v>0</v>
      </c>
      <c r="AM16" s="52">
        <f>'SDR Patient and Stations'!AL16</f>
        <v>-18</v>
      </c>
      <c r="AN16" s="49">
        <f>'SDR Patient and Stations'!AM16</f>
        <v>0</v>
      </c>
      <c r="AO16" s="52">
        <f>'SDR Patient and Stations'!AN16</f>
        <v>18</v>
      </c>
      <c r="AP16" s="49">
        <f>'SDR Patient and Stations'!AO16</f>
        <v>0</v>
      </c>
      <c r="AQ16" s="52">
        <f>'SDR Patient and Stations'!AP16</f>
        <v>0</v>
      </c>
      <c r="AR16" s="49">
        <f>'SDR Patient and Stations'!AQ16</f>
        <v>0</v>
      </c>
      <c r="AS16" s="52">
        <f>'SDR Patient and Stations'!AR16</f>
        <v>0</v>
      </c>
      <c r="AT16" s="49">
        <f>'SDR Patient and Stations'!AS16</f>
        <v>-2</v>
      </c>
      <c r="AU16" s="52">
        <f>'SDR Patient and Stations'!AT16</f>
        <v>1</v>
      </c>
      <c r="AV16" s="49">
        <f>'SDR Patient and Stations'!AU16</f>
        <v>0</v>
      </c>
      <c r="AW16" s="52">
        <f>'SDR Patient and Stations'!AV16</f>
        <v>0</v>
      </c>
      <c r="AX16" s="49">
        <f>'SDR Patient and Stations'!AW16</f>
        <v>0</v>
      </c>
      <c r="AY16" s="52">
        <f>'SDR Patient and Stations'!AX16</f>
        <v>0</v>
      </c>
      <c r="AZ16" s="49">
        <f>'SDR Patient and Stations'!AY16</f>
        <v>0</v>
      </c>
      <c r="BA16" s="52">
        <f>'SDR Patient and Stations'!AZ16</f>
        <v>0</v>
      </c>
      <c r="BB16" s="52"/>
      <c r="BC16" s="49"/>
      <c r="BD16" s="52"/>
    </row>
    <row r="17" spans="1:58" s="34" customFormat="1" x14ac:dyDescent="0.55000000000000004">
      <c r="B17" s="33" t="s">
        <v>34</v>
      </c>
      <c r="F17" s="47">
        <v>1998</v>
      </c>
      <c r="G17" s="50">
        <v>1999</v>
      </c>
      <c r="H17" s="53">
        <v>1999</v>
      </c>
      <c r="I17" s="50">
        <v>2000</v>
      </c>
      <c r="J17" s="53">
        <v>2000</v>
      </c>
      <c r="K17" s="50">
        <v>2001</v>
      </c>
      <c r="L17" s="53">
        <v>2001</v>
      </c>
      <c r="M17" s="50">
        <v>2002</v>
      </c>
      <c r="N17" s="53">
        <v>2002</v>
      </c>
      <c r="O17" s="50">
        <v>2003</v>
      </c>
      <c r="P17" s="53">
        <v>2003</v>
      </c>
      <c r="Q17" s="50">
        <v>2004</v>
      </c>
      <c r="R17" s="53">
        <v>2004</v>
      </c>
      <c r="S17" s="50">
        <v>2005</v>
      </c>
      <c r="T17" s="53">
        <v>2005</v>
      </c>
      <c r="U17" s="50">
        <v>2006</v>
      </c>
      <c r="V17" s="53">
        <v>2006</v>
      </c>
      <c r="W17" s="50">
        <v>2007</v>
      </c>
      <c r="X17" s="53">
        <v>2007</v>
      </c>
      <c r="Y17" s="50">
        <v>2008</v>
      </c>
      <c r="Z17" s="53">
        <v>2008</v>
      </c>
      <c r="AA17" s="50">
        <v>2009</v>
      </c>
      <c r="AB17" s="53">
        <v>2009</v>
      </c>
      <c r="AC17" s="50">
        <v>2010</v>
      </c>
      <c r="AD17" s="53">
        <v>2010</v>
      </c>
      <c r="AE17" s="50">
        <v>2011</v>
      </c>
      <c r="AF17" s="53">
        <v>2011</v>
      </c>
      <c r="AG17" s="50">
        <v>2012</v>
      </c>
      <c r="AH17" s="53">
        <v>2012</v>
      </c>
      <c r="AI17" s="50">
        <v>2013</v>
      </c>
      <c r="AJ17" s="53">
        <v>2013</v>
      </c>
      <c r="AK17" s="50">
        <v>2014</v>
      </c>
      <c r="AL17" s="53">
        <v>2014</v>
      </c>
      <c r="AM17" s="50">
        <v>2015</v>
      </c>
      <c r="AN17" s="53">
        <v>2015</v>
      </c>
      <c r="AO17" s="50">
        <v>2016</v>
      </c>
      <c r="AP17" s="53">
        <v>2016</v>
      </c>
      <c r="AQ17" s="50">
        <v>2017</v>
      </c>
      <c r="AR17" s="53">
        <v>2017</v>
      </c>
      <c r="AS17" s="50">
        <v>2018</v>
      </c>
      <c r="AT17" s="53">
        <v>2018</v>
      </c>
      <c r="AU17" s="50">
        <v>2019</v>
      </c>
      <c r="AV17" s="53">
        <v>2019</v>
      </c>
      <c r="AW17" s="50">
        <v>2020</v>
      </c>
      <c r="AX17" s="53"/>
      <c r="AY17" s="50"/>
      <c r="AZ17" s="53"/>
      <c r="BB17" s="50"/>
      <c r="BC17" s="53"/>
      <c r="BD17" s="50"/>
    </row>
    <row r="18" spans="1:58" s="37" customFormat="1" x14ac:dyDescent="0.55000000000000004">
      <c r="B18" s="35" t="s">
        <v>36</v>
      </c>
      <c r="F18" s="36">
        <v>36053</v>
      </c>
      <c r="G18" s="64">
        <v>36234</v>
      </c>
      <c r="H18" s="56">
        <v>36418</v>
      </c>
      <c r="I18" s="64">
        <f t="shared" ref="I18:BD18" si="4">G18+365.25</f>
        <v>36599.25</v>
      </c>
      <c r="J18" s="56">
        <f t="shared" si="4"/>
        <v>36783.25</v>
      </c>
      <c r="K18" s="64">
        <f t="shared" si="4"/>
        <v>36964.5</v>
      </c>
      <c r="L18" s="56">
        <f t="shared" si="4"/>
        <v>37148.5</v>
      </c>
      <c r="M18" s="64">
        <f t="shared" si="4"/>
        <v>37329.75</v>
      </c>
      <c r="N18" s="56">
        <f t="shared" si="4"/>
        <v>37513.75</v>
      </c>
      <c r="O18" s="64">
        <f t="shared" si="4"/>
        <v>37695</v>
      </c>
      <c r="P18" s="56">
        <f t="shared" si="4"/>
        <v>37879</v>
      </c>
      <c r="Q18" s="64">
        <f t="shared" si="4"/>
        <v>38060.25</v>
      </c>
      <c r="R18" s="56">
        <f t="shared" si="4"/>
        <v>38244.25</v>
      </c>
      <c r="S18" s="64">
        <f t="shared" si="4"/>
        <v>38425.5</v>
      </c>
      <c r="T18" s="56">
        <f t="shared" si="4"/>
        <v>38609.5</v>
      </c>
      <c r="U18" s="64">
        <f t="shared" si="4"/>
        <v>38790.75</v>
      </c>
      <c r="V18" s="56">
        <f t="shared" si="4"/>
        <v>38974.75</v>
      </c>
      <c r="W18" s="64">
        <f t="shared" si="4"/>
        <v>39156</v>
      </c>
      <c r="X18" s="56">
        <f t="shared" si="4"/>
        <v>39340</v>
      </c>
      <c r="Y18" s="64">
        <f t="shared" si="4"/>
        <v>39521.25</v>
      </c>
      <c r="Z18" s="56">
        <f t="shared" si="4"/>
        <v>39705.25</v>
      </c>
      <c r="AA18" s="64">
        <f t="shared" si="4"/>
        <v>39886.5</v>
      </c>
      <c r="AB18" s="56">
        <f t="shared" si="4"/>
        <v>40070.5</v>
      </c>
      <c r="AC18" s="64">
        <f t="shared" si="4"/>
        <v>40251.75</v>
      </c>
      <c r="AD18" s="56">
        <f t="shared" si="4"/>
        <v>40435.75</v>
      </c>
      <c r="AE18" s="64">
        <f t="shared" si="4"/>
        <v>40617</v>
      </c>
      <c r="AF18" s="56">
        <f t="shared" si="4"/>
        <v>40801</v>
      </c>
      <c r="AG18" s="64">
        <f t="shared" si="4"/>
        <v>40982.25</v>
      </c>
      <c r="AH18" s="56">
        <f t="shared" si="4"/>
        <v>41166.25</v>
      </c>
      <c r="AI18" s="64">
        <f t="shared" si="4"/>
        <v>41347.5</v>
      </c>
      <c r="AJ18" s="56">
        <f t="shared" si="4"/>
        <v>41531.5</v>
      </c>
      <c r="AK18" s="64">
        <f t="shared" si="4"/>
        <v>41712.75</v>
      </c>
      <c r="AL18" s="56">
        <f t="shared" si="4"/>
        <v>41896.75</v>
      </c>
      <c r="AM18" s="64">
        <f t="shared" si="4"/>
        <v>42078</v>
      </c>
      <c r="AN18" s="56">
        <f t="shared" si="4"/>
        <v>42262</v>
      </c>
      <c r="AO18" s="64">
        <f t="shared" si="4"/>
        <v>42443.25</v>
      </c>
      <c r="AP18" s="56">
        <f t="shared" si="4"/>
        <v>42627.25</v>
      </c>
      <c r="AQ18" s="64">
        <f t="shared" si="4"/>
        <v>42808.5</v>
      </c>
      <c r="AR18" s="56">
        <f t="shared" si="4"/>
        <v>42992.5</v>
      </c>
      <c r="AS18" s="64">
        <f t="shared" si="4"/>
        <v>43173.75</v>
      </c>
      <c r="AT18" s="56">
        <f t="shared" si="4"/>
        <v>43357.75</v>
      </c>
      <c r="AU18" s="64">
        <f t="shared" si="4"/>
        <v>43539</v>
      </c>
      <c r="AV18" s="56">
        <f t="shared" si="4"/>
        <v>43723</v>
      </c>
      <c r="AW18" s="64">
        <f t="shared" si="4"/>
        <v>43904.25</v>
      </c>
      <c r="AX18" s="56">
        <f t="shared" si="4"/>
        <v>44088.25</v>
      </c>
      <c r="AY18" s="64">
        <f t="shared" si="4"/>
        <v>44269.5</v>
      </c>
      <c r="AZ18" s="56">
        <f t="shared" si="4"/>
        <v>44453.5</v>
      </c>
      <c r="BB18" s="64">
        <f>AY18+365.25</f>
        <v>44634.75</v>
      </c>
      <c r="BC18" s="56">
        <f>AZ18+365.25</f>
        <v>44818.75</v>
      </c>
      <c r="BD18" s="64">
        <f t="shared" si="4"/>
        <v>45000</v>
      </c>
    </row>
    <row r="19" spans="1:58" s="37" customFormat="1" x14ac:dyDescent="0.55000000000000004">
      <c r="B19" s="35" t="s">
        <v>40</v>
      </c>
      <c r="F19" s="36">
        <f t="shared" ref="F19:BE19" si="5">I20</f>
        <v>35976.25</v>
      </c>
      <c r="G19" s="64">
        <f t="shared" si="5"/>
        <v>36160.5</v>
      </c>
      <c r="H19" s="56">
        <f t="shared" si="5"/>
        <v>36341.75</v>
      </c>
      <c r="I19" s="64">
        <f t="shared" si="5"/>
        <v>36525.75</v>
      </c>
      <c r="J19" s="56">
        <f t="shared" si="5"/>
        <v>36707</v>
      </c>
      <c r="K19" s="64">
        <f t="shared" si="5"/>
        <v>36891</v>
      </c>
      <c r="L19" s="56">
        <f t="shared" si="5"/>
        <v>37072.25</v>
      </c>
      <c r="M19" s="64">
        <f t="shared" si="5"/>
        <v>37256.25</v>
      </c>
      <c r="N19" s="56">
        <f t="shared" si="5"/>
        <v>37437.5</v>
      </c>
      <c r="O19" s="64">
        <f t="shared" si="5"/>
        <v>37621.5</v>
      </c>
      <c r="P19" s="56">
        <f t="shared" si="5"/>
        <v>37802.75</v>
      </c>
      <c r="Q19" s="64">
        <f t="shared" si="5"/>
        <v>37986.75</v>
      </c>
      <c r="R19" s="56">
        <f t="shared" si="5"/>
        <v>38168</v>
      </c>
      <c r="S19" s="64">
        <f t="shared" si="5"/>
        <v>38352</v>
      </c>
      <c r="T19" s="56">
        <f t="shared" si="5"/>
        <v>38533.25</v>
      </c>
      <c r="U19" s="64">
        <f t="shared" si="5"/>
        <v>38717.25</v>
      </c>
      <c r="V19" s="56">
        <f t="shared" si="5"/>
        <v>38898.5</v>
      </c>
      <c r="W19" s="64">
        <f t="shared" si="5"/>
        <v>39082.5</v>
      </c>
      <c r="X19" s="56">
        <f t="shared" si="5"/>
        <v>39263.75</v>
      </c>
      <c r="Y19" s="64">
        <f t="shared" si="5"/>
        <v>39447.75</v>
      </c>
      <c r="Z19" s="56">
        <f t="shared" si="5"/>
        <v>39629</v>
      </c>
      <c r="AA19" s="64">
        <f t="shared" si="5"/>
        <v>39813</v>
      </c>
      <c r="AB19" s="56">
        <f t="shared" si="5"/>
        <v>39994.25</v>
      </c>
      <c r="AC19" s="64">
        <f t="shared" si="5"/>
        <v>40178.25</v>
      </c>
      <c r="AD19" s="56">
        <f t="shared" si="5"/>
        <v>40359.5</v>
      </c>
      <c r="AE19" s="64">
        <f t="shared" si="5"/>
        <v>40543.5</v>
      </c>
      <c r="AF19" s="56">
        <f t="shared" si="5"/>
        <v>40724.75</v>
      </c>
      <c r="AG19" s="64">
        <f t="shared" si="5"/>
        <v>40908.75</v>
      </c>
      <c r="AH19" s="56">
        <f t="shared" si="5"/>
        <v>41090</v>
      </c>
      <c r="AI19" s="64">
        <f t="shared" si="5"/>
        <v>41274</v>
      </c>
      <c r="AJ19" s="56">
        <f t="shared" si="5"/>
        <v>41455.25</v>
      </c>
      <c r="AK19" s="64">
        <f t="shared" si="5"/>
        <v>41639.25</v>
      </c>
      <c r="AL19" s="56">
        <f t="shared" si="5"/>
        <v>41820.5</v>
      </c>
      <c r="AM19" s="64">
        <f t="shared" si="5"/>
        <v>42004.5</v>
      </c>
      <c r="AN19" s="56">
        <f t="shared" si="5"/>
        <v>42185.75</v>
      </c>
      <c r="AO19" s="64">
        <f t="shared" si="5"/>
        <v>42369.75</v>
      </c>
      <c r="AP19" s="56">
        <f t="shared" si="5"/>
        <v>42551</v>
      </c>
      <c r="AQ19" s="64">
        <f t="shared" si="5"/>
        <v>42735</v>
      </c>
      <c r="AR19" s="56">
        <f t="shared" si="5"/>
        <v>42916.25</v>
      </c>
      <c r="AS19" s="64">
        <f t="shared" si="5"/>
        <v>43100.25</v>
      </c>
      <c r="AT19" s="56">
        <f t="shared" si="5"/>
        <v>43281.5</v>
      </c>
      <c r="AU19" s="64">
        <f t="shared" si="5"/>
        <v>43465.5</v>
      </c>
      <c r="AV19" s="56">
        <f t="shared" si="5"/>
        <v>43646.75</v>
      </c>
      <c r="AW19" s="64">
        <f t="shared" si="5"/>
        <v>43830.75</v>
      </c>
      <c r="AX19" s="56">
        <f>BB20</f>
        <v>44012</v>
      </c>
      <c r="AY19" s="64">
        <f>BC20</f>
        <v>44196</v>
      </c>
      <c r="AZ19" s="56">
        <f>BD20</f>
        <v>44377.25</v>
      </c>
      <c r="BB19" s="64">
        <f t="shared" si="5"/>
        <v>0</v>
      </c>
      <c r="BC19" s="56">
        <f t="shared" si="5"/>
        <v>0</v>
      </c>
      <c r="BD19" s="64">
        <f t="shared" si="5"/>
        <v>0</v>
      </c>
      <c r="BE19" s="56">
        <f t="shared" si="5"/>
        <v>0</v>
      </c>
      <c r="BF19" s="64">
        <f t="shared" ref="BF19" si="6">BD19+365.25</f>
        <v>365.25</v>
      </c>
    </row>
    <row r="20" spans="1:58" s="139" customFormat="1" x14ac:dyDescent="0.55000000000000004">
      <c r="B20" s="181" t="s">
        <v>37</v>
      </c>
      <c r="F20" s="182">
        <v>35430</v>
      </c>
      <c r="G20" s="183">
        <v>35611</v>
      </c>
      <c r="H20" s="184">
        <f>F20+365.25</f>
        <v>35795.25</v>
      </c>
      <c r="I20" s="183">
        <f>G20+365.25</f>
        <v>35976.25</v>
      </c>
      <c r="J20" s="184">
        <f>H20+365.25</f>
        <v>36160.5</v>
      </c>
      <c r="K20" s="183">
        <f>I20+365.5</f>
        <v>36341.75</v>
      </c>
      <c r="L20" s="184">
        <f t="shared" ref="L20:AZ20" si="7">J20+365.25</f>
        <v>36525.75</v>
      </c>
      <c r="M20" s="183">
        <f t="shared" si="7"/>
        <v>36707</v>
      </c>
      <c r="N20" s="184">
        <f t="shared" si="7"/>
        <v>36891</v>
      </c>
      <c r="O20" s="183">
        <f t="shared" si="7"/>
        <v>37072.25</v>
      </c>
      <c r="P20" s="184">
        <f t="shared" si="7"/>
        <v>37256.25</v>
      </c>
      <c r="Q20" s="183">
        <f t="shared" si="7"/>
        <v>37437.5</v>
      </c>
      <c r="R20" s="184">
        <f t="shared" si="7"/>
        <v>37621.5</v>
      </c>
      <c r="S20" s="183">
        <f t="shared" si="7"/>
        <v>37802.75</v>
      </c>
      <c r="T20" s="184">
        <f t="shared" si="7"/>
        <v>37986.75</v>
      </c>
      <c r="U20" s="183">
        <f t="shared" si="7"/>
        <v>38168</v>
      </c>
      <c r="V20" s="184">
        <f t="shared" si="7"/>
        <v>38352</v>
      </c>
      <c r="W20" s="183">
        <f t="shared" si="7"/>
        <v>38533.25</v>
      </c>
      <c r="X20" s="184">
        <f t="shared" si="7"/>
        <v>38717.25</v>
      </c>
      <c r="Y20" s="183">
        <f t="shared" si="7"/>
        <v>38898.5</v>
      </c>
      <c r="Z20" s="184">
        <f t="shared" si="7"/>
        <v>39082.5</v>
      </c>
      <c r="AA20" s="183">
        <f t="shared" si="7"/>
        <v>39263.75</v>
      </c>
      <c r="AB20" s="184">
        <f t="shared" si="7"/>
        <v>39447.75</v>
      </c>
      <c r="AC20" s="183">
        <f t="shared" si="7"/>
        <v>39629</v>
      </c>
      <c r="AD20" s="184">
        <f t="shared" si="7"/>
        <v>39813</v>
      </c>
      <c r="AE20" s="183">
        <f t="shared" si="7"/>
        <v>39994.25</v>
      </c>
      <c r="AF20" s="184">
        <f t="shared" si="7"/>
        <v>40178.25</v>
      </c>
      <c r="AG20" s="183">
        <f t="shared" si="7"/>
        <v>40359.5</v>
      </c>
      <c r="AH20" s="184">
        <f t="shared" si="7"/>
        <v>40543.5</v>
      </c>
      <c r="AI20" s="183">
        <f t="shared" si="7"/>
        <v>40724.75</v>
      </c>
      <c r="AJ20" s="184">
        <f t="shared" si="7"/>
        <v>40908.75</v>
      </c>
      <c r="AK20" s="183">
        <f t="shared" si="7"/>
        <v>41090</v>
      </c>
      <c r="AL20" s="184">
        <f t="shared" si="7"/>
        <v>41274</v>
      </c>
      <c r="AM20" s="183">
        <f t="shared" si="7"/>
        <v>41455.25</v>
      </c>
      <c r="AN20" s="184">
        <f t="shared" si="7"/>
        <v>41639.25</v>
      </c>
      <c r="AO20" s="183">
        <f t="shared" si="7"/>
        <v>41820.5</v>
      </c>
      <c r="AP20" s="184">
        <f t="shared" si="7"/>
        <v>42004.5</v>
      </c>
      <c r="AQ20" s="183">
        <f t="shared" si="7"/>
        <v>42185.75</v>
      </c>
      <c r="AR20" s="184">
        <f t="shared" si="7"/>
        <v>42369.75</v>
      </c>
      <c r="AS20" s="183">
        <f t="shared" si="7"/>
        <v>42551</v>
      </c>
      <c r="AT20" s="184">
        <f t="shared" si="7"/>
        <v>42735</v>
      </c>
      <c r="AU20" s="183">
        <f t="shared" si="7"/>
        <v>42916.25</v>
      </c>
      <c r="AV20" s="184">
        <f t="shared" si="7"/>
        <v>43100.25</v>
      </c>
      <c r="AW20" s="183">
        <f t="shared" si="7"/>
        <v>43281.5</v>
      </c>
      <c r="AX20" s="184">
        <f t="shared" si="7"/>
        <v>43465.5</v>
      </c>
      <c r="AY20" s="183">
        <f t="shared" si="7"/>
        <v>43646.75</v>
      </c>
      <c r="AZ20" s="184">
        <f t="shared" si="7"/>
        <v>43830.75</v>
      </c>
      <c r="BB20" s="183">
        <f>AY20+365.25</f>
        <v>44012</v>
      </c>
      <c r="BC20" s="184">
        <f>AZ20+365.25</f>
        <v>44196</v>
      </c>
      <c r="BD20" s="183">
        <f t="shared" ref="BD20" si="8">BB20+365.25</f>
        <v>44377.25</v>
      </c>
    </row>
    <row r="21" spans="1:58" x14ac:dyDescent="0.55000000000000004">
      <c r="B21" s="3" t="s">
        <v>2</v>
      </c>
      <c r="F21" s="5">
        <f>$C$1</f>
        <v>0.78</v>
      </c>
      <c r="G21" s="66">
        <f t="shared" ref="G21:BD21" si="9">$C$1</f>
        <v>0.78</v>
      </c>
      <c r="H21" s="58">
        <f t="shared" si="9"/>
        <v>0.78</v>
      </c>
      <c r="I21" s="66">
        <f t="shared" si="9"/>
        <v>0.78</v>
      </c>
      <c r="J21" s="58">
        <f t="shared" si="9"/>
        <v>0.78</v>
      </c>
      <c r="K21" s="66">
        <f t="shared" si="9"/>
        <v>0.78</v>
      </c>
      <c r="L21" s="58">
        <f t="shared" si="9"/>
        <v>0.78</v>
      </c>
      <c r="M21" s="66">
        <f t="shared" si="9"/>
        <v>0.78</v>
      </c>
      <c r="N21" s="58">
        <f t="shared" si="9"/>
        <v>0.78</v>
      </c>
      <c r="O21" s="66">
        <f t="shared" si="9"/>
        <v>0.78</v>
      </c>
      <c r="P21" s="58">
        <f t="shared" si="9"/>
        <v>0.78</v>
      </c>
      <c r="Q21" s="66">
        <f t="shared" si="9"/>
        <v>0.78</v>
      </c>
      <c r="R21" s="58">
        <f t="shared" si="9"/>
        <v>0.78</v>
      </c>
      <c r="S21" s="66">
        <f t="shared" si="9"/>
        <v>0.78</v>
      </c>
      <c r="T21" s="58">
        <f t="shared" si="9"/>
        <v>0.78</v>
      </c>
      <c r="U21" s="66">
        <f t="shared" si="9"/>
        <v>0.78</v>
      </c>
      <c r="V21" s="58">
        <f t="shared" si="9"/>
        <v>0.78</v>
      </c>
      <c r="W21" s="66">
        <f t="shared" si="9"/>
        <v>0.78</v>
      </c>
      <c r="X21" s="58">
        <f t="shared" si="9"/>
        <v>0.78</v>
      </c>
      <c r="Y21" s="66">
        <f t="shared" si="9"/>
        <v>0.78</v>
      </c>
      <c r="Z21" s="58">
        <f t="shared" si="9"/>
        <v>0.78</v>
      </c>
      <c r="AA21" s="66">
        <f t="shared" si="9"/>
        <v>0.78</v>
      </c>
      <c r="AB21" s="58">
        <f t="shared" si="9"/>
        <v>0.78</v>
      </c>
      <c r="AC21" s="66">
        <f t="shared" si="9"/>
        <v>0.78</v>
      </c>
      <c r="AD21" s="58">
        <f t="shared" si="9"/>
        <v>0.78</v>
      </c>
      <c r="AE21" s="66">
        <f t="shared" si="9"/>
        <v>0.78</v>
      </c>
      <c r="AF21" s="58">
        <f t="shared" si="9"/>
        <v>0.78</v>
      </c>
      <c r="AG21" s="66">
        <f t="shared" si="9"/>
        <v>0.78</v>
      </c>
      <c r="AH21" s="58">
        <f t="shared" si="9"/>
        <v>0.78</v>
      </c>
      <c r="AI21" s="66">
        <f t="shared" si="9"/>
        <v>0.78</v>
      </c>
      <c r="AJ21" s="58">
        <f t="shared" si="9"/>
        <v>0.78</v>
      </c>
      <c r="AK21" s="66">
        <f t="shared" si="9"/>
        <v>0.78</v>
      </c>
      <c r="AL21" s="58">
        <f t="shared" si="9"/>
        <v>0.78</v>
      </c>
      <c r="AM21" s="66">
        <f t="shared" si="9"/>
        <v>0.78</v>
      </c>
      <c r="AN21" s="58">
        <f t="shared" si="9"/>
        <v>0.78</v>
      </c>
      <c r="AO21" s="66">
        <f t="shared" si="9"/>
        <v>0.78</v>
      </c>
      <c r="AP21" s="58">
        <f t="shared" si="9"/>
        <v>0.78</v>
      </c>
      <c r="AQ21" s="66">
        <f t="shared" si="9"/>
        <v>0.78</v>
      </c>
      <c r="AR21" s="58">
        <f t="shared" si="9"/>
        <v>0.78</v>
      </c>
      <c r="AS21" s="66">
        <f t="shared" si="9"/>
        <v>0.78</v>
      </c>
      <c r="AT21" s="58">
        <f t="shared" si="9"/>
        <v>0.78</v>
      </c>
      <c r="AU21" s="66">
        <f t="shared" si="9"/>
        <v>0.78</v>
      </c>
      <c r="AV21" s="58">
        <f t="shared" si="9"/>
        <v>0.78</v>
      </c>
      <c r="AW21" s="66">
        <f t="shared" si="9"/>
        <v>0.78</v>
      </c>
      <c r="AX21" s="58">
        <f t="shared" si="9"/>
        <v>0.78</v>
      </c>
      <c r="AY21" s="66">
        <f t="shared" si="9"/>
        <v>0.78</v>
      </c>
      <c r="AZ21" s="58">
        <f t="shared" si="9"/>
        <v>0.78</v>
      </c>
      <c r="BB21" s="66">
        <f t="shared" si="9"/>
        <v>0.78</v>
      </c>
      <c r="BC21" s="58">
        <f t="shared" si="9"/>
        <v>0.78</v>
      </c>
      <c r="BD21" s="66">
        <f t="shared" si="9"/>
        <v>0.78</v>
      </c>
    </row>
    <row r="22" spans="1:58" x14ac:dyDescent="0.55000000000000004">
      <c r="B22" s="3" t="s">
        <v>56</v>
      </c>
      <c r="C22">
        <f>'SDR Patient and Stations'!B12</f>
        <v>0.875</v>
      </c>
      <c r="D22">
        <f>'SDR Patient and Stations'!C12</f>
        <v>0.93269230769230771</v>
      </c>
      <c r="E22">
        <f>'SDR Patient and Stations'!D12</f>
        <v>0.80882352941176472</v>
      </c>
      <c r="F22" s="5">
        <f>'SDR Patient and Stations'!E12</f>
        <v>0.91176470588235292</v>
      </c>
      <c r="G22" s="66">
        <f>'SDR Patient and Stations'!F12</f>
        <v>0.78409090909090906</v>
      </c>
      <c r="H22" s="58">
        <f>'SDR Patient and Stations'!G12</f>
        <v>0.82954545454545459</v>
      </c>
      <c r="I22" s="66">
        <f>'SDR Patient and Stations'!H12</f>
        <v>0.86029411764705888</v>
      </c>
      <c r="J22" s="58">
        <f>'SDR Patient and Stations'!I12</f>
        <v>0.86764705882352944</v>
      </c>
      <c r="K22" s="66">
        <f>'SDR Patient and Stations'!J12</f>
        <v>0.90441176470588236</v>
      </c>
      <c r="L22" s="58">
        <f>'SDR Patient and Stations'!K12</f>
        <v>0.8716216216216216</v>
      </c>
      <c r="M22" s="66">
        <f>'SDR Patient and Stations'!M12</f>
        <v>0.77976190476190477</v>
      </c>
      <c r="N22" s="58">
        <f>'SDR Patient and Stations'!N12</f>
        <v>0.83333333333333337</v>
      </c>
      <c r="O22" s="66">
        <f>'SDR Patient and Stations'!O12</f>
        <v>0.81547619047619047</v>
      </c>
      <c r="P22" s="58">
        <f>'SDR Patient and Stations'!P12</f>
        <v>0.84523809523809523</v>
      </c>
      <c r="Q22" s="66">
        <f>'SDR Patient and Stations'!Q12</f>
        <v>0.79761904761904767</v>
      </c>
      <c r="R22" s="58">
        <f>'SDR Patient and Stations'!R12</f>
        <v>0.75</v>
      </c>
      <c r="S22" s="66">
        <f>'SDR Patient and Stations'!S12</f>
        <v>0.77976190476190477</v>
      </c>
      <c r="T22" s="58">
        <f>'SDR Patient and Stations'!T12</f>
        <v>0.83333333333333337</v>
      </c>
      <c r="U22" s="66">
        <f>'SDR Patient and Stations'!U12</f>
        <v>0.79166666666666663</v>
      </c>
      <c r="V22" s="58">
        <f>'SDR Patient and Stations'!V12</f>
        <v>0.81547619047619047</v>
      </c>
      <c r="W22" s="66">
        <f>'SDR Patient and Stations'!W12</f>
        <v>0.79761904761904767</v>
      </c>
      <c r="X22" s="58">
        <f>'SDR Patient and Stations'!X12</f>
        <v>0.88124999999999998</v>
      </c>
      <c r="Y22" s="66">
        <f>'SDR Patient and Stations'!Y12</f>
        <v>0.9375</v>
      </c>
      <c r="Z22" s="58">
        <f>'SDR Patient and Stations'!Z12</f>
        <v>0.86250000000000004</v>
      </c>
      <c r="AA22" s="66">
        <f>'SDR Patient and Stations'!AA12</f>
        <v>0.86875000000000002</v>
      </c>
      <c r="AB22" s="58">
        <f>'SDR Patient and Stations'!AB12</f>
        <v>0.86309523809523814</v>
      </c>
      <c r="AC22" s="66">
        <f>'SDR Patient and Stations'!AC12</f>
        <v>0.88095238095238093</v>
      </c>
      <c r="AD22" s="58">
        <f>'SDR Patient and Stations'!AD12</f>
        <v>0.85119047619047616</v>
      </c>
      <c r="AE22" s="66">
        <f>'SDR Patient and Stations'!AE12</f>
        <v>0.8928571428571429</v>
      </c>
      <c r="AF22" s="58">
        <f>'SDR Patient and Stations'!AF12</f>
        <v>0.84523809523809523</v>
      </c>
      <c r="AG22" s="66">
        <f>'SDR Patient and Stations'!AG12</f>
        <v>0.85119047619047616</v>
      </c>
      <c r="AH22" s="58">
        <f>'SDR Patient and Stations'!AH12</f>
        <v>0.7678571428571429</v>
      </c>
      <c r="AI22" s="66">
        <f>'SDR Patient and Stations'!AI12</f>
        <v>0</v>
      </c>
      <c r="AJ22" s="58">
        <f>'SDR Patient and Stations'!AJ12</f>
        <v>0</v>
      </c>
      <c r="AK22" s="66">
        <f>'SDR Patient and Stations'!AK12</f>
        <v>0.79761904761904767</v>
      </c>
      <c r="AL22" s="58">
        <f>'SDR Patient and Stations'!AL12</f>
        <v>0.84523809523809523</v>
      </c>
      <c r="AM22" s="66">
        <f>'SDR Patient and Stations'!AM12</f>
        <v>0.9107142857142857</v>
      </c>
      <c r="AN22" s="58">
        <f>'SDR Patient and Stations'!AN12</f>
        <v>0.94047619047619047</v>
      </c>
      <c r="AO22" s="66">
        <f>'SDR Patient and Stations'!AO12</f>
        <v>0.9107142857142857</v>
      </c>
      <c r="AP22" s="58">
        <f>'SDR Patient and Stations'!AP12</f>
        <v>0.9375</v>
      </c>
      <c r="AQ22" s="66">
        <f>'SDR Patient and Stations'!AQ12</f>
        <v>0.84146341463414631</v>
      </c>
      <c r="AR22" s="58">
        <f>'SDR Patient and Stations'!AR12</f>
        <v>0.87195121951219512</v>
      </c>
      <c r="AS22" s="66">
        <f>'SDR Patient and Stations'!AS12</f>
        <v>0.92073170731707321</v>
      </c>
      <c r="AT22" s="58" t="e">
        <f>'SDR Patient and Stations'!AT12</f>
        <v>#DIV/0!</v>
      </c>
      <c r="AU22" s="66">
        <f>'SDR Patient and Stations'!AU12</f>
        <v>0</v>
      </c>
      <c r="AV22" s="58">
        <f>'SDR Patient and Stations'!AV12</f>
        <v>0</v>
      </c>
      <c r="AW22" s="66">
        <f>'SDR Patient and Stations'!AW12</f>
        <v>0</v>
      </c>
      <c r="AX22" s="58">
        <f>'SDR Patient and Stations'!AX12</f>
        <v>0</v>
      </c>
      <c r="AY22" s="66">
        <f>'SDR Patient and Stations'!AY12</f>
        <v>0</v>
      </c>
      <c r="AZ22" s="58">
        <f>'SDR Patient and Stations'!AZ12</f>
        <v>0</v>
      </c>
      <c r="BB22" s="66"/>
      <c r="BC22" s="58"/>
      <c r="BD22" s="66"/>
    </row>
    <row r="23" spans="1:58" x14ac:dyDescent="0.55000000000000004">
      <c r="B23" s="3" t="s">
        <v>33</v>
      </c>
      <c r="C23" s="31">
        <f t="shared" ref="C23:E23" si="10">$F$1</f>
        <v>3.12</v>
      </c>
      <c r="D23" s="31">
        <f t="shared" si="10"/>
        <v>3.12</v>
      </c>
      <c r="E23" s="31">
        <f t="shared" si="10"/>
        <v>3.12</v>
      </c>
      <c r="F23" s="31">
        <f>$F$1</f>
        <v>3.12</v>
      </c>
      <c r="G23" s="67">
        <f t="shared" ref="G23:BD23" si="11">$F$1</f>
        <v>3.12</v>
      </c>
      <c r="H23" s="59">
        <f t="shared" si="11"/>
        <v>3.12</v>
      </c>
      <c r="I23" s="67">
        <f t="shared" si="11"/>
        <v>3.12</v>
      </c>
      <c r="J23" s="59">
        <f t="shared" si="11"/>
        <v>3.12</v>
      </c>
      <c r="K23" s="67">
        <f t="shared" si="11"/>
        <v>3.12</v>
      </c>
      <c r="L23" s="59">
        <f t="shared" si="11"/>
        <v>3.12</v>
      </c>
      <c r="M23" s="67">
        <f t="shared" si="11"/>
        <v>3.12</v>
      </c>
      <c r="N23" s="59">
        <f t="shared" si="11"/>
        <v>3.12</v>
      </c>
      <c r="O23" s="67">
        <f t="shared" si="11"/>
        <v>3.12</v>
      </c>
      <c r="P23" s="59">
        <f t="shared" si="11"/>
        <v>3.12</v>
      </c>
      <c r="Q23" s="67">
        <f t="shared" si="11"/>
        <v>3.12</v>
      </c>
      <c r="R23" s="59">
        <f t="shared" si="11"/>
        <v>3.12</v>
      </c>
      <c r="S23" s="67">
        <f t="shared" si="11"/>
        <v>3.12</v>
      </c>
      <c r="T23" s="59">
        <f t="shared" si="11"/>
        <v>3.12</v>
      </c>
      <c r="U23" s="67">
        <f t="shared" si="11"/>
        <v>3.12</v>
      </c>
      <c r="V23" s="59">
        <f t="shared" si="11"/>
        <v>3.12</v>
      </c>
      <c r="W23" s="67">
        <f t="shared" si="11"/>
        <v>3.12</v>
      </c>
      <c r="X23" s="59">
        <f t="shared" si="11"/>
        <v>3.12</v>
      </c>
      <c r="Y23" s="67">
        <f t="shared" si="11"/>
        <v>3.12</v>
      </c>
      <c r="Z23" s="59">
        <f t="shared" si="11"/>
        <v>3.12</v>
      </c>
      <c r="AA23" s="67">
        <f t="shared" si="11"/>
        <v>3.12</v>
      </c>
      <c r="AB23" s="59">
        <f t="shared" si="11"/>
        <v>3.12</v>
      </c>
      <c r="AC23" s="67">
        <f t="shared" si="11"/>
        <v>3.12</v>
      </c>
      <c r="AD23" s="59">
        <f t="shared" si="11"/>
        <v>3.12</v>
      </c>
      <c r="AE23" s="67">
        <f t="shared" si="11"/>
        <v>3.12</v>
      </c>
      <c r="AF23" s="59">
        <f t="shared" si="11"/>
        <v>3.12</v>
      </c>
      <c r="AG23" s="67">
        <f t="shared" si="11"/>
        <v>3.12</v>
      </c>
      <c r="AH23" s="59">
        <f t="shared" si="11"/>
        <v>3.12</v>
      </c>
      <c r="AI23" s="67">
        <f t="shared" si="11"/>
        <v>3.12</v>
      </c>
      <c r="AJ23" s="59">
        <f t="shared" si="11"/>
        <v>3.12</v>
      </c>
      <c r="AK23" s="67">
        <f t="shared" si="11"/>
        <v>3.12</v>
      </c>
      <c r="AL23" s="59">
        <f t="shared" si="11"/>
        <v>3.12</v>
      </c>
      <c r="AM23" s="67">
        <f t="shared" si="11"/>
        <v>3.12</v>
      </c>
      <c r="AN23" s="59">
        <f t="shared" si="11"/>
        <v>3.12</v>
      </c>
      <c r="AO23" s="67">
        <f t="shared" si="11"/>
        <v>3.12</v>
      </c>
      <c r="AP23" s="59">
        <f t="shared" si="11"/>
        <v>3.12</v>
      </c>
      <c r="AQ23" s="67">
        <f t="shared" si="11"/>
        <v>3.12</v>
      </c>
      <c r="AR23" s="59">
        <f t="shared" si="11"/>
        <v>3.12</v>
      </c>
      <c r="AS23" s="67">
        <f t="shared" si="11"/>
        <v>3.12</v>
      </c>
      <c r="AT23" s="59">
        <f t="shared" si="11"/>
        <v>3.12</v>
      </c>
      <c r="AU23" s="67">
        <f t="shared" si="11"/>
        <v>3.12</v>
      </c>
      <c r="AV23" s="59">
        <f t="shared" si="11"/>
        <v>3.12</v>
      </c>
      <c r="AW23" s="67">
        <f t="shared" si="11"/>
        <v>3.12</v>
      </c>
      <c r="AX23" s="59">
        <f t="shared" si="11"/>
        <v>3.12</v>
      </c>
      <c r="AY23" s="67">
        <f t="shared" si="11"/>
        <v>3.12</v>
      </c>
      <c r="AZ23" s="59">
        <f t="shared" si="11"/>
        <v>3.12</v>
      </c>
      <c r="BB23" s="67">
        <f t="shared" si="11"/>
        <v>3.12</v>
      </c>
      <c r="BC23" s="59">
        <f t="shared" si="11"/>
        <v>3.12</v>
      </c>
      <c r="BD23" s="67">
        <f t="shared" si="11"/>
        <v>3.12</v>
      </c>
    </row>
    <row r="24" spans="1:58" x14ac:dyDescent="0.55000000000000004">
      <c r="B24" s="3" t="s">
        <v>57</v>
      </c>
      <c r="C24" s="105">
        <f>'SDR Patient and Stations'!B11</f>
        <v>3.5</v>
      </c>
      <c r="D24" s="105">
        <f>'SDR Patient and Stations'!C11</f>
        <v>3.7307692307692308</v>
      </c>
      <c r="E24" s="105">
        <f>'SDR Patient and Stations'!D11</f>
        <v>3.2352941176470589</v>
      </c>
      <c r="F24" s="115">
        <f>'SDR Patient and Stations'!E11</f>
        <v>3.6470588235294117</v>
      </c>
      <c r="G24" s="114">
        <f t="shared" ref="G24:AZ24" si="12">J32/G26</f>
        <v>4.0588235294117645</v>
      </c>
      <c r="H24" s="113">
        <f t="shared" si="12"/>
        <v>4.2941176470588234</v>
      </c>
      <c r="I24" s="114">
        <f t="shared" si="12"/>
        <v>3.4411764705882355</v>
      </c>
      <c r="J24" s="113">
        <f t="shared" si="12"/>
        <v>2.6818181818181817</v>
      </c>
      <c r="K24" s="114">
        <f t="shared" si="12"/>
        <v>2.7954545454545454</v>
      </c>
      <c r="L24" s="113">
        <f t="shared" si="12"/>
        <v>2.9318181818181817</v>
      </c>
      <c r="M24" s="114">
        <f t="shared" si="12"/>
        <v>3.7941176470588234</v>
      </c>
      <c r="N24" s="113">
        <f t="shared" si="12"/>
        <v>3.8529411764705883</v>
      </c>
      <c r="O24" s="114">
        <f t="shared" si="12"/>
        <v>4.117647058823529</v>
      </c>
      <c r="P24" s="113">
        <f t="shared" si="12"/>
        <v>3.1136363636363638</v>
      </c>
      <c r="Q24" s="114">
        <f t="shared" si="12"/>
        <v>3.2272727272727271</v>
      </c>
      <c r="R24" s="113">
        <f t="shared" si="12"/>
        <v>3.0454545454545454</v>
      </c>
      <c r="S24" s="114">
        <f t="shared" si="12"/>
        <v>2.8636363636363638</v>
      </c>
      <c r="T24" s="113">
        <f t="shared" si="12"/>
        <v>2.9772727272727271</v>
      </c>
      <c r="U24" s="114">
        <f t="shared" si="12"/>
        <v>3.1818181818181817</v>
      </c>
      <c r="V24" s="113">
        <f t="shared" si="12"/>
        <v>3.0227272727272729</v>
      </c>
      <c r="W24" s="114">
        <f t="shared" si="12"/>
        <v>3.1136363636363638</v>
      </c>
      <c r="X24" s="113">
        <f t="shared" si="12"/>
        <v>3.0454545454545454</v>
      </c>
      <c r="Y24" s="114">
        <f t="shared" si="12"/>
        <v>3.2045454545454546</v>
      </c>
      <c r="Z24" s="113">
        <f t="shared" si="12"/>
        <v>3.4090909090909092</v>
      </c>
      <c r="AA24" s="114">
        <f t="shared" si="12"/>
        <v>3.1363636363636362</v>
      </c>
      <c r="AB24" s="113">
        <f t="shared" si="12"/>
        <v>3.1590909090909092</v>
      </c>
      <c r="AC24" s="114">
        <f t="shared" si="12"/>
        <v>3.2954545454545454</v>
      </c>
      <c r="AD24" s="113">
        <f t="shared" si="12"/>
        <v>3.3636363636363638</v>
      </c>
      <c r="AE24" s="114">
        <f t="shared" si="12"/>
        <v>3.25</v>
      </c>
      <c r="AF24" s="113">
        <f t="shared" si="12"/>
        <v>3.4090909090909092</v>
      </c>
      <c r="AG24" s="114">
        <f t="shared" si="12"/>
        <v>3.2272727272727271</v>
      </c>
      <c r="AH24" s="113">
        <f t="shared" si="12"/>
        <v>3.25</v>
      </c>
      <c r="AI24" s="114">
        <f t="shared" si="12"/>
        <v>2.9318181818181817</v>
      </c>
      <c r="AJ24" s="113">
        <f t="shared" si="12"/>
        <v>0</v>
      </c>
      <c r="AK24" s="114">
        <f t="shared" si="12"/>
        <v>0</v>
      </c>
      <c r="AL24" s="113">
        <f t="shared" si="12"/>
        <v>3.0454545454545454</v>
      </c>
      <c r="AM24" s="114">
        <f t="shared" si="12"/>
        <v>3.2272727272727271</v>
      </c>
      <c r="AN24" s="113">
        <f t="shared" si="12"/>
        <v>5.884615384615385</v>
      </c>
      <c r="AO24" s="114">
        <f t="shared" si="12"/>
        <v>6.0769230769230766</v>
      </c>
      <c r="AP24" s="113">
        <f t="shared" si="12"/>
        <v>5.5610438024231135</v>
      </c>
      <c r="AQ24" s="114">
        <f t="shared" si="12"/>
        <v>3.9986329460013672</v>
      </c>
      <c r="AR24" s="113">
        <f t="shared" si="12"/>
        <v>3.1363636363636362</v>
      </c>
      <c r="AS24" s="114">
        <f t="shared" si="12"/>
        <v>3.25</v>
      </c>
      <c r="AT24" s="113">
        <f t="shared" si="12"/>
        <v>3.4318181818181817</v>
      </c>
      <c r="AU24" s="114" t="e">
        <f t="shared" si="12"/>
        <v>#N/A</v>
      </c>
      <c r="AV24" s="113" t="e">
        <f t="shared" si="12"/>
        <v>#N/A</v>
      </c>
      <c r="AW24" s="114" t="e">
        <f t="shared" si="12"/>
        <v>#N/A</v>
      </c>
      <c r="AX24" s="113" t="e">
        <f t="shared" si="12"/>
        <v>#N/A</v>
      </c>
      <c r="AY24" s="114" t="e">
        <f t="shared" si="12"/>
        <v>#N/A</v>
      </c>
      <c r="AZ24" s="113" t="e">
        <f t="shared" si="12"/>
        <v>#N/A</v>
      </c>
      <c r="BB24" s="49" t="e">
        <f>BB30/(BB26+AY28)</f>
        <v>#N/A</v>
      </c>
      <c r="BC24" s="52" t="e">
        <f>BC30/(BC26+AZ28)</f>
        <v>#N/A</v>
      </c>
      <c r="BD24" s="49" t="e">
        <f>BD30/(BD26+BB28)</f>
        <v>#N/A</v>
      </c>
    </row>
    <row r="25" spans="1:58" ht="25.5" x14ac:dyDescent="0.6">
      <c r="A25" s="42" t="s">
        <v>76</v>
      </c>
      <c r="B25" s="175" t="s">
        <v>62</v>
      </c>
      <c r="C25" s="175"/>
      <c r="D25" s="176">
        <f>AVERAGE(C24:D24)</f>
        <v>3.6153846153846154</v>
      </c>
      <c r="E25" s="176">
        <f t="shared" ref="E25:G25" si="13">AVERAGE(D24:E24)</f>
        <v>3.4830316742081449</v>
      </c>
      <c r="F25" s="176">
        <f t="shared" si="13"/>
        <v>3.4411764705882355</v>
      </c>
      <c r="G25" s="176">
        <f t="shared" si="13"/>
        <v>3.8529411764705879</v>
      </c>
      <c r="H25" s="122">
        <f>AVERAGE(G24:H24)</f>
        <v>4.1764705882352935</v>
      </c>
      <c r="I25" s="123">
        <f t="shared" ref="I25:AZ25" si="14">AVERAGE(H24:I24)</f>
        <v>3.8676470588235294</v>
      </c>
      <c r="J25" s="122">
        <f t="shared" si="14"/>
        <v>3.0614973262032086</v>
      </c>
      <c r="K25" s="123">
        <f t="shared" si="14"/>
        <v>2.7386363636363633</v>
      </c>
      <c r="L25" s="122">
        <f t="shared" si="14"/>
        <v>2.8636363636363633</v>
      </c>
      <c r="M25" s="123">
        <f t="shared" si="14"/>
        <v>3.3629679144385025</v>
      </c>
      <c r="N25" s="122">
        <f t="shared" si="14"/>
        <v>3.8235294117647056</v>
      </c>
      <c r="O25" s="123">
        <f t="shared" si="14"/>
        <v>3.9852941176470589</v>
      </c>
      <c r="P25" s="122">
        <f t="shared" si="14"/>
        <v>3.6156417112299462</v>
      </c>
      <c r="Q25" s="123">
        <f t="shared" si="14"/>
        <v>3.1704545454545454</v>
      </c>
      <c r="R25" s="122">
        <f t="shared" si="14"/>
        <v>3.1363636363636362</v>
      </c>
      <c r="S25" s="123">
        <f t="shared" si="14"/>
        <v>2.9545454545454546</v>
      </c>
      <c r="T25" s="122">
        <f t="shared" si="14"/>
        <v>2.9204545454545454</v>
      </c>
      <c r="U25" s="123">
        <f t="shared" si="14"/>
        <v>3.0795454545454541</v>
      </c>
      <c r="V25" s="122">
        <f t="shared" si="14"/>
        <v>3.1022727272727275</v>
      </c>
      <c r="W25" s="123">
        <f t="shared" si="14"/>
        <v>3.0681818181818183</v>
      </c>
      <c r="X25" s="122">
        <f t="shared" si="14"/>
        <v>3.0795454545454546</v>
      </c>
      <c r="Y25" s="123">
        <f t="shared" si="14"/>
        <v>3.125</v>
      </c>
      <c r="Z25" s="122">
        <f t="shared" si="14"/>
        <v>3.3068181818181817</v>
      </c>
      <c r="AA25" s="123">
        <f t="shared" si="14"/>
        <v>3.2727272727272725</v>
      </c>
      <c r="AB25" s="122">
        <f t="shared" si="14"/>
        <v>3.1477272727272725</v>
      </c>
      <c r="AC25" s="123">
        <f t="shared" si="14"/>
        <v>3.2272727272727275</v>
      </c>
      <c r="AD25" s="122">
        <f t="shared" si="14"/>
        <v>3.3295454545454546</v>
      </c>
      <c r="AE25" s="123">
        <f t="shared" si="14"/>
        <v>3.3068181818181817</v>
      </c>
      <c r="AF25" s="122">
        <f t="shared" si="14"/>
        <v>3.3295454545454546</v>
      </c>
      <c r="AG25" s="123">
        <f t="shared" si="14"/>
        <v>3.3181818181818183</v>
      </c>
      <c r="AH25" s="122">
        <f t="shared" si="14"/>
        <v>3.2386363636363633</v>
      </c>
      <c r="AI25" s="123">
        <f t="shared" si="14"/>
        <v>3.0909090909090908</v>
      </c>
      <c r="AJ25" s="122">
        <f t="shared" si="14"/>
        <v>1.4659090909090908</v>
      </c>
      <c r="AK25" s="123">
        <f t="shared" si="14"/>
        <v>0</v>
      </c>
      <c r="AL25" s="122">
        <f t="shared" si="14"/>
        <v>1.5227272727272727</v>
      </c>
      <c r="AM25" s="123">
        <f t="shared" si="14"/>
        <v>3.1363636363636362</v>
      </c>
      <c r="AN25" s="122">
        <f t="shared" si="14"/>
        <v>4.5559440559440558</v>
      </c>
      <c r="AO25" s="123">
        <f t="shared" si="14"/>
        <v>5.9807692307692308</v>
      </c>
      <c r="AP25" s="122">
        <f t="shared" si="14"/>
        <v>5.8189834396730955</v>
      </c>
      <c r="AQ25" s="123">
        <f t="shared" si="14"/>
        <v>4.7798383742122406</v>
      </c>
      <c r="AR25" s="122">
        <f t="shared" si="14"/>
        <v>3.5674982911825017</v>
      </c>
      <c r="AS25" s="123">
        <f t="shared" si="14"/>
        <v>3.1931818181818183</v>
      </c>
      <c r="AT25" s="122">
        <f t="shared" si="14"/>
        <v>3.3409090909090908</v>
      </c>
      <c r="AU25" s="123" t="e">
        <f t="shared" si="14"/>
        <v>#N/A</v>
      </c>
      <c r="AV25" s="122" t="e">
        <f t="shared" si="14"/>
        <v>#N/A</v>
      </c>
      <c r="AW25" s="123" t="e">
        <f t="shared" si="14"/>
        <v>#N/A</v>
      </c>
      <c r="AX25" s="122" t="e">
        <f t="shared" si="14"/>
        <v>#N/A</v>
      </c>
      <c r="AY25" s="123" t="e">
        <f t="shared" si="14"/>
        <v>#N/A</v>
      </c>
      <c r="AZ25" s="122" t="e">
        <f t="shared" si="14"/>
        <v>#N/A</v>
      </c>
      <c r="BB25" s="49">
        <f>'SDR Patient and Stations'!AX13</f>
        <v>0</v>
      </c>
      <c r="BC25" s="52">
        <f>'SDR Patient and Stations'!AY13</f>
        <v>0</v>
      </c>
      <c r="BD25" s="49">
        <f>'SDR Patient and Stations'!AZ13</f>
        <v>0</v>
      </c>
    </row>
    <row r="26" spans="1:58" x14ac:dyDescent="0.55000000000000004">
      <c r="A26" s="193" t="s">
        <v>39</v>
      </c>
      <c r="B26" s="193"/>
      <c r="C26" s="193"/>
      <c r="D26" s="193"/>
      <c r="E26" s="193"/>
      <c r="F26" s="25">
        <f>HLOOKUP(F19,'SDR Patient and Stations'!$B$6:$AT$14,5,FALSE)</f>
        <v>34</v>
      </c>
      <c r="G26" s="49">
        <f>IF((F26+E28+(IF(F16&gt;0,0,F16))&gt;'SDR Patient and Stations'!G8),'SDR Patient and Stations'!G8,(F26+E28+(IF(F16&gt;0,0,F16))))</f>
        <v>34</v>
      </c>
      <c r="H26" s="52">
        <f>IF((G26+F28+(IF(G16&gt;0,0,G16))&gt;'SDR Patient and Stations'!H8),'SDR Patient and Stations'!H8,(G26+F28+(IF(G16&gt;0,0,G16))))</f>
        <v>34</v>
      </c>
      <c r="I26" s="116">
        <f>IF((H26+G28+(IF(H16&gt;0,0,H16))&gt;'SDR Patient and Stations'!I8),'SDR Patient and Stations'!I8,(H26+G28+(IF(H16&gt;0,0,H16))))</f>
        <v>34</v>
      </c>
      <c r="J26" s="117">
        <f>IF((I26+H28+(IF(I16&gt;0,0,I16))&gt;'SDR Patient and Stations'!J8),'SDR Patient and Stations'!J8,(I26+H28+(IF(I16&gt;0,0,I16))))</f>
        <v>44</v>
      </c>
      <c r="K26" s="116">
        <f>IF((J26+I28+(IF(J16&gt;0,0,J16))&gt;'SDR Patient and Stations'!K8),'SDR Patient and Stations'!K8,(J26+I28+(IF(J16&gt;0,0,J16))))</f>
        <v>44</v>
      </c>
      <c r="L26" s="117">
        <f>IF((K26+J28+(IF(K16&gt;0,0,K16))&gt;'SDR Patient and Stations'!L8),'SDR Patient and Stations'!L8,(K26+J28+(IF(K16&gt;0,0,K16))))</f>
        <v>44</v>
      </c>
      <c r="M26" s="116">
        <f>IF((L26+K28+(IF(L16&gt;0,0,L16))&gt;'SDR Patient and Stations'!M8),'SDR Patient and Stations'!M8,(L26+K28+(IF(L16&gt;0,0,L16))))</f>
        <v>34</v>
      </c>
      <c r="N26" s="117">
        <f>IF((M26+L28+(IF(M16&gt;0,0,M16))&gt;'SDR Patient and Stations'!N8),'SDR Patient and Stations'!N8,(M26+L28+(IF(M16&gt;0,0,M16))))</f>
        <v>34</v>
      </c>
      <c r="O26" s="116">
        <f>IF((N26+M28+(IF(N16&gt;0,0,N16))&gt;'SDR Patient and Stations'!O8),'SDR Patient and Stations'!O8,(N26+M28+(IF(N16&gt;0,0,N16))))</f>
        <v>34</v>
      </c>
      <c r="P26" s="117">
        <f>IF((O26+N28+(IF(O16&gt;0,0,O16))&gt;'SDR Patient and Stations'!P8),'SDR Patient and Stations'!P8,(O26+N28+(IF(O16&gt;0,0,O16))))</f>
        <v>44</v>
      </c>
      <c r="Q26" s="116">
        <f>IF((P26+O28+(IF(P16&gt;0,0,P16))&gt;'SDR Patient and Stations'!Q8),'SDR Patient and Stations'!Q8,(P26+O28+(IF(P16&gt;0,0,P16))))</f>
        <v>44</v>
      </c>
      <c r="R26" s="117">
        <f>IF((Q26+P28+(IF(Q16&gt;0,0,Q16))&gt;'SDR Patient and Stations'!R8),'SDR Patient and Stations'!R8,(Q26+P28+(IF(Q16&gt;0,0,Q16))))</f>
        <v>44</v>
      </c>
      <c r="S26" s="116">
        <f>IF((R26+Q28+(IF(R16&gt;0,0,R16))&gt;'SDR Patient and Stations'!S8),'SDR Patient and Stations'!S8,(R26+Q28+(IF(R16&gt;0,0,R16))))</f>
        <v>44</v>
      </c>
      <c r="T26" s="117">
        <f>IF((S26+R28+(IF(S16&gt;0,0,S16))&gt;'SDR Patient and Stations'!T8),'SDR Patient and Stations'!T8,(S26+R28+(IF(S16&gt;0,0,S16))))</f>
        <v>44</v>
      </c>
      <c r="U26" s="116">
        <f>IF((T26+S28+(IF(T16&gt;0,0,T16))&gt;'SDR Patient and Stations'!U8),'SDR Patient and Stations'!U8,(T26+S28+(IF(T16&gt;0,0,T16))))</f>
        <v>44</v>
      </c>
      <c r="V26" s="117">
        <f>IF((U26+T28+(IF(U16&gt;0,0,U16))&gt;'SDR Patient and Stations'!V8),'SDR Patient and Stations'!V8,(U26+T28+(IF(U16&gt;0,0,U16))))</f>
        <v>44</v>
      </c>
      <c r="W26" s="116">
        <f>IF((V26+U28+(IF(V16&gt;0,0,V16))&gt;'SDR Patient and Stations'!W8),'SDR Patient and Stations'!W8,(V26+U28+(IF(V16&gt;0,0,V16))))</f>
        <v>44</v>
      </c>
      <c r="X26" s="117">
        <f>IF((W26+V28+(IF(W16&gt;0,0,W16))&gt;'SDR Patient and Stations'!X8),'SDR Patient and Stations'!X8,(W26+V28+(IF(W16&gt;0,0,W16))))</f>
        <v>44</v>
      </c>
      <c r="Y26" s="116">
        <f>IF((X26+W28+(IF(X16&gt;0,0,X16))&gt;'SDR Patient and Stations'!Y8),'SDR Patient and Stations'!Y8,(X26+W28+(IF(X16&gt;0,0,X16))))</f>
        <v>44</v>
      </c>
      <c r="Z26" s="117">
        <f>IF((Y26+X28+(IF(Y16&gt;0,0,Y16))&gt;'SDR Patient and Stations'!Z8),'SDR Patient and Stations'!Z8,(Y26+X28+(IF(Y16&gt;0,0,Y16))))</f>
        <v>44</v>
      </c>
      <c r="AA26" s="116">
        <f>IF((Z26+Y28+(IF(Z16&gt;0,0,Z16))&gt;'SDR Patient and Stations'!AA8),'SDR Patient and Stations'!AA8,(Z26+Y28+(IF(Z16&gt;0,0,Z16))))</f>
        <v>44</v>
      </c>
      <c r="AB26" s="117">
        <f>IF((AA26+Z28+(IF(AA16&gt;0,0,AA16))&gt;'SDR Patient and Stations'!AB8),'SDR Patient and Stations'!AB8,(AA26+Z28+(IF(AA16&gt;0,0,AA16))))</f>
        <v>44</v>
      </c>
      <c r="AC26" s="116">
        <f>IF((AB26+AA28+(IF(AB16&gt;0,0,AB16))&gt;'SDR Patient and Stations'!AC8),'SDR Patient and Stations'!AC8,(AB26+AA28+(IF(AB16&gt;0,0,AB16))))</f>
        <v>44</v>
      </c>
      <c r="AD26" s="117">
        <f>IF((AC26+AB28+(IF(AC16&gt;0,0,AC16))&gt;'SDR Patient and Stations'!AD8),'SDR Patient and Stations'!AD8,(AC26+AB28+(IF(AC16&gt;0,0,AC16))))</f>
        <v>44</v>
      </c>
      <c r="AE26" s="116">
        <f>IF((AD26+AC28+(IF(AD16&gt;0,0,AD16))&gt;'SDR Patient and Stations'!AE8),'SDR Patient and Stations'!AE8,(AD26+AC28+(IF(AD16&gt;0,0,AD16))))</f>
        <v>44</v>
      </c>
      <c r="AF26" s="117">
        <f>IF((AE26+AD28+(IF(AE16&gt;0,0,AE16))&gt;'SDR Patient and Stations'!AF8),'SDR Patient and Stations'!AF8,(AE26+AD28+(IF(AE16&gt;0,0,AE16))))</f>
        <v>44</v>
      </c>
      <c r="AG26" s="116">
        <f>IF((AF26+AE28+(IF(AF16&gt;0,0,AF16))&gt;'SDR Patient and Stations'!AG8),'SDR Patient and Stations'!AG8,(AF26+AE28+(IF(AF16&gt;0,0,AF16))))</f>
        <v>44</v>
      </c>
      <c r="AH26" s="117">
        <f>IF((AG26+AF28+(IF(AG16&gt;0,0,AG16))&gt;'SDR Patient and Stations'!AH8),'SDR Patient and Stations'!AH8,(AG26+AF28+(IF(AG16&gt;0,0,AG16))))</f>
        <v>44</v>
      </c>
      <c r="AI26" s="116">
        <f>IF((AH26+AG28+(IF(AH16&gt;0,0,AH16))&gt;'SDR Patient and Stations'!AI8),'SDR Patient and Stations'!AI8,(AH26+AG28+(IF(AH16&gt;0,0,AH16))))</f>
        <v>44</v>
      </c>
      <c r="AJ26" s="117">
        <f>IF((AI26+AH28+(IF(AI16&gt;0,0,AI16))&gt;'SDR Patient and Stations'!AJ8),'SDR Patient and Stations'!AJ8,(AI26+AH28+(IF(AI16&gt;0,0,AI16))))</f>
        <v>44</v>
      </c>
      <c r="AK26" s="116">
        <f>IF((AJ26+AI28+(IF(AJ16&gt;0,0,AJ16))&gt;'SDR Patient and Stations'!AK8),'SDR Patient and Stations'!AK8,(AJ26+AI28+(IF(AJ16&gt;0,0,AJ16))))</f>
        <v>44</v>
      </c>
      <c r="AL26" s="117">
        <f>IF((AK26+AJ28+(IF(AK16&gt;0,0,AK16))&gt;'SDR Patient and Stations'!AL8),'SDR Patient and Stations'!AL8,(AK26+AJ28+(IF(AK16&gt;0,0,AK16))))</f>
        <v>44</v>
      </c>
      <c r="AM26" s="116">
        <f>IF((AL26+AK28+(IF(AL16&gt;0,0,AL16))&gt;'SDR Patient and Stations'!AM8),'SDR Patient and Stations'!AM8,(AL26+AK28+(IF(AL16&gt;0,0,AL16))))</f>
        <v>44</v>
      </c>
      <c r="AN26" s="117">
        <f>IF((AM26+AL28+(IF(AM16&gt;0,0,AM16))&gt;'SDR Patient and Stations'!AN8),'SDR Patient and Stations'!AN8,(AM26+AL28+(IF(AM16&gt;0,0,AM16))))</f>
        <v>26</v>
      </c>
      <c r="AO26" s="116">
        <f>IF((AN26+AM28+(IF(AN16&gt;0,0,AN16))&gt;'SDR Patient and Stations'!AO8),'SDR Patient and Stations'!AO8,(AN26+AM28+(IF(AN16&gt;0,0,AN16))))</f>
        <v>26</v>
      </c>
      <c r="AP26" s="117">
        <f>IF((AO26+AN28+(IF(AO16&gt;0,0,AO16))&gt;'SDR Patient and Stations'!AP8),'SDR Patient and Stations'!AP8,(AO26+AN28+(IF(AO16&gt;0,0,AO16))))</f>
        <v>27.512820512820511</v>
      </c>
      <c r="AQ26" s="116">
        <f>IF((AP26+AO28+(IF(AP16&gt;0,0,AP16))&gt;'SDR Patient and Stations'!AQ8),'SDR Patient and Stations'!AQ8,(AP26+AO28+(IF(AP16&gt;0,0,AP16))))</f>
        <v>37.512820512820511</v>
      </c>
      <c r="AR26" s="117">
        <f>IF((AQ26+AP28+(IF(AQ16&gt;0,0,AQ16))&gt;'SDR Patient and Stations'!AR8),'SDR Patient and Stations'!AR8,(AQ26+AP28+(IF(AQ16&gt;0,0,AQ16))))</f>
        <v>44</v>
      </c>
      <c r="AS26" s="116">
        <f>IF((AR26+AQ28+(IF(AR16&gt;0,0,AR16))&gt;'SDR Patient and Stations'!AS8),'SDR Patient and Stations'!AS8,(AR26+AQ28+(IF(AR16&gt;0,0,AR16))))</f>
        <v>44</v>
      </c>
      <c r="AT26" s="117">
        <f>IF((AS26+AR28+(IF(AS16&gt;0,0,AS16))&gt;'SDR Patient and Stations'!AT8),'SDR Patient and Stations'!AT8,(AS26+AR28+(IF(AS16&gt;0,0,AS16))))</f>
        <v>44</v>
      </c>
      <c r="AU26" s="116">
        <f>IF((AT26+AS28+(IF(AT16&gt;0,0,AT16))&gt;'SDR Patient and Stations'!AU8),'SDR Patient and Stations'!AU8,(AT26+AS28+(IF(AT16&gt;0,0,AT16))))</f>
        <v>0</v>
      </c>
      <c r="AV26" s="117">
        <f>IF((AU26+AT28+(IF(AU16&gt;0,0,AU16))&gt;'SDR Patient and Stations'!AV8),'SDR Patient and Stations'!AV8,(AU26+AT28+(IF(AU16&gt;0,0,AU16))))</f>
        <v>0</v>
      </c>
      <c r="AW26" s="116">
        <f>IF((AV26+AU28+(IF(AV16&gt;0,0,AV16))&gt;'SDR Patient and Stations'!AW8),'SDR Patient and Stations'!AW8,(AV26+AU28+(IF(AV16&gt;0,0,AV16))))</f>
        <v>0</v>
      </c>
      <c r="AX26" s="117" t="e">
        <f>IF((AW26+AV28+(IF(AW16&gt;0,0,AW16))&gt;'SDR Patient and Stations'!AX8),'SDR Patient and Stations'!AX8,(AW26+AV28+(IF(AW16&gt;0,0,AW16))))</f>
        <v>#N/A</v>
      </c>
      <c r="AY26" s="116" t="e">
        <f>IF((AX26+AW28+(IF(AX16&gt;0,0,AX16))&gt;'SDR Patient and Stations'!AY8),'SDR Patient and Stations'!AY8,(AX26+AW28+(IF(AX16&gt;0,0,AX16))))</f>
        <v>#N/A</v>
      </c>
      <c r="AZ26" s="117" t="e">
        <f>IF((AY26+AX28+(IF(AY16&gt;0,0,AY16))&gt;'SDR Patient and Stations'!AZ8),'SDR Patient and Stations'!AZ8,(AY26+AX28+(IF(AY16&gt;0,0,AY16))))</f>
        <v>#N/A</v>
      </c>
      <c r="BB26" s="49" t="e">
        <f>HLOOKUP(BB19,'SDR Patient and Stations'!$B$6:$AT$13,4,FALSE)</f>
        <v>#N/A</v>
      </c>
      <c r="BC26" s="52" t="e">
        <f>HLOOKUP(BC19,'SDR Patient and Stations'!$B$6:$AT$13,4,FALSE)</f>
        <v>#N/A</v>
      </c>
      <c r="BD26" s="49" t="e">
        <f>HLOOKUP(BD19,'SDR Patient and Stations'!$B$6:$AT$13,4,FALSE)</f>
        <v>#N/A</v>
      </c>
      <c r="BE26" s="52" t="e">
        <f>HLOOKUP(BE19,'SDR Patient and Stations'!$B$6:$AT$13,4,FALSE)</f>
        <v>#N/A</v>
      </c>
    </row>
    <row r="27" spans="1:58" ht="42.75" customHeight="1" x14ac:dyDescent="0.55000000000000004">
      <c r="A27" s="194" t="s">
        <v>59</v>
      </c>
      <c r="B27" s="194"/>
      <c r="F27" s="25"/>
      <c r="G27" s="49"/>
      <c r="H27" s="52"/>
      <c r="I27" s="49"/>
      <c r="J27" s="52"/>
      <c r="K27" s="49"/>
      <c r="L27" s="52"/>
      <c r="M27" s="49"/>
      <c r="N27" s="52"/>
      <c r="O27" s="49"/>
      <c r="P27" s="52"/>
      <c r="Q27" s="49"/>
      <c r="R27" s="52"/>
      <c r="S27" s="49"/>
      <c r="T27" s="52"/>
      <c r="U27" s="49"/>
      <c r="V27" s="52"/>
      <c r="W27" s="49"/>
      <c r="X27" s="52"/>
      <c r="Y27" s="49"/>
      <c r="Z27" s="52"/>
      <c r="AA27" s="49"/>
      <c r="AB27" s="52"/>
      <c r="AC27" s="49"/>
      <c r="AD27" s="52"/>
      <c r="AE27" s="49"/>
      <c r="AF27" s="52"/>
      <c r="AG27" s="49"/>
      <c r="AH27" s="52"/>
      <c r="AI27" s="49"/>
      <c r="AJ27" s="52"/>
      <c r="AK27" s="49"/>
      <c r="AL27" s="52"/>
      <c r="AM27" s="49"/>
      <c r="AN27" s="52"/>
      <c r="AO27" s="49"/>
      <c r="AP27" s="52"/>
      <c r="AQ27" s="49"/>
      <c r="AR27" s="52"/>
      <c r="AS27" s="49"/>
      <c r="AT27" s="52"/>
      <c r="AU27" s="49"/>
      <c r="AV27" s="52"/>
      <c r="AW27" s="49"/>
      <c r="AX27" s="52"/>
      <c r="AY27" s="49"/>
      <c r="AZ27" s="52"/>
      <c r="BB27" s="49"/>
      <c r="BC27" s="52"/>
      <c r="BD27" s="49"/>
      <c r="BE27" s="52"/>
    </row>
    <row r="28" spans="1:58" x14ac:dyDescent="0.55000000000000004">
      <c r="A28" s="193" t="s">
        <v>58</v>
      </c>
      <c r="B28" s="193"/>
      <c r="F28" s="25"/>
      <c r="G28" s="116">
        <f>IF(F49&lt;0,0,F49)</f>
        <v>0</v>
      </c>
      <c r="H28" s="117">
        <f t="shared" ref="H28:AZ28" si="15">IF(G49&lt;0,0,G49)</f>
        <v>10</v>
      </c>
      <c r="I28" s="116">
        <f t="shared" si="15"/>
        <v>10</v>
      </c>
      <c r="J28" s="117">
        <f t="shared" si="15"/>
        <v>1.383064516129032</v>
      </c>
      <c r="K28" s="116">
        <f t="shared" si="15"/>
        <v>0</v>
      </c>
      <c r="L28" s="117">
        <f t="shared" si="15"/>
        <v>0</v>
      </c>
      <c r="M28" s="116">
        <f t="shared" si="15"/>
        <v>0</v>
      </c>
      <c r="N28" s="117">
        <f t="shared" si="15"/>
        <v>10</v>
      </c>
      <c r="O28" s="116">
        <f t="shared" si="15"/>
        <v>10</v>
      </c>
      <c r="P28" s="117">
        <f t="shared" si="15"/>
        <v>10</v>
      </c>
      <c r="Q28" s="116">
        <f t="shared" si="15"/>
        <v>0</v>
      </c>
      <c r="R28" s="117">
        <f t="shared" si="15"/>
        <v>5.3345077314542948</v>
      </c>
      <c r="S28" s="116">
        <f t="shared" si="15"/>
        <v>0</v>
      </c>
      <c r="T28" s="117">
        <f t="shared" si="15"/>
        <v>0</v>
      </c>
      <c r="U28" s="116">
        <f t="shared" si="15"/>
        <v>0</v>
      </c>
      <c r="V28" s="117">
        <f t="shared" si="15"/>
        <v>2.880979716800617</v>
      </c>
      <c r="W28" s="116">
        <f t="shared" si="15"/>
        <v>0</v>
      </c>
      <c r="X28" s="117">
        <f t="shared" si="15"/>
        <v>0</v>
      </c>
      <c r="Y28" s="116">
        <f t="shared" si="15"/>
        <v>0</v>
      </c>
      <c r="Z28" s="117">
        <f t="shared" si="15"/>
        <v>3.9106419895893509</v>
      </c>
      <c r="AA28" s="116">
        <f t="shared" si="15"/>
        <v>8.6389668725435129</v>
      </c>
      <c r="AB28" s="117">
        <f t="shared" si="15"/>
        <v>1.5510907003444316</v>
      </c>
      <c r="AC28" s="116">
        <f t="shared" si="15"/>
        <v>0</v>
      </c>
      <c r="AD28" s="117">
        <f t="shared" si="15"/>
        <v>0.92521367521366926</v>
      </c>
      <c r="AE28" s="116">
        <f t="shared" si="15"/>
        <v>6.8732813080639232</v>
      </c>
      <c r="AF28" s="117">
        <f t="shared" si="15"/>
        <v>3.1522781774580366</v>
      </c>
      <c r="AG28" s="116">
        <f t="shared" si="15"/>
        <v>5.7347480106100832</v>
      </c>
      <c r="AH28" s="117">
        <f t="shared" si="15"/>
        <v>0</v>
      </c>
      <c r="AI28" s="116">
        <f t="shared" si="15"/>
        <v>1.8333333333333286</v>
      </c>
      <c r="AJ28" s="117">
        <f t="shared" si="15"/>
        <v>0</v>
      </c>
      <c r="AK28" s="116">
        <f t="shared" si="15"/>
        <v>0</v>
      </c>
      <c r="AL28" s="117">
        <f t="shared" si="15"/>
        <v>0</v>
      </c>
      <c r="AM28" s="116">
        <f t="shared" si="15"/>
        <v>0</v>
      </c>
      <c r="AN28" s="117">
        <f t="shared" si="15"/>
        <v>1.512820512820511</v>
      </c>
      <c r="AO28" s="116">
        <f t="shared" si="15"/>
        <v>10</v>
      </c>
      <c r="AP28" s="117">
        <f t="shared" si="15"/>
        <v>10</v>
      </c>
      <c r="AQ28" s="116">
        <f t="shared" si="15"/>
        <v>10</v>
      </c>
      <c r="AR28" s="117">
        <f t="shared" si="15"/>
        <v>9.6214177978883839</v>
      </c>
      <c r="AS28" s="116">
        <f t="shared" si="15"/>
        <v>0</v>
      </c>
      <c r="AT28" s="117">
        <f t="shared" si="15"/>
        <v>0</v>
      </c>
      <c r="AU28" s="116">
        <f t="shared" si="15"/>
        <v>4.7200854700854649</v>
      </c>
      <c r="AV28" s="117" t="e">
        <f t="shared" si="15"/>
        <v>#N/A</v>
      </c>
      <c r="AW28" s="116" t="e">
        <f t="shared" si="15"/>
        <v>#N/A</v>
      </c>
      <c r="AX28" s="117" t="e">
        <f t="shared" si="15"/>
        <v>#N/A</v>
      </c>
      <c r="AY28" s="116" t="e">
        <f t="shared" si="15"/>
        <v>#N/A</v>
      </c>
      <c r="AZ28" s="117" t="e">
        <f t="shared" si="15"/>
        <v>#N/A</v>
      </c>
      <c r="BB28" s="49"/>
      <c r="BC28" s="52"/>
      <c r="BD28" s="49"/>
      <c r="BE28" s="52"/>
    </row>
    <row r="29" spans="1:58" ht="35.25" customHeight="1" x14ac:dyDescent="0.55000000000000004">
      <c r="A29" s="195" t="s">
        <v>60</v>
      </c>
      <c r="B29" s="196"/>
      <c r="F29" s="25"/>
      <c r="G29" s="49"/>
      <c r="H29" s="52"/>
      <c r="I29" s="49"/>
      <c r="J29" s="52"/>
      <c r="K29" s="49"/>
      <c r="L29" s="52"/>
      <c r="M29" s="49"/>
      <c r="N29" s="52"/>
      <c r="O29" s="49"/>
      <c r="P29" s="52"/>
      <c r="Q29" s="49"/>
      <c r="R29" s="52"/>
      <c r="S29" s="49"/>
      <c r="T29" s="52"/>
      <c r="U29" s="49"/>
      <c r="V29" s="52"/>
      <c r="W29" s="49"/>
      <c r="X29" s="52"/>
      <c r="Y29" s="49"/>
      <c r="Z29" s="52"/>
      <c r="AA29" s="49"/>
      <c r="AB29" s="52"/>
      <c r="AC29" s="49"/>
      <c r="AD29" s="52"/>
      <c r="AE29" s="49"/>
      <c r="AF29" s="52"/>
      <c r="AG29" s="49"/>
      <c r="AH29" s="52"/>
      <c r="AI29" s="49"/>
      <c r="AJ29" s="52"/>
      <c r="AK29" s="49"/>
      <c r="AL29" s="52"/>
      <c r="AM29" s="49"/>
      <c r="AN29" s="52"/>
      <c r="AO29" s="49"/>
      <c r="AP29" s="52"/>
      <c r="AQ29" s="49"/>
      <c r="AR29" s="52"/>
      <c r="AS29" s="49"/>
      <c r="AT29" s="52"/>
      <c r="AU29" s="49"/>
      <c r="AV29" s="52"/>
      <c r="AW29" s="49"/>
      <c r="AX29" s="52"/>
      <c r="AY29" s="49"/>
      <c r="AZ29" s="52"/>
      <c r="BB29" s="49"/>
      <c r="BC29" s="52"/>
      <c r="BD29" s="49"/>
      <c r="BE29" s="52"/>
    </row>
    <row r="30" spans="1:58" x14ac:dyDescent="0.55000000000000004">
      <c r="B30" s="3" t="s">
        <v>41</v>
      </c>
      <c r="F30" s="25">
        <f>HLOOKUP(F19,'SDR Patient and Stations'!$B$6:$AT$14,4,FALSE)</f>
        <v>124</v>
      </c>
      <c r="G30" s="68">
        <f>HLOOKUP(G19,'SDR Patient and Stations'!$B$6:$AT$14,4,FALSE)</f>
        <v>138</v>
      </c>
      <c r="H30" s="60">
        <f>HLOOKUP(H19,'SDR Patient and Stations'!$B$6:$AT$14,4,FALSE)</f>
        <v>146</v>
      </c>
      <c r="I30" s="68">
        <f>HLOOKUP(I19,'SDR Patient and Stations'!$B$6:$AT$14,4,FALSE)</f>
        <v>117</v>
      </c>
      <c r="J30" s="60">
        <f>HLOOKUP(J19,'SDR Patient and Stations'!$B$6:$AT$14,4,FALSE)</f>
        <v>118</v>
      </c>
      <c r="K30" s="68">
        <f>HLOOKUP(K19,'SDR Patient and Stations'!$B$6:$AT$14,4,FALSE)</f>
        <v>123</v>
      </c>
      <c r="L30" s="60">
        <f>HLOOKUP(L19,'SDR Patient and Stations'!$B$6:$AT$14,4,FALSE)</f>
        <v>129</v>
      </c>
      <c r="M30" s="68">
        <f>HLOOKUP(M19,'SDR Patient and Stations'!$B$6:$AT$14,4,FALSE)</f>
        <v>129</v>
      </c>
      <c r="N30" s="60">
        <f>HLOOKUP(N19,'SDR Patient and Stations'!$B$6:$AT$14,4,FALSE)</f>
        <v>131</v>
      </c>
      <c r="O30" s="68">
        <f>HLOOKUP(O19,'SDR Patient and Stations'!$B$6:$AT$14,4,FALSE)</f>
        <v>140</v>
      </c>
      <c r="P30" s="60">
        <f>HLOOKUP(P19,'SDR Patient and Stations'!$B$6:$AT$14,4,FALSE)</f>
        <v>137</v>
      </c>
      <c r="Q30" s="68">
        <f>HLOOKUP(Q19,'SDR Patient and Stations'!$B$6:$AT$14,4,FALSE)</f>
        <v>142</v>
      </c>
      <c r="R30" s="60">
        <f>HLOOKUP(R19,'SDR Patient and Stations'!$B$6:$AT$14,4,FALSE)</f>
        <v>134</v>
      </c>
      <c r="S30" s="68">
        <f>HLOOKUP(S19,'SDR Patient and Stations'!$B$6:$AT$14,4,FALSE)</f>
        <v>126</v>
      </c>
      <c r="T30" s="60">
        <f>HLOOKUP(T19,'SDR Patient and Stations'!$B$6:$AT$14,4,FALSE)</f>
        <v>131</v>
      </c>
      <c r="U30" s="68">
        <f>HLOOKUP(U19,'SDR Patient and Stations'!$B$6:$AT$14,4,FALSE)</f>
        <v>140</v>
      </c>
      <c r="V30" s="60">
        <f>HLOOKUP(V19,'SDR Patient and Stations'!$B$6:$AT$14,4,FALSE)</f>
        <v>133</v>
      </c>
      <c r="W30" s="68">
        <f>HLOOKUP(W19,'SDR Patient and Stations'!$B$6:$AT$14,4,FALSE)</f>
        <v>137</v>
      </c>
      <c r="X30" s="60">
        <f>HLOOKUP(X19,'SDR Patient and Stations'!$B$6:$AT$14,4,FALSE)</f>
        <v>134</v>
      </c>
      <c r="Y30" s="68">
        <f>HLOOKUP(Y19,'SDR Patient and Stations'!$B$6:$AT$14,4,FALSE)</f>
        <v>141</v>
      </c>
      <c r="Z30" s="60">
        <f>HLOOKUP(Z19,'SDR Patient and Stations'!$B$6:$AT$14,4,FALSE)</f>
        <v>150</v>
      </c>
      <c r="AA30" s="68">
        <f>HLOOKUP(AA19,'SDR Patient and Stations'!$B$6:$AT$14,4,FALSE)</f>
        <v>138</v>
      </c>
      <c r="AB30" s="60">
        <f>HLOOKUP(AB19,'SDR Patient and Stations'!$B$6:$AT$14,4,FALSE)</f>
        <v>139</v>
      </c>
      <c r="AC30" s="68">
        <f>HLOOKUP(AC19,'SDR Patient and Stations'!$B$6:$AT$14,4,FALSE)</f>
        <v>145</v>
      </c>
      <c r="AD30" s="60">
        <f>HLOOKUP(AD19,'SDR Patient and Stations'!$B$6:$AT$14,4,FALSE)</f>
        <v>148</v>
      </c>
      <c r="AE30" s="68">
        <f>HLOOKUP(AE19,'SDR Patient and Stations'!$B$6:$AT$14,4,FALSE)</f>
        <v>143</v>
      </c>
      <c r="AF30" s="60">
        <f>HLOOKUP(AF19,'SDR Patient and Stations'!$B$6:$AT$14,4,FALSE)</f>
        <v>150</v>
      </c>
      <c r="AG30" s="68">
        <f>HLOOKUP(AG19,'SDR Patient and Stations'!$B$6:$AT$14,4,FALSE)</f>
        <v>142</v>
      </c>
      <c r="AH30" s="60">
        <f>HLOOKUP(AH19,'SDR Patient and Stations'!$B$6:$AT$14,4,FALSE)</f>
        <v>143</v>
      </c>
      <c r="AI30" s="68">
        <f>HLOOKUP(AI19,'SDR Patient and Stations'!$B$6:$AT$14,4,FALSE)</f>
        <v>129</v>
      </c>
      <c r="AJ30" s="60">
        <f>HLOOKUP(AJ19,'SDR Patient and Stations'!$B$6:$AT$14,4,FALSE)</f>
        <v>0</v>
      </c>
      <c r="AK30" s="68">
        <f>HLOOKUP(AK19,'SDR Patient and Stations'!$B$6:$AT$14,4,FALSE)</f>
        <v>0</v>
      </c>
      <c r="AL30" s="60">
        <f>HLOOKUP(AL19,'SDR Patient and Stations'!$B$6:$AT$14,4,FALSE)</f>
        <v>134</v>
      </c>
      <c r="AM30" s="68">
        <f>HLOOKUP(AM19,'SDR Patient and Stations'!$B$6:$AT$14,4,FALSE)</f>
        <v>142</v>
      </c>
      <c r="AN30" s="60">
        <f>HLOOKUP(AN19,'SDR Patient and Stations'!$B$6:$AT$14,4,FALSE)</f>
        <v>153</v>
      </c>
      <c r="AO30" s="68">
        <f>HLOOKUP(AO19,'SDR Patient and Stations'!$B$6:$AT$14,4,FALSE)</f>
        <v>158</v>
      </c>
      <c r="AP30" s="60">
        <f>HLOOKUP(AP19,'SDR Patient and Stations'!$B$6:$AT$14,4,FALSE)</f>
        <v>153</v>
      </c>
      <c r="AQ30" s="68">
        <f>HLOOKUP(AQ19,'SDR Patient and Stations'!$B$6:$AT$14,4,FALSE)</f>
        <v>150</v>
      </c>
      <c r="AR30" s="60">
        <f>HLOOKUP(AR19,'SDR Patient and Stations'!$B$6:$AT$14,4,FALSE)</f>
        <v>138</v>
      </c>
      <c r="AS30" s="68">
        <f>HLOOKUP(AS19,'SDR Patient and Stations'!$B$6:$AT$14,4,FALSE)</f>
        <v>143</v>
      </c>
      <c r="AT30" s="60">
        <f>HLOOKUP(AT19,'SDR Patient and Stations'!$B$6:$AT$14,4,FALSE)</f>
        <v>151</v>
      </c>
      <c r="AU30" s="68" t="e">
        <f>HLOOKUP(AU19,'SDR Patient and Stations'!$B$6:$AT$14,4,FALSE)</f>
        <v>#N/A</v>
      </c>
      <c r="AV30" s="60" t="e">
        <f>HLOOKUP(AV19,'SDR Patient and Stations'!$B$6:$AT$14,4,FALSE)</f>
        <v>#N/A</v>
      </c>
      <c r="AW30" s="68" t="e">
        <f>HLOOKUP(AW19,'SDR Patient and Stations'!$B$6:$AT$14,4,FALSE)</f>
        <v>#N/A</v>
      </c>
      <c r="AX30" s="60" t="e">
        <f>HLOOKUP(AX19,'SDR Patient and Stations'!$B$6:$AT$14,4,FALSE)</f>
        <v>#N/A</v>
      </c>
      <c r="AY30" s="68" t="e">
        <f>HLOOKUP(AY19,'SDR Patient and Stations'!$B$6:$AT$14,4,FALSE)</f>
        <v>#N/A</v>
      </c>
      <c r="AZ30" s="60" t="e">
        <f>HLOOKUP(AZ19,'SDR Patient and Stations'!$B$6:$AT$14,4,FALSE)</f>
        <v>#N/A</v>
      </c>
      <c r="BB30" s="68" t="e">
        <f>HLOOKUP(BB19,'SDR Patient and Stations'!$B$6:$AT$13,3,FALSE)</f>
        <v>#N/A</v>
      </c>
      <c r="BC30" s="60" t="e">
        <f>HLOOKUP(BC19,'SDR Patient and Stations'!$B$6:$AT$13,3,FALSE)</f>
        <v>#N/A</v>
      </c>
      <c r="BD30" s="68" t="e">
        <f>HLOOKUP(BD19,'SDR Patient and Stations'!$B$6:$AT$13,3,FALSE)</f>
        <v>#N/A</v>
      </c>
    </row>
    <row r="31" spans="1:58" x14ac:dyDescent="0.55000000000000004">
      <c r="B31" s="3"/>
      <c r="F31" s="3"/>
      <c r="G31" s="49"/>
      <c r="H31" s="52"/>
      <c r="I31" s="49"/>
      <c r="J31" s="52"/>
      <c r="K31" s="49"/>
      <c r="L31" s="52"/>
      <c r="M31" s="49"/>
      <c r="N31" s="52"/>
      <c r="O31" s="49"/>
      <c r="P31" s="52"/>
      <c r="Q31" s="49"/>
      <c r="R31" s="52"/>
      <c r="S31" s="49"/>
      <c r="T31" s="52"/>
      <c r="U31" s="49"/>
      <c r="V31" s="52"/>
      <c r="W31" s="49"/>
      <c r="X31" s="52"/>
      <c r="Y31" s="49"/>
      <c r="Z31" s="52"/>
      <c r="AA31" s="49"/>
      <c r="AB31" s="52"/>
      <c r="AC31" s="49"/>
      <c r="AD31" s="52"/>
      <c r="AE31" s="49"/>
      <c r="AF31" s="52"/>
      <c r="AG31" s="49"/>
      <c r="AH31" s="52"/>
      <c r="AI31" s="49"/>
      <c r="AJ31" s="52"/>
      <c r="AK31" s="49"/>
      <c r="AL31" s="52"/>
      <c r="AM31" s="49"/>
      <c r="AN31" s="52"/>
      <c r="AO31" s="49"/>
      <c r="AP31" s="52"/>
      <c r="AQ31" s="49"/>
      <c r="AR31" s="52"/>
      <c r="AS31" s="49"/>
      <c r="AT31" s="52"/>
      <c r="AU31" s="49"/>
      <c r="AV31" s="52"/>
      <c r="AW31" s="49"/>
      <c r="AX31" s="52"/>
      <c r="AY31" s="49"/>
      <c r="AZ31" s="52"/>
      <c r="BB31" s="49"/>
      <c r="BC31" s="52"/>
      <c r="BD31" s="49"/>
    </row>
    <row r="32" spans="1:58" x14ac:dyDescent="0.55000000000000004">
      <c r="B32" s="3" t="s">
        <v>42</v>
      </c>
      <c r="F32" s="25">
        <f>HLOOKUP(F20,'SDR Patient and Stations'!$B$6:$AT$14,4,FALSE)</f>
        <v>91</v>
      </c>
      <c r="G32" s="68">
        <f>HLOOKUP(G20,'SDR Patient and Stations'!$B$6:$AT$14,4,FALSE)</f>
        <v>97</v>
      </c>
      <c r="H32" s="60">
        <f>HLOOKUP(H20,'SDR Patient and Stations'!$B$6:$AT$14,4,FALSE)</f>
        <v>110</v>
      </c>
      <c r="I32" s="68">
        <f>HLOOKUP(I20,'SDR Patient and Stations'!$B$6:$AT$14,4,FALSE)</f>
        <v>124</v>
      </c>
      <c r="J32" s="60">
        <f>HLOOKUP(J20,'SDR Patient and Stations'!$B$6:$AT$14,4,FALSE)</f>
        <v>138</v>
      </c>
      <c r="K32" s="68">
        <f>HLOOKUP(K20,'SDR Patient and Stations'!$B$6:$AT$14,4,FALSE)</f>
        <v>146</v>
      </c>
      <c r="L32" s="60">
        <f>HLOOKUP(L20,'SDR Patient and Stations'!$B$6:$AT$14,4,FALSE)</f>
        <v>117</v>
      </c>
      <c r="M32" s="68">
        <f>HLOOKUP(M20,'SDR Patient and Stations'!$B$6:$AT$14,4,FALSE)</f>
        <v>118</v>
      </c>
      <c r="N32" s="60">
        <f>HLOOKUP(N20,'SDR Patient and Stations'!$B$6:$AT$14,4,FALSE)</f>
        <v>123</v>
      </c>
      <c r="O32" s="68">
        <f>HLOOKUP(O20,'SDR Patient and Stations'!$B$6:$AT$14,4,FALSE)</f>
        <v>129</v>
      </c>
      <c r="P32" s="60">
        <f>HLOOKUP(P20,'SDR Patient and Stations'!$B$6:$AT$14,4,FALSE)</f>
        <v>129</v>
      </c>
      <c r="Q32" s="68">
        <f>HLOOKUP(Q20,'SDR Patient and Stations'!$B$6:$AT$14,4,FALSE)</f>
        <v>131</v>
      </c>
      <c r="R32" s="60">
        <f>HLOOKUP(R20,'SDR Patient and Stations'!$B$6:$AT$14,4,FALSE)</f>
        <v>140</v>
      </c>
      <c r="S32" s="68">
        <f>HLOOKUP(S20,'SDR Patient and Stations'!$B$6:$AT$14,4,FALSE)</f>
        <v>137</v>
      </c>
      <c r="T32" s="60">
        <f>HLOOKUP(T20,'SDR Patient and Stations'!$B$6:$AT$14,4,FALSE)</f>
        <v>142</v>
      </c>
      <c r="U32" s="68">
        <f>HLOOKUP(U20,'SDR Patient and Stations'!$B$6:$AT$14,4,FALSE)</f>
        <v>134</v>
      </c>
      <c r="V32" s="60">
        <f>HLOOKUP(V20,'SDR Patient and Stations'!$B$6:$AT$14,4,FALSE)</f>
        <v>126</v>
      </c>
      <c r="W32" s="68">
        <f>HLOOKUP(W20,'SDR Patient and Stations'!$B$6:$AT$14,4,FALSE)</f>
        <v>131</v>
      </c>
      <c r="X32" s="60">
        <f>HLOOKUP(X20,'SDR Patient and Stations'!$B$6:$AT$14,4,FALSE)</f>
        <v>140</v>
      </c>
      <c r="Y32" s="68">
        <f>HLOOKUP(Y20,'SDR Patient and Stations'!$B$6:$AT$14,4,FALSE)</f>
        <v>133</v>
      </c>
      <c r="Z32" s="60">
        <f>HLOOKUP(Z20,'SDR Patient and Stations'!$B$6:$AT$14,4,FALSE)</f>
        <v>137</v>
      </c>
      <c r="AA32" s="68">
        <f>HLOOKUP(AA20,'SDR Patient and Stations'!$B$6:$AT$14,4,FALSE)</f>
        <v>134</v>
      </c>
      <c r="AB32" s="60">
        <f>HLOOKUP(AB20,'SDR Patient and Stations'!$B$6:$AT$14,4,FALSE)</f>
        <v>141</v>
      </c>
      <c r="AC32" s="68">
        <f>HLOOKUP(AC20,'SDR Patient and Stations'!$B$6:$AT$14,4,FALSE)</f>
        <v>150</v>
      </c>
      <c r="AD32" s="60">
        <f>HLOOKUP(AD20,'SDR Patient and Stations'!$B$6:$AT$14,4,FALSE)</f>
        <v>138</v>
      </c>
      <c r="AE32" s="68">
        <f>HLOOKUP(AE20,'SDR Patient and Stations'!$B$6:$AT$14,4,FALSE)</f>
        <v>139</v>
      </c>
      <c r="AF32" s="60">
        <f>HLOOKUP(AF20,'SDR Patient and Stations'!$B$6:$AT$14,4,FALSE)</f>
        <v>145</v>
      </c>
      <c r="AG32" s="68">
        <f>HLOOKUP(AG20,'SDR Patient and Stations'!$B$6:$AT$14,4,FALSE)</f>
        <v>148</v>
      </c>
      <c r="AH32" s="60">
        <f>HLOOKUP(AH20,'SDR Patient and Stations'!$B$6:$AT$14,4,FALSE)</f>
        <v>143</v>
      </c>
      <c r="AI32" s="68">
        <f>HLOOKUP(AI20,'SDR Patient and Stations'!$B$6:$AT$14,4,FALSE)</f>
        <v>150</v>
      </c>
      <c r="AJ32" s="60">
        <f>HLOOKUP(AJ20,'SDR Patient and Stations'!$B$6:$AT$14,4,FALSE)</f>
        <v>142</v>
      </c>
      <c r="AK32" s="68">
        <f>HLOOKUP(AK20,'SDR Patient and Stations'!$B$6:$AT$14,4,FALSE)</f>
        <v>143</v>
      </c>
      <c r="AL32" s="60">
        <f>HLOOKUP(AL20,'SDR Patient and Stations'!$B$6:$AT$14,4,FALSE)</f>
        <v>129</v>
      </c>
      <c r="AM32" s="68">
        <f>HLOOKUP(AM20,'SDR Patient and Stations'!$B$6:$AT$14,4,FALSE)</f>
        <v>0</v>
      </c>
      <c r="AN32" s="60">
        <f>HLOOKUP(AN20,'SDR Patient and Stations'!$B$6:$AT$14,4,FALSE)</f>
        <v>0</v>
      </c>
      <c r="AO32" s="68">
        <f>HLOOKUP(AO20,'SDR Patient and Stations'!$B$6:$AT$14,4,FALSE)</f>
        <v>134</v>
      </c>
      <c r="AP32" s="60">
        <f>HLOOKUP(AP20,'SDR Patient and Stations'!$B$6:$AT$14,4,FALSE)</f>
        <v>142</v>
      </c>
      <c r="AQ32" s="68">
        <f>HLOOKUP(AQ20,'SDR Patient and Stations'!$B$6:$AT$14,4,FALSE)</f>
        <v>153</v>
      </c>
      <c r="AR32" s="60">
        <f>HLOOKUP(AR20,'SDR Patient and Stations'!$B$6:$AT$14,4,FALSE)</f>
        <v>158</v>
      </c>
      <c r="AS32" s="68">
        <f>HLOOKUP(AS20,'SDR Patient and Stations'!$B$6:$AT$14,4,FALSE)</f>
        <v>153</v>
      </c>
      <c r="AT32" s="60">
        <f>HLOOKUP(AT20,'SDR Patient and Stations'!$B$6:$AT$14,4,FALSE)</f>
        <v>150</v>
      </c>
      <c r="AU32" s="68">
        <f>HLOOKUP(AU20,'SDR Patient and Stations'!$B$6:$AT$14,4,FALSE)</f>
        <v>138</v>
      </c>
      <c r="AV32" s="60">
        <f>HLOOKUP(AV20,'SDR Patient and Stations'!$B$6:$AT$14,4,FALSE)</f>
        <v>143</v>
      </c>
      <c r="AW32" s="68">
        <f>HLOOKUP(AW20,'SDR Patient and Stations'!$B$6:$AT$14,4,FALSE)</f>
        <v>151</v>
      </c>
      <c r="AX32" s="60" t="e">
        <f>HLOOKUP(AX20,'SDR Patient and Stations'!$B$6:$AT$14,4,FALSE)</f>
        <v>#N/A</v>
      </c>
      <c r="AY32" s="68" t="e">
        <f>HLOOKUP(AY20,'SDR Patient and Stations'!$B$6:$AT$14,4,FALSE)</f>
        <v>#N/A</v>
      </c>
      <c r="AZ32" s="60" t="e">
        <f>HLOOKUP(AZ20,'SDR Patient and Stations'!$B$6:$AT$14,4,FALSE)</f>
        <v>#N/A</v>
      </c>
      <c r="BB32" s="68" t="e">
        <f>HLOOKUP(BB20,'SDR Patient and Stations'!$B$6:$AT$13,3,FALSE)</f>
        <v>#N/A</v>
      </c>
      <c r="BC32" s="60" t="e">
        <f>HLOOKUP(BC20,'SDR Patient and Stations'!$B$6:$AT$13,3,FALSE)</f>
        <v>#N/A</v>
      </c>
      <c r="BD32" s="68" t="e">
        <f>HLOOKUP(BD20,'SDR Patient and Stations'!$B$6:$AT$13,3,FALSE)</f>
        <v>#N/A</v>
      </c>
    </row>
    <row r="33" spans="2:56" x14ac:dyDescent="0.55000000000000004">
      <c r="B33" s="3"/>
      <c r="F33" s="3"/>
      <c r="G33" s="49"/>
      <c r="H33" s="52"/>
      <c r="I33" s="49"/>
      <c r="J33" s="52"/>
      <c r="K33" s="49"/>
      <c r="L33" s="52"/>
      <c r="M33" s="49"/>
      <c r="N33" s="52"/>
      <c r="O33" s="49"/>
      <c r="P33" s="52"/>
      <c r="Q33" s="49"/>
      <c r="R33" s="52"/>
      <c r="S33" s="49"/>
      <c r="T33" s="52"/>
      <c r="U33" s="49"/>
      <c r="V33" s="52"/>
      <c r="W33" s="49"/>
      <c r="X33" s="52"/>
      <c r="Y33" s="49"/>
      <c r="Z33" s="52"/>
      <c r="AA33" s="49"/>
      <c r="AB33" s="52"/>
      <c r="AC33" s="49"/>
      <c r="AD33" s="52"/>
      <c r="AE33" s="49"/>
      <c r="AF33" s="52"/>
      <c r="AG33" s="49"/>
      <c r="AH33" s="52"/>
      <c r="AI33" s="49"/>
      <c r="AJ33" s="52"/>
      <c r="AK33" s="49"/>
      <c r="AL33" s="52"/>
      <c r="AM33" s="49"/>
      <c r="AN33" s="52"/>
      <c r="AO33" s="49"/>
      <c r="AP33" s="52"/>
      <c r="AQ33" s="49"/>
      <c r="AR33" s="52"/>
      <c r="AS33" s="49"/>
      <c r="AT33" s="52"/>
      <c r="AU33" s="49"/>
      <c r="AV33" s="52"/>
      <c r="AW33" s="49"/>
      <c r="AX33" s="52"/>
      <c r="AY33" s="49"/>
      <c r="AZ33" s="52"/>
      <c r="BB33" s="49"/>
      <c r="BC33" s="52"/>
      <c r="BD33" s="49"/>
    </row>
    <row r="34" spans="2:56" x14ac:dyDescent="0.55000000000000004">
      <c r="B34" s="3" t="s">
        <v>17</v>
      </c>
      <c r="F34" s="18">
        <f t="shared" ref="F34:AZ34" si="16">F30-F32</f>
        <v>33</v>
      </c>
      <c r="G34" s="69">
        <f t="shared" si="16"/>
        <v>41</v>
      </c>
      <c r="H34" s="61">
        <f t="shared" si="16"/>
        <v>36</v>
      </c>
      <c r="I34" s="69">
        <f t="shared" si="16"/>
        <v>-7</v>
      </c>
      <c r="J34" s="61">
        <f t="shared" si="16"/>
        <v>-20</v>
      </c>
      <c r="K34" s="69">
        <f t="shared" si="16"/>
        <v>-23</v>
      </c>
      <c r="L34" s="61">
        <f t="shared" si="16"/>
        <v>12</v>
      </c>
      <c r="M34" s="69">
        <f t="shared" si="16"/>
        <v>11</v>
      </c>
      <c r="N34" s="61">
        <f t="shared" si="16"/>
        <v>8</v>
      </c>
      <c r="O34" s="69">
        <f t="shared" si="16"/>
        <v>11</v>
      </c>
      <c r="P34" s="61">
        <f t="shared" si="16"/>
        <v>8</v>
      </c>
      <c r="Q34" s="69">
        <f t="shared" si="16"/>
        <v>11</v>
      </c>
      <c r="R34" s="61">
        <f t="shared" si="16"/>
        <v>-6</v>
      </c>
      <c r="S34" s="69">
        <f t="shared" si="16"/>
        <v>-11</v>
      </c>
      <c r="T34" s="61">
        <f t="shared" si="16"/>
        <v>-11</v>
      </c>
      <c r="U34" s="69">
        <f t="shared" si="16"/>
        <v>6</v>
      </c>
      <c r="V34" s="61">
        <f t="shared" si="16"/>
        <v>7</v>
      </c>
      <c r="W34" s="69">
        <f t="shared" si="16"/>
        <v>6</v>
      </c>
      <c r="X34" s="61">
        <f t="shared" si="16"/>
        <v>-6</v>
      </c>
      <c r="Y34" s="69">
        <f t="shared" si="16"/>
        <v>8</v>
      </c>
      <c r="Z34" s="61">
        <f t="shared" si="16"/>
        <v>13</v>
      </c>
      <c r="AA34" s="69">
        <f t="shared" si="16"/>
        <v>4</v>
      </c>
      <c r="AB34" s="61">
        <f t="shared" si="16"/>
        <v>-2</v>
      </c>
      <c r="AC34" s="69">
        <f t="shared" si="16"/>
        <v>-5</v>
      </c>
      <c r="AD34" s="61">
        <f t="shared" si="16"/>
        <v>10</v>
      </c>
      <c r="AE34" s="69">
        <f t="shared" si="16"/>
        <v>4</v>
      </c>
      <c r="AF34" s="61">
        <f t="shared" si="16"/>
        <v>5</v>
      </c>
      <c r="AG34" s="69">
        <f t="shared" si="16"/>
        <v>-6</v>
      </c>
      <c r="AH34" s="61">
        <f t="shared" si="16"/>
        <v>0</v>
      </c>
      <c r="AI34" s="69">
        <f t="shared" si="16"/>
        <v>-21</v>
      </c>
      <c r="AJ34" s="61">
        <f t="shared" si="16"/>
        <v>-142</v>
      </c>
      <c r="AK34" s="69">
        <f t="shared" si="16"/>
        <v>-143</v>
      </c>
      <c r="AL34" s="61">
        <f t="shared" si="16"/>
        <v>5</v>
      </c>
      <c r="AM34" s="69">
        <f t="shared" si="16"/>
        <v>142</v>
      </c>
      <c r="AN34" s="61">
        <f t="shared" si="16"/>
        <v>153</v>
      </c>
      <c r="AO34" s="69">
        <f t="shared" si="16"/>
        <v>24</v>
      </c>
      <c r="AP34" s="61">
        <f t="shared" si="16"/>
        <v>11</v>
      </c>
      <c r="AQ34" s="69">
        <f t="shared" si="16"/>
        <v>-3</v>
      </c>
      <c r="AR34" s="61">
        <f t="shared" si="16"/>
        <v>-20</v>
      </c>
      <c r="AS34" s="69">
        <f t="shared" si="16"/>
        <v>-10</v>
      </c>
      <c r="AT34" s="61">
        <f t="shared" si="16"/>
        <v>1</v>
      </c>
      <c r="AU34" s="69" t="e">
        <f t="shared" si="16"/>
        <v>#N/A</v>
      </c>
      <c r="AV34" s="61" t="e">
        <f t="shared" si="16"/>
        <v>#N/A</v>
      </c>
      <c r="AW34" s="69" t="e">
        <f t="shared" si="16"/>
        <v>#N/A</v>
      </c>
      <c r="AX34" s="61" t="e">
        <f t="shared" si="16"/>
        <v>#N/A</v>
      </c>
      <c r="AY34" s="69" t="e">
        <f t="shared" si="16"/>
        <v>#N/A</v>
      </c>
      <c r="AZ34" s="61" t="e">
        <f t="shared" si="16"/>
        <v>#N/A</v>
      </c>
      <c r="BB34" s="69" t="e">
        <f t="shared" ref="BB34:BD34" si="17">BB30-BB32</f>
        <v>#N/A</v>
      </c>
      <c r="BC34" s="61" t="e">
        <f t="shared" si="17"/>
        <v>#N/A</v>
      </c>
      <c r="BD34" s="69" t="e">
        <f t="shared" si="17"/>
        <v>#N/A</v>
      </c>
    </row>
    <row r="35" spans="2:56" x14ac:dyDescent="0.55000000000000004">
      <c r="B35" s="3"/>
      <c r="F35" s="3"/>
      <c r="G35" s="49"/>
      <c r="H35" s="52"/>
      <c r="I35" s="49"/>
      <c r="J35" s="52"/>
      <c r="K35" s="49"/>
      <c r="L35" s="52"/>
      <c r="M35" s="49"/>
      <c r="N35" s="52"/>
      <c r="O35" s="49"/>
      <c r="P35" s="52"/>
      <c r="Q35" s="49"/>
      <c r="R35" s="52"/>
      <c r="S35" s="49"/>
      <c r="T35" s="52"/>
      <c r="U35" s="49"/>
      <c r="V35" s="52"/>
      <c r="W35" s="49"/>
      <c r="X35" s="52"/>
      <c r="Y35" s="49"/>
      <c r="Z35" s="52"/>
      <c r="AA35" s="49"/>
      <c r="AB35" s="52"/>
      <c r="AC35" s="49"/>
      <c r="AD35" s="52"/>
      <c r="AE35" s="49"/>
      <c r="AF35" s="52"/>
      <c r="AG35" s="49"/>
      <c r="AH35" s="52"/>
      <c r="AI35" s="49"/>
      <c r="AJ35" s="52"/>
      <c r="AK35" s="49"/>
      <c r="AL35" s="52"/>
      <c r="AM35" s="49"/>
      <c r="AN35" s="52"/>
      <c r="AO35" s="49"/>
      <c r="AP35" s="52"/>
      <c r="AQ35" s="49"/>
      <c r="AR35" s="52"/>
      <c r="AS35" s="49"/>
      <c r="AT35" s="52"/>
      <c r="AU35" s="49"/>
      <c r="AV35" s="52"/>
      <c r="AW35" s="49"/>
      <c r="AX35" s="52"/>
      <c r="AY35" s="49"/>
      <c r="AZ35" s="52"/>
      <c r="BB35" s="49"/>
      <c r="BC35" s="52"/>
      <c r="BD35" s="49"/>
    </row>
    <row r="36" spans="2:56" ht="45" x14ac:dyDescent="0.55000000000000004">
      <c r="B36" s="22" t="s">
        <v>43</v>
      </c>
      <c r="F36" s="93">
        <f>IFERROR(F34/F32,0)</f>
        <v>0.36263736263736263</v>
      </c>
      <c r="G36" s="107">
        <f t="shared" ref="G36:AZ36" si="18">IFERROR(G34/G32,0)</f>
        <v>0.42268041237113402</v>
      </c>
      <c r="H36" s="108">
        <f t="shared" si="18"/>
        <v>0.32727272727272727</v>
      </c>
      <c r="I36" s="107">
        <f t="shared" si="18"/>
        <v>-5.6451612903225805E-2</v>
      </c>
      <c r="J36" s="108">
        <f t="shared" si="18"/>
        <v>-0.14492753623188406</v>
      </c>
      <c r="K36" s="107">
        <f t="shared" si="18"/>
        <v>-0.15753424657534246</v>
      </c>
      <c r="L36" s="108">
        <f t="shared" si="18"/>
        <v>0.10256410256410256</v>
      </c>
      <c r="M36" s="107">
        <f t="shared" si="18"/>
        <v>9.3220338983050849E-2</v>
      </c>
      <c r="N36" s="108">
        <f t="shared" si="18"/>
        <v>6.5040650406504072E-2</v>
      </c>
      <c r="O36" s="107">
        <f t="shared" si="18"/>
        <v>8.5271317829457363E-2</v>
      </c>
      <c r="P36" s="108">
        <f t="shared" si="18"/>
        <v>6.2015503875968991E-2</v>
      </c>
      <c r="Q36" s="107">
        <f t="shared" si="18"/>
        <v>8.3969465648854963E-2</v>
      </c>
      <c r="R36" s="108">
        <f t="shared" si="18"/>
        <v>-4.2857142857142858E-2</v>
      </c>
      <c r="S36" s="107">
        <f t="shared" si="18"/>
        <v>-8.0291970802919707E-2</v>
      </c>
      <c r="T36" s="108">
        <f t="shared" si="18"/>
        <v>-7.746478873239436E-2</v>
      </c>
      <c r="U36" s="107">
        <f t="shared" si="18"/>
        <v>4.4776119402985072E-2</v>
      </c>
      <c r="V36" s="108">
        <f t="shared" si="18"/>
        <v>5.5555555555555552E-2</v>
      </c>
      <c r="W36" s="107">
        <f t="shared" si="18"/>
        <v>4.5801526717557252E-2</v>
      </c>
      <c r="X36" s="108">
        <f t="shared" si="18"/>
        <v>-4.2857142857142858E-2</v>
      </c>
      <c r="Y36" s="107">
        <f t="shared" si="18"/>
        <v>6.0150375939849621E-2</v>
      </c>
      <c r="Z36" s="108">
        <f t="shared" si="18"/>
        <v>9.4890510948905105E-2</v>
      </c>
      <c r="AA36" s="107">
        <f t="shared" si="18"/>
        <v>2.9850746268656716E-2</v>
      </c>
      <c r="AB36" s="108">
        <f t="shared" si="18"/>
        <v>-1.4184397163120567E-2</v>
      </c>
      <c r="AC36" s="107">
        <f t="shared" si="18"/>
        <v>-3.3333333333333333E-2</v>
      </c>
      <c r="AD36" s="108">
        <f t="shared" si="18"/>
        <v>7.2463768115942032E-2</v>
      </c>
      <c r="AE36" s="107">
        <f t="shared" si="18"/>
        <v>2.8776978417266189E-2</v>
      </c>
      <c r="AF36" s="108">
        <f t="shared" si="18"/>
        <v>3.4482758620689655E-2</v>
      </c>
      <c r="AG36" s="107">
        <f t="shared" si="18"/>
        <v>-4.0540540540540543E-2</v>
      </c>
      <c r="AH36" s="108">
        <f t="shared" si="18"/>
        <v>0</v>
      </c>
      <c r="AI36" s="107">
        <f t="shared" si="18"/>
        <v>-0.14000000000000001</v>
      </c>
      <c r="AJ36" s="108">
        <f t="shared" si="18"/>
        <v>-1</v>
      </c>
      <c r="AK36" s="107">
        <f t="shared" si="18"/>
        <v>-1</v>
      </c>
      <c r="AL36" s="108">
        <f t="shared" si="18"/>
        <v>3.875968992248062E-2</v>
      </c>
      <c r="AM36" s="107">
        <f t="shared" si="18"/>
        <v>0</v>
      </c>
      <c r="AN36" s="108">
        <f t="shared" si="18"/>
        <v>0</v>
      </c>
      <c r="AO36" s="107">
        <f t="shared" si="18"/>
        <v>0.17910447761194029</v>
      </c>
      <c r="AP36" s="108">
        <f t="shared" si="18"/>
        <v>7.746478873239436E-2</v>
      </c>
      <c r="AQ36" s="107">
        <f t="shared" si="18"/>
        <v>-1.9607843137254902E-2</v>
      </c>
      <c r="AR36" s="108">
        <f t="shared" si="18"/>
        <v>-0.12658227848101267</v>
      </c>
      <c r="AS36" s="107">
        <f t="shared" si="18"/>
        <v>-6.535947712418301E-2</v>
      </c>
      <c r="AT36" s="108">
        <f t="shared" si="18"/>
        <v>6.6666666666666671E-3</v>
      </c>
      <c r="AU36" s="107">
        <f t="shared" si="18"/>
        <v>0</v>
      </c>
      <c r="AV36" s="108">
        <f t="shared" si="18"/>
        <v>0</v>
      </c>
      <c r="AW36" s="107">
        <f t="shared" si="18"/>
        <v>0</v>
      </c>
      <c r="AX36" s="108">
        <f t="shared" si="18"/>
        <v>0</v>
      </c>
      <c r="AY36" s="107">
        <f t="shared" si="18"/>
        <v>0</v>
      </c>
      <c r="AZ36" s="108">
        <f t="shared" si="18"/>
        <v>0</v>
      </c>
      <c r="BB36" s="70" t="e">
        <f t="shared" ref="BB36:BD36" si="19">BB34/BB32</f>
        <v>#N/A</v>
      </c>
      <c r="BC36" s="62" t="e">
        <f t="shared" si="19"/>
        <v>#N/A</v>
      </c>
      <c r="BD36" s="70" t="e">
        <f t="shared" si="19"/>
        <v>#N/A</v>
      </c>
    </row>
    <row r="37" spans="2:56" x14ac:dyDescent="0.55000000000000004">
      <c r="B37" s="3"/>
      <c r="F37" s="94"/>
      <c r="G37" s="111"/>
      <c r="H37" s="112"/>
      <c r="I37" s="111"/>
      <c r="J37" s="112"/>
      <c r="K37" s="111"/>
      <c r="L37" s="112"/>
      <c r="M37" s="111"/>
      <c r="N37" s="112"/>
      <c r="O37" s="111"/>
      <c r="P37" s="112"/>
      <c r="Q37" s="111"/>
      <c r="R37" s="112"/>
      <c r="S37" s="111"/>
      <c r="T37" s="112"/>
      <c r="U37" s="111"/>
      <c r="V37" s="112"/>
      <c r="W37" s="111"/>
      <c r="X37" s="112"/>
      <c r="Y37" s="111"/>
      <c r="Z37" s="112"/>
      <c r="AA37" s="111"/>
      <c r="AB37" s="112"/>
      <c r="AC37" s="111"/>
      <c r="AD37" s="112"/>
      <c r="AE37" s="111"/>
      <c r="AF37" s="112"/>
      <c r="AG37" s="111"/>
      <c r="AH37" s="112"/>
      <c r="AI37" s="111"/>
      <c r="AJ37" s="112"/>
      <c r="AK37" s="111"/>
      <c r="AL37" s="112"/>
      <c r="AM37" s="111"/>
      <c r="AN37" s="112"/>
      <c r="AO37" s="111"/>
      <c r="AP37" s="112"/>
      <c r="AQ37" s="111"/>
      <c r="AR37" s="112"/>
      <c r="AS37" s="111"/>
      <c r="AT37" s="112"/>
      <c r="AU37" s="111"/>
      <c r="AV37" s="112"/>
      <c r="AW37" s="111"/>
      <c r="AX37" s="112"/>
      <c r="AY37" s="111"/>
      <c r="AZ37" s="112"/>
      <c r="BB37" s="49"/>
      <c r="BC37" s="52"/>
      <c r="BD37" s="49"/>
    </row>
    <row r="38" spans="2:56" x14ac:dyDescent="0.55000000000000004">
      <c r="B38" s="23" t="s">
        <v>44</v>
      </c>
      <c r="F38" s="95">
        <f>F36/18</f>
        <v>2.0146520146520144E-2</v>
      </c>
      <c r="G38" s="107">
        <f t="shared" ref="G38:BD38" si="20">G36/18</f>
        <v>2.3482245131729668E-2</v>
      </c>
      <c r="H38" s="108">
        <f t="shared" si="20"/>
        <v>1.8181818181818181E-2</v>
      </c>
      <c r="I38" s="107">
        <f t="shared" si="20"/>
        <v>-3.1362007168458782E-3</v>
      </c>
      <c r="J38" s="108">
        <f t="shared" si="20"/>
        <v>-8.0515297906602265E-3</v>
      </c>
      <c r="K38" s="107">
        <f t="shared" si="20"/>
        <v>-8.7519025875190254E-3</v>
      </c>
      <c r="L38" s="108">
        <f t="shared" si="20"/>
        <v>5.6980056980056974E-3</v>
      </c>
      <c r="M38" s="107">
        <f t="shared" si="20"/>
        <v>5.1789077212806029E-3</v>
      </c>
      <c r="N38" s="108">
        <f t="shared" si="20"/>
        <v>3.6133694670280039E-3</v>
      </c>
      <c r="O38" s="107">
        <f t="shared" si="20"/>
        <v>4.7372954349698534E-3</v>
      </c>
      <c r="P38" s="108">
        <f t="shared" si="20"/>
        <v>3.4453057708871662E-3</v>
      </c>
      <c r="Q38" s="107">
        <f t="shared" si="20"/>
        <v>4.6649703138252757E-3</v>
      </c>
      <c r="R38" s="108">
        <f t="shared" si="20"/>
        <v>-2.3809523809523812E-3</v>
      </c>
      <c r="S38" s="107">
        <f t="shared" si="20"/>
        <v>-4.4606650446066508E-3</v>
      </c>
      <c r="T38" s="108">
        <f t="shared" si="20"/>
        <v>-4.3035993740219089E-3</v>
      </c>
      <c r="U38" s="107">
        <f t="shared" si="20"/>
        <v>2.4875621890547263E-3</v>
      </c>
      <c r="V38" s="108">
        <f t="shared" si="20"/>
        <v>3.0864197530864196E-3</v>
      </c>
      <c r="W38" s="107">
        <f t="shared" si="20"/>
        <v>2.5445292620865142E-3</v>
      </c>
      <c r="X38" s="108">
        <f t="shared" si="20"/>
        <v>-2.3809523809523812E-3</v>
      </c>
      <c r="Y38" s="107">
        <f t="shared" si="20"/>
        <v>3.3416875522138678E-3</v>
      </c>
      <c r="Z38" s="108">
        <f t="shared" si="20"/>
        <v>5.2716950527169504E-3</v>
      </c>
      <c r="AA38" s="107">
        <f t="shared" si="20"/>
        <v>1.658374792703151E-3</v>
      </c>
      <c r="AB38" s="108">
        <f t="shared" si="20"/>
        <v>-7.8802206461780924E-4</v>
      </c>
      <c r="AC38" s="107">
        <f t="shared" si="20"/>
        <v>-1.8518518518518519E-3</v>
      </c>
      <c r="AD38" s="108">
        <f t="shared" si="20"/>
        <v>4.0257648953301133E-3</v>
      </c>
      <c r="AE38" s="107">
        <f t="shared" si="20"/>
        <v>1.598721023181455E-3</v>
      </c>
      <c r="AF38" s="108">
        <f t="shared" si="20"/>
        <v>1.9157088122605363E-3</v>
      </c>
      <c r="AG38" s="107">
        <f t="shared" si="20"/>
        <v>-2.2522522522522522E-3</v>
      </c>
      <c r="AH38" s="108">
        <f t="shared" si="20"/>
        <v>0</v>
      </c>
      <c r="AI38" s="107">
        <f t="shared" si="20"/>
        <v>-7.7777777777777784E-3</v>
      </c>
      <c r="AJ38" s="108">
        <f t="shared" si="20"/>
        <v>-5.5555555555555552E-2</v>
      </c>
      <c r="AK38" s="107">
        <f t="shared" si="20"/>
        <v>-5.5555555555555552E-2</v>
      </c>
      <c r="AL38" s="108">
        <f t="shared" si="20"/>
        <v>2.1533161068044791E-3</v>
      </c>
      <c r="AM38" s="107">
        <f t="shared" si="20"/>
        <v>0</v>
      </c>
      <c r="AN38" s="108">
        <f t="shared" si="20"/>
        <v>0</v>
      </c>
      <c r="AO38" s="107">
        <f t="shared" si="20"/>
        <v>9.9502487562189053E-3</v>
      </c>
      <c r="AP38" s="108">
        <f t="shared" si="20"/>
        <v>4.3035993740219089E-3</v>
      </c>
      <c r="AQ38" s="107">
        <f t="shared" si="20"/>
        <v>-1.0893246187363833E-3</v>
      </c>
      <c r="AR38" s="108">
        <f t="shared" si="20"/>
        <v>-7.0323488045007038E-3</v>
      </c>
      <c r="AS38" s="107">
        <f t="shared" si="20"/>
        <v>-3.6310820624546117E-3</v>
      </c>
      <c r="AT38" s="108">
        <f t="shared" si="20"/>
        <v>3.7037037037037041E-4</v>
      </c>
      <c r="AU38" s="107">
        <f t="shared" si="20"/>
        <v>0</v>
      </c>
      <c r="AV38" s="108">
        <f t="shared" si="20"/>
        <v>0</v>
      </c>
      <c r="AW38" s="107">
        <f t="shared" si="20"/>
        <v>0</v>
      </c>
      <c r="AX38" s="108">
        <f t="shared" si="20"/>
        <v>0</v>
      </c>
      <c r="AY38" s="107">
        <f t="shared" si="20"/>
        <v>0</v>
      </c>
      <c r="AZ38" s="108">
        <f t="shared" si="20"/>
        <v>0</v>
      </c>
      <c r="BB38" s="70" t="e">
        <f t="shared" si="20"/>
        <v>#N/A</v>
      </c>
      <c r="BC38" s="62" t="e">
        <f t="shared" si="20"/>
        <v>#N/A</v>
      </c>
      <c r="BD38" s="70" t="e">
        <f t="shared" si="20"/>
        <v>#N/A</v>
      </c>
    </row>
    <row r="39" spans="2:56" x14ac:dyDescent="0.55000000000000004">
      <c r="B39" s="3"/>
      <c r="F39" s="3"/>
      <c r="G39" s="49"/>
      <c r="H39" s="52"/>
      <c r="I39" s="49"/>
      <c r="J39" s="52"/>
      <c r="K39" s="49"/>
      <c r="L39" s="52"/>
      <c r="M39" s="49"/>
      <c r="N39" s="52"/>
      <c r="O39" s="49"/>
      <c r="P39" s="52"/>
      <c r="Q39" s="49"/>
      <c r="R39" s="52"/>
      <c r="S39" s="49"/>
      <c r="T39" s="52"/>
      <c r="U39" s="49"/>
      <c r="V39" s="52"/>
      <c r="W39" s="49"/>
      <c r="X39" s="52"/>
      <c r="Y39" s="49"/>
      <c r="Z39" s="52"/>
      <c r="AA39" s="49"/>
      <c r="AB39" s="52"/>
      <c r="AC39" s="49"/>
      <c r="AD39" s="52"/>
      <c r="AE39" s="49"/>
      <c r="AF39" s="52"/>
      <c r="AG39" s="49"/>
      <c r="AH39" s="52"/>
      <c r="AI39" s="49"/>
      <c r="AJ39" s="52"/>
      <c r="AK39" s="49"/>
      <c r="AL39" s="52"/>
      <c r="AM39" s="49"/>
      <c r="AN39" s="52"/>
      <c r="AO39" s="49"/>
      <c r="AP39" s="52"/>
      <c r="AQ39" s="49"/>
      <c r="AR39" s="52"/>
      <c r="AS39" s="49"/>
      <c r="AT39" s="52"/>
      <c r="AU39" s="49"/>
      <c r="AV39" s="52"/>
      <c r="AW39" s="49"/>
      <c r="AX39" s="52"/>
      <c r="AY39" s="49"/>
      <c r="AZ39" s="52"/>
      <c r="BB39" s="49"/>
      <c r="BC39" s="52"/>
      <c r="BD39" s="49"/>
    </row>
    <row r="40" spans="2:56" ht="90" x14ac:dyDescent="0.55000000000000004">
      <c r="B40" s="22" t="s">
        <v>45</v>
      </c>
      <c r="F40" s="91">
        <f>F38*F41</f>
        <v>0.36263736263736257</v>
      </c>
      <c r="G40" s="120">
        <f t="shared" ref="G40:BD40" si="21">G38*G41</f>
        <v>0.42268041237113402</v>
      </c>
      <c r="H40" s="108">
        <f t="shared" si="21"/>
        <v>0.32727272727272727</v>
      </c>
      <c r="I40" s="107">
        <f t="shared" si="21"/>
        <v>-5.6451612903225812E-2</v>
      </c>
      <c r="J40" s="108">
        <f t="shared" si="21"/>
        <v>-0.14492753623188409</v>
      </c>
      <c r="K40" s="107">
        <f t="shared" si="21"/>
        <v>-0.15753424657534246</v>
      </c>
      <c r="L40" s="108">
        <f t="shared" si="21"/>
        <v>0.10256410256410256</v>
      </c>
      <c r="M40" s="107">
        <f t="shared" si="21"/>
        <v>9.3220338983050849E-2</v>
      </c>
      <c r="N40" s="108">
        <f t="shared" si="21"/>
        <v>6.5040650406504072E-2</v>
      </c>
      <c r="O40" s="107">
        <f t="shared" si="21"/>
        <v>8.5271317829457363E-2</v>
      </c>
      <c r="P40" s="108">
        <f t="shared" si="21"/>
        <v>6.2015503875968991E-2</v>
      </c>
      <c r="Q40" s="107">
        <f t="shared" si="21"/>
        <v>8.3969465648854963E-2</v>
      </c>
      <c r="R40" s="108">
        <f t="shared" si="21"/>
        <v>-4.2857142857142858E-2</v>
      </c>
      <c r="S40" s="107">
        <f t="shared" si="21"/>
        <v>-8.0291970802919721E-2</v>
      </c>
      <c r="T40" s="108">
        <f t="shared" si="21"/>
        <v>-7.746478873239436E-2</v>
      </c>
      <c r="U40" s="107">
        <f t="shared" si="21"/>
        <v>4.4776119402985072E-2</v>
      </c>
      <c r="V40" s="108">
        <f t="shared" si="21"/>
        <v>5.5555555555555552E-2</v>
      </c>
      <c r="W40" s="107">
        <f t="shared" si="21"/>
        <v>4.5801526717557259E-2</v>
      </c>
      <c r="X40" s="108">
        <f t="shared" si="21"/>
        <v>-4.2857142857142858E-2</v>
      </c>
      <c r="Y40" s="107">
        <f t="shared" si="21"/>
        <v>6.0150375939849621E-2</v>
      </c>
      <c r="Z40" s="108">
        <f t="shared" si="21"/>
        <v>9.4890510948905105E-2</v>
      </c>
      <c r="AA40" s="107">
        <f t="shared" si="21"/>
        <v>2.9850746268656716E-2</v>
      </c>
      <c r="AB40" s="108">
        <f t="shared" si="21"/>
        <v>-1.4184397163120567E-2</v>
      </c>
      <c r="AC40" s="107">
        <f t="shared" si="21"/>
        <v>-3.3333333333333333E-2</v>
      </c>
      <c r="AD40" s="108">
        <f t="shared" si="21"/>
        <v>7.2463768115942045E-2</v>
      </c>
      <c r="AE40" s="107">
        <f t="shared" si="21"/>
        <v>2.8776978417266189E-2</v>
      </c>
      <c r="AF40" s="108">
        <f t="shared" si="21"/>
        <v>3.4482758620689655E-2</v>
      </c>
      <c r="AG40" s="107">
        <f t="shared" si="21"/>
        <v>-4.0540540540540543E-2</v>
      </c>
      <c r="AH40" s="108">
        <f t="shared" si="21"/>
        <v>0</v>
      </c>
      <c r="AI40" s="107">
        <f t="shared" si="21"/>
        <v>-0.14000000000000001</v>
      </c>
      <c r="AJ40" s="108">
        <f t="shared" si="21"/>
        <v>-1</v>
      </c>
      <c r="AK40" s="107">
        <f t="shared" si="21"/>
        <v>-1</v>
      </c>
      <c r="AL40" s="108">
        <f t="shared" si="21"/>
        <v>3.875968992248062E-2</v>
      </c>
      <c r="AM40" s="107">
        <f t="shared" si="21"/>
        <v>0</v>
      </c>
      <c r="AN40" s="108">
        <f t="shared" si="21"/>
        <v>0</v>
      </c>
      <c r="AO40" s="107">
        <f t="shared" si="21"/>
        <v>0.17910447761194029</v>
      </c>
      <c r="AP40" s="108">
        <f t="shared" si="21"/>
        <v>7.746478873239436E-2</v>
      </c>
      <c r="AQ40" s="107">
        <f t="shared" si="21"/>
        <v>-1.9607843137254902E-2</v>
      </c>
      <c r="AR40" s="108">
        <f t="shared" si="21"/>
        <v>-0.12658227848101267</v>
      </c>
      <c r="AS40" s="107">
        <f t="shared" si="21"/>
        <v>-6.535947712418301E-2</v>
      </c>
      <c r="AT40" s="108">
        <f t="shared" si="21"/>
        <v>6.6666666666666671E-3</v>
      </c>
      <c r="AU40" s="107">
        <f t="shared" si="21"/>
        <v>0</v>
      </c>
      <c r="AV40" s="108">
        <f t="shared" si="21"/>
        <v>0</v>
      </c>
      <c r="AW40" s="107">
        <f t="shared" si="21"/>
        <v>0</v>
      </c>
      <c r="AX40" s="108">
        <f t="shared" si="21"/>
        <v>0</v>
      </c>
      <c r="AY40" s="107">
        <f t="shared" si="21"/>
        <v>0</v>
      </c>
      <c r="AZ40" s="108">
        <f t="shared" si="21"/>
        <v>0</v>
      </c>
      <c r="BB40" s="70" t="e">
        <f t="shared" si="21"/>
        <v>#N/A</v>
      </c>
      <c r="BC40" s="62" t="e">
        <f t="shared" si="21"/>
        <v>#N/A</v>
      </c>
      <c r="BD40" s="70" t="e">
        <f t="shared" si="21"/>
        <v>#N/A</v>
      </c>
    </row>
    <row r="41" spans="2:56" s="27" customFormat="1" ht="24" customHeight="1" x14ac:dyDescent="0.55000000000000004">
      <c r="B41" s="97" t="s">
        <v>52</v>
      </c>
      <c r="F41" s="121">
        <v>18</v>
      </c>
      <c r="G41" s="121">
        <v>18</v>
      </c>
      <c r="H41" s="121">
        <v>18</v>
      </c>
      <c r="I41" s="121">
        <v>18</v>
      </c>
      <c r="J41" s="121">
        <v>18</v>
      </c>
      <c r="K41" s="121">
        <v>18</v>
      </c>
      <c r="L41" s="121">
        <v>18</v>
      </c>
      <c r="M41" s="121">
        <v>18</v>
      </c>
      <c r="N41" s="121">
        <v>18</v>
      </c>
      <c r="O41" s="121">
        <v>18</v>
      </c>
      <c r="P41" s="121">
        <v>18</v>
      </c>
      <c r="Q41" s="121">
        <v>18</v>
      </c>
      <c r="R41" s="121">
        <v>18</v>
      </c>
      <c r="S41" s="121">
        <v>18</v>
      </c>
      <c r="T41" s="121">
        <v>18</v>
      </c>
      <c r="U41" s="121">
        <v>18</v>
      </c>
      <c r="V41" s="121">
        <v>18</v>
      </c>
      <c r="W41" s="121">
        <v>18</v>
      </c>
      <c r="X41" s="121">
        <v>18</v>
      </c>
      <c r="Y41" s="121">
        <v>18</v>
      </c>
      <c r="Z41" s="121">
        <v>18</v>
      </c>
      <c r="AA41" s="121">
        <v>18</v>
      </c>
      <c r="AB41" s="121">
        <v>18</v>
      </c>
      <c r="AC41" s="121">
        <v>18</v>
      </c>
      <c r="AD41" s="121">
        <v>18</v>
      </c>
      <c r="AE41" s="121">
        <v>18</v>
      </c>
      <c r="AF41" s="121">
        <v>18</v>
      </c>
      <c r="AG41" s="121">
        <v>18</v>
      </c>
      <c r="AH41" s="121">
        <v>18</v>
      </c>
      <c r="AI41" s="121">
        <v>18</v>
      </c>
      <c r="AJ41" s="121">
        <v>18</v>
      </c>
      <c r="AK41" s="121">
        <v>18</v>
      </c>
      <c r="AL41" s="121">
        <v>18</v>
      </c>
      <c r="AM41" s="121">
        <v>18</v>
      </c>
      <c r="AN41" s="121">
        <v>18</v>
      </c>
      <c r="AO41" s="121">
        <v>18</v>
      </c>
      <c r="AP41" s="121">
        <v>18</v>
      </c>
      <c r="AQ41" s="121">
        <v>18</v>
      </c>
      <c r="AR41" s="121">
        <v>18</v>
      </c>
      <c r="AS41" s="121">
        <v>18</v>
      </c>
      <c r="AT41" s="121">
        <v>18</v>
      </c>
      <c r="AU41" s="121">
        <v>18</v>
      </c>
      <c r="AV41" s="121">
        <v>18</v>
      </c>
      <c r="AW41" s="121">
        <v>18</v>
      </c>
      <c r="AX41" s="121">
        <v>18</v>
      </c>
      <c r="AY41" s="121">
        <v>18</v>
      </c>
      <c r="AZ41" s="121">
        <v>18</v>
      </c>
      <c r="BB41" s="98">
        <v>18</v>
      </c>
      <c r="BC41" s="99">
        <v>18</v>
      </c>
      <c r="BD41" s="98">
        <v>18</v>
      </c>
    </row>
    <row r="42" spans="2:56" x14ac:dyDescent="0.55000000000000004">
      <c r="B42" s="3"/>
      <c r="F42" s="3"/>
      <c r="G42" s="49"/>
      <c r="H42" s="52"/>
      <c r="I42" s="49"/>
      <c r="J42" s="52"/>
      <c r="K42" s="49"/>
      <c r="L42" s="52"/>
      <c r="M42" s="49"/>
      <c r="N42" s="52"/>
      <c r="O42" s="49"/>
      <c r="P42" s="52"/>
      <c r="Q42" s="49"/>
      <c r="R42" s="52"/>
      <c r="S42" s="49"/>
      <c r="T42" s="52"/>
      <c r="U42" s="49"/>
      <c r="V42" s="52"/>
      <c r="W42" s="49"/>
      <c r="X42" s="52"/>
      <c r="Y42" s="49"/>
      <c r="Z42" s="52"/>
      <c r="AA42" s="49"/>
      <c r="AB42" s="52"/>
      <c r="AC42" s="49"/>
      <c r="AD42" s="52"/>
      <c r="AE42" s="49"/>
      <c r="AF42" s="52"/>
      <c r="AG42" s="49"/>
      <c r="AH42" s="52"/>
      <c r="AI42" s="49"/>
      <c r="AJ42" s="52"/>
      <c r="AK42" s="49"/>
      <c r="AL42" s="52"/>
      <c r="AM42" s="49"/>
      <c r="AN42" s="52"/>
      <c r="AO42" s="49"/>
      <c r="AP42" s="52"/>
      <c r="AQ42" s="49"/>
      <c r="AR42" s="52"/>
      <c r="AS42" s="49"/>
      <c r="AT42" s="52"/>
      <c r="AU42" s="49"/>
      <c r="AV42" s="52"/>
      <c r="AW42" s="49"/>
      <c r="AX42" s="52"/>
      <c r="AY42" s="49"/>
      <c r="AZ42" s="52"/>
      <c r="BB42" s="49"/>
      <c r="BC42" s="52"/>
      <c r="BD42" s="49"/>
    </row>
    <row r="43" spans="2:56" ht="67.5" x14ac:dyDescent="0.55000000000000004">
      <c r="B43" s="22" t="s">
        <v>24</v>
      </c>
      <c r="F43" s="93">
        <f>F30+(F30*F40)</f>
        <v>168.96703296703296</v>
      </c>
      <c r="G43" s="109">
        <f t="shared" ref="G43:BD43" si="22">G30+(G30*G40)</f>
        <v>196.32989690721649</v>
      </c>
      <c r="H43" s="110">
        <f t="shared" si="22"/>
        <v>193.78181818181818</v>
      </c>
      <c r="I43" s="109">
        <f t="shared" si="22"/>
        <v>110.39516129032258</v>
      </c>
      <c r="J43" s="110">
        <f t="shared" si="22"/>
        <v>100.89855072463767</v>
      </c>
      <c r="K43" s="109">
        <f t="shared" si="22"/>
        <v>103.62328767123287</v>
      </c>
      <c r="L43" s="110">
        <f t="shared" si="22"/>
        <v>142.23076923076923</v>
      </c>
      <c r="M43" s="109">
        <f t="shared" si="22"/>
        <v>141.02542372881356</v>
      </c>
      <c r="N43" s="110">
        <f t="shared" si="22"/>
        <v>139.52032520325204</v>
      </c>
      <c r="O43" s="109">
        <f t="shared" si="22"/>
        <v>151.93798449612405</v>
      </c>
      <c r="P43" s="110">
        <f t="shared" si="22"/>
        <v>145.49612403100775</v>
      </c>
      <c r="Q43" s="109">
        <f t="shared" si="22"/>
        <v>153.92366412213741</v>
      </c>
      <c r="R43" s="110">
        <f t="shared" si="22"/>
        <v>128.25714285714287</v>
      </c>
      <c r="S43" s="109">
        <f t="shared" si="22"/>
        <v>115.88321167883211</v>
      </c>
      <c r="T43" s="110">
        <f t="shared" si="22"/>
        <v>120.85211267605634</v>
      </c>
      <c r="U43" s="109">
        <f t="shared" si="22"/>
        <v>146.26865671641792</v>
      </c>
      <c r="V43" s="110">
        <f t="shared" si="22"/>
        <v>140.38888888888889</v>
      </c>
      <c r="W43" s="109">
        <f t="shared" si="22"/>
        <v>143.27480916030535</v>
      </c>
      <c r="X43" s="110">
        <f t="shared" si="22"/>
        <v>128.25714285714287</v>
      </c>
      <c r="Y43" s="109">
        <f t="shared" si="22"/>
        <v>149.48120300751879</v>
      </c>
      <c r="Z43" s="110">
        <f t="shared" si="22"/>
        <v>164.23357664233578</v>
      </c>
      <c r="AA43" s="109">
        <f t="shared" si="22"/>
        <v>142.11940298507463</v>
      </c>
      <c r="AB43" s="110">
        <f t="shared" si="22"/>
        <v>137.02836879432624</v>
      </c>
      <c r="AC43" s="109">
        <f t="shared" si="22"/>
        <v>140.16666666666666</v>
      </c>
      <c r="AD43" s="110">
        <f t="shared" si="22"/>
        <v>158.72463768115944</v>
      </c>
      <c r="AE43" s="109">
        <f t="shared" si="22"/>
        <v>147.11510791366908</v>
      </c>
      <c r="AF43" s="110">
        <f t="shared" si="22"/>
        <v>155.17241379310346</v>
      </c>
      <c r="AG43" s="109">
        <f t="shared" si="22"/>
        <v>136.24324324324326</v>
      </c>
      <c r="AH43" s="110">
        <f t="shared" si="22"/>
        <v>143</v>
      </c>
      <c r="AI43" s="109">
        <f t="shared" si="22"/>
        <v>110.94</v>
      </c>
      <c r="AJ43" s="110">
        <f t="shared" si="22"/>
        <v>0</v>
      </c>
      <c r="AK43" s="109">
        <f t="shared" si="22"/>
        <v>0</v>
      </c>
      <c r="AL43" s="110">
        <f t="shared" si="22"/>
        <v>139.19379844961242</v>
      </c>
      <c r="AM43" s="109">
        <f t="shared" si="22"/>
        <v>142</v>
      </c>
      <c r="AN43" s="110">
        <f t="shared" si="22"/>
        <v>153</v>
      </c>
      <c r="AO43" s="109">
        <f t="shared" si="22"/>
        <v>186.29850746268656</v>
      </c>
      <c r="AP43" s="110">
        <f t="shared" si="22"/>
        <v>164.85211267605632</v>
      </c>
      <c r="AQ43" s="109">
        <f t="shared" si="22"/>
        <v>147.05882352941177</v>
      </c>
      <c r="AR43" s="110">
        <f t="shared" si="22"/>
        <v>120.53164556962025</v>
      </c>
      <c r="AS43" s="109">
        <f t="shared" si="22"/>
        <v>133.65359477124184</v>
      </c>
      <c r="AT43" s="110">
        <f t="shared" si="22"/>
        <v>152.00666666666666</v>
      </c>
      <c r="AU43" s="109" t="e">
        <f t="shared" si="22"/>
        <v>#N/A</v>
      </c>
      <c r="AV43" s="110" t="e">
        <f t="shared" si="22"/>
        <v>#N/A</v>
      </c>
      <c r="AW43" s="109" t="e">
        <f t="shared" si="22"/>
        <v>#N/A</v>
      </c>
      <c r="AX43" s="110" t="e">
        <f t="shared" si="22"/>
        <v>#N/A</v>
      </c>
      <c r="AY43" s="109" t="e">
        <f t="shared" si="22"/>
        <v>#N/A</v>
      </c>
      <c r="AZ43" s="110" t="e">
        <f t="shared" si="22"/>
        <v>#N/A</v>
      </c>
      <c r="BB43" s="70" t="e">
        <f t="shared" si="22"/>
        <v>#N/A</v>
      </c>
      <c r="BC43" s="62" t="e">
        <f t="shared" si="22"/>
        <v>#N/A</v>
      </c>
      <c r="BD43" s="70" t="e">
        <f t="shared" si="22"/>
        <v>#N/A</v>
      </c>
    </row>
    <row r="44" spans="2:56" x14ac:dyDescent="0.55000000000000004">
      <c r="B44" s="3"/>
      <c r="F44" s="3"/>
      <c r="G44" s="49"/>
      <c r="H44" s="52"/>
      <c r="I44" s="49"/>
      <c r="J44" s="52"/>
      <c r="K44" s="49"/>
      <c r="L44" s="52"/>
      <c r="M44" s="49"/>
      <c r="N44" s="52"/>
      <c r="O44" s="49"/>
      <c r="P44" s="52"/>
      <c r="Q44" s="49"/>
      <c r="R44" s="52"/>
      <c r="S44" s="49"/>
      <c r="T44" s="52"/>
      <c r="U44" s="49"/>
      <c r="V44" s="52"/>
      <c r="W44" s="49"/>
      <c r="X44" s="52"/>
      <c r="Y44" s="49"/>
      <c r="Z44" s="52"/>
      <c r="AA44" s="49"/>
      <c r="AB44" s="52"/>
      <c r="AC44" s="49"/>
      <c r="AD44" s="52"/>
      <c r="AE44" s="49"/>
      <c r="AF44" s="52"/>
      <c r="AG44" s="49"/>
      <c r="AH44" s="52"/>
      <c r="AI44" s="49"/>
      <c r="AJ44" s="52"/>
      <c r="AK44" s="49"/>
      <c r="AL44" s="52"/>
      <c r="AM44" s="49"/>
      <c r="AN44" s="52"/>
      <c r="AO44" s="49"/>
      <c r="AP44" s="52"/>
      <c r="AQ44" s="49"/>
      <c r="AR44" s="52"/>
      <c r="AS44" s="49"/>
      <c r="AT44" s="52"/>
      <c r="AU44" s="49"/>
      <c r="AV44" s="52"/>
      <c r="AW44" s="49"/>
      <c r="AX44" s="52"/>
      <c r="AY44" s="49"/>
      <c r="AZ44" s="52"/>
      <c r="BB44" s="49"/>
      <c r="BC44" s="52"/>
      <c r="BD44" s="49"/>
    </row>
    <row r="45" spans="2:56" x14ac:dyDescent="0.55000000000000004">
      <c r="B45" s="22" t="s">
        <v>53</v>
      </c>
      <c r="F45" s="22">
        <f>F43/$F$1</f>
        <v>54.15610030994646</v>
      </c>
      <c r="G45" s="69">
        <f t="shared" ref="G45:AZ45" si="23">G43/$F$1</f>
        <v>62.926249008723232</v>
      </c>
      <c r="H45" s="61">
        <f t="shared" si="23"/>
        <v>62.109557109557109</v>
      </c>
      <c r="I45" s="69">
        <f t="shared" si="23"/>
        <v>35.383064516129032</v>
      </c>
      <c r="J45" s="61">
        <f t="shared" si="23"/>
        <v>32.339279078409511</v>
      </c>
      <c r="K45" s="69">
        <f t="shared" si="23"/>
        <v>33.212592202318227</v>
      </c>
      <c r="L45" s="61">
        <f t="shared" si="23"/>
        <v>45.586785009861927</v>
      </c>
      <c r="M45" s="69">
        <f t="shared" si="23"/>
        <v>45.200456323337683</v>
      </c>
      <c r="N45" s="61">
        <f t="shared" si="23"/>
        <v>44.718052949760271</v>
      </c>
      <c r="O45" s="69">
        <f t="shared" si="23"/>
        <v>48.698071953885908</v>
      </c>
      <c r="P45" s="61">
        <f t="shared" si="23"/>
        <v>46.633373086861461</v>
      </c>
      <c r="Q45" s="69">
        <f t="shared" si="23"/>
        <v>49.334507731454295</v>
      </c>
      <c r="R45" s="61">
        <f t="shared" si="23"/>
        <v>41.108058608058613</v>
      </c>
      <c r="S45" s="69">
        <f t="shared" si="23"/>
        <v>37.1420550252667</v>
      </c>
      <c r="T45" s="61">
        <f t="shared" si="23"/>
        <v>38.734651498736007</v>
      </c>
      <c r="U45" s="69">
        <f t="shared" si="23"/>
        <v>46.880979716800617</v>
      </c>
      <c r="V45" s="61">
        <f t="shared" si="23"/>
        <v>44.996438746438741</v>
      </c>
      <c r="W45" s="69">
        <f t="shared" si="23"/>
        <v>45.921413192405559</v>
      </c>
      <c r="X45" s="61">
        <f t="shared" si="23"/>
        <v>41.108058608058613</v>
      </c>
      <c r="Y45" s="69">
        <f t="shared" si="23"/>
        <v>47.910641989589351</v>
      </c>
      <c r="Z45" s="61">
        <f t="shared" si="23"/>
        <v>52.638966872543513</v>
      </c>
      <c r="AA45" s="69">
        <f t="shared" si="23"/>
        <v>45.551090700344432</v>
      </c>
      <c r="AB45" s="61">
        <f t="shared" si="23"/>
        <v>43.919348972540462</v>
      </c>
      <c r="AC45" s="69">
        <f t="shared" si="23"/>
        <v>44.925213675213669</v>
      </c>
      <c r="AD45" s="61">
        <f t="shared" si="23"/>
        <v>50.873281308063923</v>
      </c>
      <c r="AE45" s="69">
        <f t="shared" si="23"/>
        <v>47.152278177458037</v>
      </c>
      <c r="AF45" s="61">
        <f t="shared" si="23"/>
        <v>49.734748010610083</v>
      </c>
      <c r="AG45" s="69">
        <f t="shared" si="23"/>
        <v>43.667706167706172</v>
      </c>
      <c r="AH45" s="61">
        <f t="shared" si="23"/>
        <v>45.833333333333329</v>
      </c>
      <c r="AI45" s="69">
        <f t="shared" si="23"/>
        <v>35.557692307692307</v>
      </c>
      <c r="AJ45" s="61">
        <f t="shared" si="23"/>
        <v>0</v>
      </c>
      <c r="AK45" s="69">
        <f t="shared" si="23"/>
        <v>0</v>
      </c>
      <c r="AL45" s="61">
        <f t="shared" si="23"/>
        <v>44.61339693897834</v>
      </c>
      <c r="AM45" s="69">
        <f t="shared" si="23"/>
        <v>45.512820512820511</v>
      </c>
      <c r="AN45" s="61">
        <f t="shared" si="23"/>
        <v>49.03846153846154</v>
      </c>
      <c r="AO45" s="69">
        <f t="shared" si="23"/>
        <v>59.711060084194408</v>
      </c>
      <c r="AP45" s="61">
        <f t="shared" si="23"/>
        <v>52.837215601300102</v>
      </c>
      <c r="AQ45" s="69">
        <f t="shared" si="23"/>
        <v>47.134238310708895</v>
      </c>
      <c r="AR45" s="61">
        <f t="shared" si="23"/>
        <v>38.631937682570594</v>
      </c>
      <c r="AS45" s="69">
        <f t="shared" si="23"/>
        <v>42.837690631808279</v>
      </c>
      <c r="AT45" s="61">
        <f t="shared" si="23"/>
        <v>48.720085470085465</v>
      </c>
      <c r="AU45" s="69" t="e">
        <f t="shared" si="23"/>
        <v>#N/A</v>
      </c>
      <c r="AV45" s="61" t="e">
        <f t="shared" si="23"/>
        <v>#N/A</v>
      </c>
      <c r="AW45" s="69" t="e">
        <f t="shared" si="23"/>
        <v>#N/A</v>
      </c>
      <c r="AX45" s="61" t="e">
        <f t="shared" si="23"/>
        <v>#N/A</v>
      </c>
      <c r="AY45" s="69" t="e">
        <f t="shared" si="23"/>
        <v>#N/A</v>
      </c>
      <c r="AZ45" s="61" t="e">
        <f t="shared" si="23"/>
        <v>#N/A</v>
      </c>
      <c r="BB45" s="70" t="e">
        <f>BB43/BB1</f>
        <v>#N/A</v>
      </c>
      <c r="BC45" s="62" t="e">
        <f>BC43/BC1</f>
        <v>#N/A</v>
      </c>
      <c r="BD45" s="70" t="e">
        <f>BD43/BD1</f>
        <v>#N/A</v>
      </c>
    </row>
    <row r="46" spans="2:56" x14ac:dyDescent="0.55000000000000004">
      <c r="B46" s="3"/>
      <c r="F46" s="3"/>
      <c r="G46" s="49"/>
      <c r="H46" s="52"/>
      <c r="I46" s="49"/>
      <c r="J46" s="52"/>
      <c r="K46" s="49"/>
      <c r="L46" s="52"/>
      <c r="M46" s="49"/>
      <c r="N46" s="52"/>
      <c r="O46" s="49"/>
      <c r="P46" s="52"/>
      <c r="Q46" s="49"/>
      <c r="R46" s="52"/>
      <c r="S46" s="49"/>
      <c r="T46" s="52"/>
      <c r="U46" s="49"/>
      <c r="V46" s="52"/>
      <c r="W46" s="49"/>
      <c r="X46" s="52"/>
      <c r="Y46" s="49"/>
      <c r="Z46" s="52"/>
      <c r="AA46" s="49"/>
      <c r="AB46" s="52"/>
      <c r="AC46" s="49"/>
      <c r="AD46" s="52"/>
      <c r="AE46" s="49"/>
      <c r="AF46" s="52"/>
      <c r="AG46" s="49"/>
      <c r="AH46" s="52"/>
      <c r="AI46" s="49"/>
      <c r="AJ46" s="52"/>
      <c r="AK46" s="49"/>
      <c r="AL46" s="52"/>
      <c r="AM46" s="49"/>
      <c r="AN46" s="52"/>
      <c r="AO46" s="49"/>
      <c r="AP46" s="52"/>
      <c r="AQ46" s="49"/>
      <c r="AR46" s="52"/>
      <c r="AS46" s="49"/>
      <c r="AT46" s="52"/>
      <c r="AU46" s="49"/>
      <c r="AV46" s="52"/>
      <c r="AW46" s="49"/>
      <c r="AX46" s="52"/>
      <c r="AY46" s="49"/>
      <c r="AZ46" s="52"/>
      <c r="BB46" s="49"/>
      <c r="BC46" s="52"/>
      <c r="BD46" s="49"/>
    </row>
    <row r="47" spans="2:56" ht="90" x14ac:dyDescent="0.55000000000000004">
      <c r="B47" s="92" t="s">
        <v>54</v>
      </c>
      <c r="F47" s="102">
        <f>'SDR Patient and Stations'!E10</f>
        <v>34</v>
      </c>
      <c r="G47" s="172">
        <f>G45-G26</f>
        <v>28.926249008723232</v>
      </c>
      <c r="H47" s="118">
        <f>H45-H26</f>
        <v>28.109557109557109</v>
      </c>
      <c r="I47" s="119">
        <f t="shared" ref="I47:AZ47" si="24">I45-I26</f>
        <v>1.383064516129032</v>
      </c>
      <c r="J47" s="118">
        <f t="shared" si="24"/>
        <v>-11.660720921590489</v>
      </c>
      <c r="K47" s="119">
        <f t="shared" si="24"/>
        <v>-10.787407797681773</v>
      </c>
      <c r="L47" s="118">
        <f t="shared" si="24"/>
        <v>1.5867850098619272</v>
      </c>
      <c r="M47" s="119">
        <f t="shared" si="24"/>
        <v>11.200456323337683</v>
      </c>
      <c r="N47" s="118">
        <f t="shared" si="24"/>
        <v>10.718052949760271</v>
      </c>
      <c r="O47" s="119">
        <f t="shared" si="24"/>
        <v>14.698071953885908</v>
      </c>
      <c r="P47" s="118">
        <f t="shared" si="24"/>
        <v>2.6333730868614609</v>
      </c>
      <c r="Q47" s="119">
        <f t="shared" si="24"/>
        <v>5.3345077314542948</v>
      </c>
      <c r="R47" s="118">
        <f t="shared" si="24"/>
        <v>-2.891941391941387</v>
      </c>
      <c r="S47" s="119">
        <f t="shared" si="24"/>
        <v>-6.8579449747333001</v>
      </c>
      <c r="T47" s="118">
        <f t="shared" si="24"/>
        <v>-5.2653485012639933</v>
      </c>
      <c r="U47" s="119">
        <f t="shared" si="24"/>
        <v>2.880979716800617</v>
      </c>
      <c r="V47" s="118">
        <f t="shared" si="24"/>
        <v>0.99643874643874142</v>
      </c>
      <c r="W47" s="119">
        <f t="shared" si="24"/>
        <v>1.9214131924055593</v>
      </c>
      <c r="X47" s="118">
        <f t="shared" si="24"/>
        <v>-2.891941391941387</v>
      </c>
      <c r="Y47" s="119">
        <f t="shared" si="24"/>
        <v>3.9106419895893509</v>
      </c>
      <c r="Z47" s="118">
        <f t="shared" si="24"/>
        <v>8.6389668725435129</v>
      </c>
      <c r="AA47" s="119">
        <f t="shared" si="24"/>
        <v>1.5510907003444316</v>
      </c>
      <c r="AB47" s="118">
        <f t="shared" si="24"/>
        <v>-8.0651027459538227E-2</v>
      </c>
      <c r="AC47" s="119">
        <f t="shared" si="24"/>
        <v>0.92521367521366926</v>
      </c>
      <c r="AD47" s="118">
        <f t="shared" si="24"/>
        <v>6.8732813080639232</v>
      </c>
      <c r="AE47" s="119">
        <f t="shared" si="24"/>
        <v>3.1522781774580366</v>
      </c>
      <c r="AF47" s="118">
        <f t="shared" si="24"/>
        <v>5.7347480106100832</v>
      </c>
      <c r="AG47" s="119">
        <f t="shared" si="24"/>
        <v>-0.33229383229382847</v>
      </c>
      <c r="AH47" s="118">
        <f t="shared" si="24"/>
        <v>1.8333333333333286</v>
      </c>
      <c r="AI47" s="119">
        <f t="shared" si="24"/>
        <v>-8.4423076923076934</v>
      </c>
      <c r="AJ47" s="118">
        <f t="shared" si="24"/>
        <v>-44</v>
      </c>
      <c r="AK47" s="119">
        <f t="shared" si="24"/>
        <v>-44</v>
      </c>
      <c r="AL47" s="118">
        <f t="shared" si="24"/>
        <v>0.61339693897834024</v>
      </c>
      <c r="AM47" s="119">
        <f t="shared" si="24"/>
        <v>1.512820512820511</v>
      </c>
      <c r="AN47" s="118">
        <f t="shared" si="24"/>
        <v>23.03846153846154</v>
      </c>
      <c r="AO47" s="119">
        <f t="shared" si="24"/>
        <v>33.711060084194408</v>
      </c>
      <c r="AP47" s="118">
        <f t="shared" si="24"/>
        <v>25.324395088479591</v>
      </c>
      <c r="AQ47" s="119">
        <f t="shared" si="24"/>
        <v>9.6214177978883839</v>
      </c>
      <c r="AR47" s="118">
        <f t="shared" si="24"/>
        <v>-5.3680623174294055</v>
      </c>
      <c r="AS47" s="119">
        <f t="shared" si="24"/>
        <v>-1.1623093681917211</v>
      </c>
      <c r="AT47" s="118">
        <f t="shared" si="24"/>
        <v>4.7200854700854649</v>
      </c>
      <c r="AU47" s="119" t="e">
        <f t="shared" si="24"/>
        <v>#N/A</v>
      </c>
      <c r="AV47" s="118" t="e">
        <f t="shared" si="24"/>
        <v>#N/A</v>
      </c>
      <c r="AW47" s="119" t="e">
        <f t="shared" si="24"/>
        <v>#N/A</v>
      </c>
      <c r="AX47" s="118" t="e">
        <f t="shared" si="24"/>
        <v>#N/A</v>
      </c>
      <c r="AY47" s="119" t="e">
        <f t="shared" si="24"/>
        <v>#N/A</v>
      </c>
      <c r="AZ47" s="118" t="e">
        <f t="shared" si="24"/>
        <v>#N/A</v>
      </c>
      <c r="BB47" s="103">
        <f>'SDR Patient and Stations'!BA10</f>
        <v>0</v>
      </c>
      <c r="BC47" s="104">
        <f>'SDR Patient and Stations'!BB10</f>
        <v>0</v>
      </c>
      <c r="BD47" s="103">
        <f>'SDR Patient and Stations'!BC10</f>
        <v>0</v>
      </c>
    </row>
    <row r="48" spans="2:56" x14ac:dyDescent="0.55000000000000004">
      <c r="B48" s="3"/>
      <c r="F48" s="3"/>
      <c r="G48" s="49"/>
      <c r="H48" s="52"/>
      <c r="I48" s="49"/>
      <c r="J48" s="52"/>
      <c r="K48" s="49"/>
      <c r="L48" s="52"/>
      <c r="M48" s="49"/>
      <c r="N48" s="52"/>
      <c r="O48" s="49"/>
      <c r="P48" s="52"/>
      <c r="Q48" s="49"/>
      <c r="R48" s="52"/>
      <c r="S48" s="49"/>
      <c r="T48" s="52"/>
      <c r="U48" s="49"/>
      <c r="V48" s="52"/>
      <c r="W48" s="49"/>
      <c r="X48" s="52"/>
      <c r="Y48" s="49"/>
      <c r="Z48" s="52"/>
      <c r="AA48" s="49"/>
      <c r="AB48" s="52"/>
      <c r="AC48" s="49"/>
      <c r="AD48" s="52"/>
      <c r="AE48" s="49"/>
      <c r="AF48" s="52"/>
      <c r="AG48" s="49"/>
      <c r="AH48" s="52"/>
      <c r="AI48" s="49"/>
      <c r="AJ48" s="52"/>
      <c r="AK48" s="49"/>
      <c r="AL48" s="52"/>
      <c r="AM48" s="49"/>
      <c r="AN48" s="52"/>
      <c r="AO48" s="49"/>
      <c r="AP48" s="52"/>
      <c r="AQ48" s="49"/>
      <c r="AR48" s="52"/>
      <c r="AS48" s="49"/>
      <c r="AT48" s="52"/>
      <c r="AU48" s="49"/>
      <c r="AV48" s="52"/>
      <c r="AW48" s="49"/>
      <c r="AX48" s="52"/>
      <c r="AY48" s="49"/>
      <c r="AZ48" s="52"/>
      <c r="BB48" s="49"/>
      <c r="BC48" s="52"/>
      <c r="BD48" s="49"/>
    </row>
    <row r="49" spans="2:56" s="19" customFormat="1" x14ac:dyDescent="0.55000000000000004">
      <c r="B49" s="25" t="s">
        <v>26</v>
      </c>
      <c r="F49" s="96">
        <v>0</v>
      </c>
      <c r="G49" s="71">
        <f>IF((((IF(AND(G24&gt;($F$1-0.00001),((G45-G26)&gt;0)),(G45-G26),0)))&gt;=10),10,(IF(AND(G24&gt;($F$1-0.00001),((G45-G26)&gt;0)),(G45-G26),0)))</f>
        <v>10</v>
      </c>
      <c r="H49" s="63">
        <f>IF((((IF(AND(H24&gt;($F$1-0.00001),((H45-H26)&gt;0)),(H45-H26),0)))&gt;=10),10,(IF(AND(H24&gt;($F$1-0.00001),((H45-H26)&gt;0)),(H45-H26),0)))</f>
        <v>10</v>
      </c>
      <c r="I49" s="71">
        <f t="shared" ref="I49:AZ49" si="25">IF((((IF(AND(I24&gt;($F$1-0.00001),((I45-I26)&gt;0)),(I45-I26),0)))&gt;=10),10,(IF(AND(I24&gt;($F$1-0.00001),((I45-I26)&gt;0)),(I45-I26),0)))</f>
        <v>1.383064516129032</v>
      </c>
      <c r="J49" s="63">
        <f t="shared" si="25"/>
        <v>0</v>
      </c>
      <c r="K49" s="71">
        <f t="shared" si="25"/>
        <v>0</v>
      </c>
      <c r="L49" s="63">
        <f t="shared" si="25"/>
        <v>0</v>
      </c>
      <c r="M49" s="71">
        <f t="shared" si="25"/>
        <v>10</v>
      </c>
      <c r="N49" s="63">
        <f t="shared" si="25"/>
        <v>10</v>
      </c>
      <c r="O49" s="71">
        <f t="shared" si="25"/>
        <v>10</v>
      </c>
      <c r="P49" s="63">
        <f t="shared" si="25"/>
        <v>0</v>
      </c>
      <c r="Q49" s="71">
        <f t="shared" si="25"/>
        <v>5.3345077314542948</v>
      </c>
      <c r="R49" s="63">
        <f t="shared" si="25"/>
        <v>0</v>
      </c>
      <c r="S49" s="71">
        <f t="shared" si="25"/>
        <v>0</v>
      </c>
      <c r="T49" s="63">
        <f t="shared" si="25"/>
        <v>0</v>
      </c>
      <c r="U49" s="71">
        <f t="shared" si="25"/>
        <v>2.880979716800617</v>
      </c>
      <c r="V49" s="63">
        <f t="shared" si="25"/>
        <v>0</v>
      </c>
      <c r="W49" s="71">
        <f t="shared" si="25"/>
        <v>0</v>
      </c>
      <c r="X49" s="63">
        <f t="shared" si="25"/>
        <v>0</v>
      </c>
      <c r="Y49" s="71">
        <f t="shared" si="25"/>
        <v>3.9106419895893509</v>
      </c>
      <c r="Z49" s="63">
        <f t="shared" si="25"/>
        <v>8.6389668725435129</v>
      </c>
      <c r="AA49" s="71">
        <f t="shared" si="25"/>
        <v>1.5510907003444316</v>
      </c>
      <c r="AB49" s="63">
        <f t="shared" si="25"/>
        <v>0</v>
      </c>
      <c r="AC49" s="71">
        <f t="shared" si="25"/>
        <v>0.92521367521366926</v>
      </c>
      <c r="AD49" s="63">
        <f t="shared" si="25"/>
        <v>6.8732813080639232</v>
      </c>
      <c r="AE49" s="71">
        <f t="shared" si="25"/>
        <v>3.1522781774580366</v>
      </c>
      <c r="AF49" s="63">
        <f t="shared" si="25"/>
        <v>5.7347480106100832</v>
      </c>
      <c r="AG49" s="71">
        <f t="shared" si="25"/>
        <v>0</v>
      </c>
      <c r="AH49" s="63">
        <f t="shared" si="25"/>
        <v>1.8333333333333286</v>
      </c>
      <c r="AI49" s="71">
        <f t="shared" si="25"/>
        <v>0</v>
      </c>
      <c r="AJ49" s="63">
        <f t="shared" si="25"/>
        <v>0</v>
      </c>
      <c r="AK49" s="71">
        <f t="shared" si="25"/>
        <v>0</v>
      </c>
      <c r="AL49" s="63">
        <f t="shared" si="25"/>
        <v>0</v>
      </c>
      <c r="AM49" s="71">
        <f t="shared" si="25"/>
        <v>1.512820512820511</v>
      </c>
      <c r="AN49" s="63">
        <f t="shared" si="25"/>
        <v>10</v>
      </c>
      <c r="AO49" s="71">
        <f t="shared" si="25"/>
        <v>10</v>
      </c>
      <c r="AP49" s="63">
        <f t="shared" si="25"/>
        <v>10</v>
      </c>
      <c r="AQ49" s="71">
        <f t="shared" si="25"/>
        <v>9.6214177978883839</v>
      </c>
      <c r="AR49" s="63">
        <f t="shared" si="25"/>
        <v>0</v>
      </c>
      <c r="AS49" s="71">
        <f t="shared" si="25"/>
        <v>0</v>
      </c>
      <c r="AT49" s="63">
        <f t="shared" si="25"/>
        <v>4.7200854700854649</v>
      </c>
      <c r="AU49" s="71" t="e">
        <f t="shared" si="25"/>
        <v>#N/A</v>
      </c>
      <c r="AV49" s="63" t="e">
        <f t="shared" si="25"/>
        <v>#N/A</v>
      </c>
      <c r="AW49" s="71" t="e">
        <f t="shared" si="25"/>
        <v>#N/A</v>
      </c>
      <c r="AX49" s="63" t="e">
        <f t="shared" si="25"/>
        <v>#N/A</v>
      </c>
      <c r="AY49" s="71" t="e">
        <f t="shared" si="25"/>
        <v>#N/A</v>
      </c>
      <c r="AZ49" s="63" t="e">
        <f t="shared" si="25"/>
        <v>#N/A</v>
      </c>
      <c r="BB49" s="71" t="e">
        <f t="shared" ref="BB49:BD49" si="26">BB45-BB47</f>
        <v>#N/A</v>
      </c>
      <c r="BC49" s="63" t="e">
        <f t="shared" si="26"/>
        <v>#N/A</v>
      </c>
      <c r="BD49" s="71" t="e">
        <f t="shared" si="26"/>
        <v>#N/A</v>
      </c>
    </row>
    <row r="50" spans="2:56" x14ac:dyDescent="0.55000000000000004">
      <c r="L50"/>
      <c r="M50" s="19"/>
      <c r="O50" s="19"/>
      <c r="Q50" s="19"/>
      <c r="S50" s="19"/>
      <c r="U50" s="19"/>
      <c r="W50" s="19"/>
      <c r="Y50" s="19"/>
      <c r="AA50" s="19"/>
      <c r="AC50" s="19"/>
      <c r="AE50" s="19"/>
      <c r="AG50" s="19"/>
      <c r="AI50" s="19"/>
      <c r="AK50" s="19"/>
      <c r="AM50" s="19"/>
      <c r="AO50" s="19"/>
      <c r="AQ50" s="19"/>
      <c r="AS50" s="19"/>
      <c r="AU50" s="19"/>
      <c r="AW50" s="19"/>
      <c r="AY50" s="19"/>
    </row>
  </sheetData>
  <mergeCells count="4">
    <mergeCell ref="A27:B27"/>
    <mergeCell ref="A28:B28"/>
    <mergeCell ref="A29:B29"/>
    <mergeCell ref="A26:E26"/>
  </mergeCells>
  <conditionalFormatting sqref="G36:J36 G38:J38 G40:J40 G43:J43 G45:J45 G49:J49">
    <cfRule type="expression" dxfId="44" priority="5" stopIfTrue="1">
      <formula>ISERROR</formula>
    </cfRule>
  </conditionalFormatting>
  <conditionalFormatting sqref="BB36:BD36 BB38:BD38 BB40:BD40 BB43:BD43 BB45:BD45 BB49:BD49">
    <cfRule type="expression" dxfId="43" priority="4" stopIfTrue="1">
      <formula>ISERROR</formula>
    </cfRule>
  </conditionalFormatting>
  <conditionalFormatting sqref="K36 K38 K40 K43 K45 K49">
    <cfRule type="expression" dxfId="42" priority="3" stopIfTrue="1">
      <formula>ISERROR</formula>
    </cfRule>
  </conditionalFormatting>
  <conditionalFormatting sqref="L36 N36 P36 R36 T36 V36 X36 Z36 AB36 AD36 AF36 AH36 AJ36 AL36 AN36 AP36 AR36 AT36 AV36 AX36 AZ36 L38 N38 P38 R38 T38 V38 X38 Z38 AB38 AD38 AF38 AH38 AJ38 AL38 AN38 AP38 AR38 AT38 AV38 AX38 AZ38 L40 N40 P40 R40 T40 V40 X40 Z40 AB40 AD40 AF40 AH40 AJ40 AL40 AN40 AP40 AR40 AT40 AV40 AX40 AZ40 L43 N43 P43 R43 T43 V43 X43 Z43 AB43 AD43 AF43 AH43 AJ43 AL43 AN43 AP43 AR43 AT43 AV43 AX43 AZ43 L45 N45 P45 R45 T45 V45 X45 Z45 AB45 AD45 AF45 AH45 AJ45 AL45 AN45 AP45 AR45 AT45 AV45 AX45 AZ45 L49 N49 P49 R49 T49 V49 X49 Z49 AB49 AD49 AF49 AH49 AJ49 AL49 AN49 AP49 AR49 AT49 AV49 AX49 AZ49">
    <cfRule type="expression" dxfId="41" priority="2" stopIfTrue="1">
      <formula>ISERROR</formula>
    </cfRule>
  </conditionalFormatting>
  <conditionalFormatting sqref="M36 O36 Q36 S36 U36 W36 Y36 AA36 AC36 AE36 AG36 AI36 AK36 AM36 AO36 AQ36 AS36 AU36 AW36 AY36 M38 O38 Q38 S38 U38 W38 Y38 AA38 AC38 AE38 AG38 AI38 AK38 AM38 AO38 AQ38 AS38 AU38 AW38 AY38 M40 O40 Q40 S40 U40 W40 Y40 AA40 AC40 AE40 AG40 AI40 AK40 AM40 AO40 AQ40 AS40 AU40 AW40 AY40 M43 O43 Q43 S43 U43 W43 Y43 AA43 AC43 AE43 AG43 AI43 AK43 AM43 AO43 AQ43 AS43 AU43 AW43 AY43 M45 O45 Q45 S45 U45 W45 Y45 AA45 AC45 AE45 AG45 AI45 AK45 AM45 AO45 AQ45 AS45 AU45 AW45 AY45 M49 O49 Q49 S49 U49 W49 Y49 AA49 AC49 AE49 AG49 AI49 AK49 AM49 AO49 AQ49 AS49 AU49 AW49 AY49">
    <cfRule type="expression" dxfId="40" priority="1" stopIfTrue="1">
      <formula>ISERROR</formula>
    </cfRule>
  </conditionalFormatting>
  <dataValidations count="1">
    <dataValidation type="list" allowBlank="1" showInputMessage="1" showErrorMessage="1" sqref="F41:AZ41">
      <formula1>$C$3:$C$5</formula1>
    </dataValidation>
  </dataValidations>
  <pageMargins left="0.7" right="0.7" top="0.75" bottom="0.75" header="0.3" footer="0.3"/>
  <legacy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F50"/>
  <sheetViews>
    <sheetView topLeftCell="A19" zoomScale="90" zoomScaleNormal="90" workbookViewId="0">
      <selection activeCell="B37" sqref="B37"/>
    </sheetView>
  </sheetViews>
  <sheetFormatPr defaultColWidth="11" defaultRowHeight="22.5" x14ac:dyDescent="0.55000000000000004"/>
  <cols>
    <col min="2" max="2" width="47.21875" customWidth="1"/>
    <col min="3" max="5" width="11.109375" bestFit="1" customWidth="1"/>
    <col min="6" max="6" width="15.109375" customWidth="1"/>
    <col min="7" max="10" width="11.109375" bestFit="1" customWidth="1"/>
    <col min="11" max="12" width="12.77734375" style="19" customWidth="1"/>
    <col min="13" max="30" width="11.109375" bestFit="1" customWidth="1"/>
    <col min="31" max="31" width="11.21875" bestFit="1" customWidth="1"/>
    <col min="32" max="53" width="11.109375" bestFit="1" customWidth="1"/>
    <col min="54" max="58" width="0" hidden="1" customWidth="1"/>
  </cols>
  <sheetData>
    <row r="1" spans="1:56" ht="25.5" x14ac:dyDescent="0.6">
      <c r="B1" s="1" t="s">
        <v>63</v>
      </c>
      <c r="C1" s="30">
        <v>0.77</v>
      </c>
      <c r="D1" s="1"/>
      <c r="E1" s="1" t="s">
        <v>31</v>
      </c>
      <c r="F1" s="29">
        <v>3.08</v>
      </c>
      <c r="G1" s="1"/>
      <c r="H1" s="1"/>
      <c r="I1" s="1"/>
      <c r="J1" s="1"/>
      <c r="K1" s="100"/>
      <c r="L1" s="100"/>
      <c r="M1" s="2"/>
      <c r="N1" s="2"/>
      <c r="O1" s="2"/>
      <c r="P1" s="2"/>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row>
    <row r="2" spans="1:56" ht="22.5" customHeight="1" x14ac:dyDescent="0.55000000000000004">
      <c r="B2" s="4" t="s">
        <v>0</v>
      </c>
      <c r="C2" s="4"/>
      <c r="D2" s="4"/>
      <c r="E2" s="4"/>
      <c r="F2" s="4"/>
      <c r="G2" s="4"/>
      <c r="H2" s="4"/>
      <c r="I2" s="4"/>
      <c r="J2" s="4"/>
      <c r="K2" s="101"/>
      <c r="L2" s="101"/>
      <c r="M2" s="2"/>
      <c r="N2" s="2"/>
      <c r="O2" s="2"/>
      <c r="P2" s="2"/>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row>
    <row r="3" spans="1:56" ht="22.5" customHeight="1" x14ac:dyDescent="0.65">
      <c r="A3" s="89" t="s">
        <v>49</v>
      </c>
      <c r="B3" s="90" t="s">
        <v>46</v>
      </c>
      <c r="C3" s="90">
        <v>18</v>
      </c>
      <c r="D3" s="4"/>
      <c r="E3" s="4"/>
      <c r="F3" s="4"/>
      <c r="G3" s="4"/>
      <c r="H3" s="4"/>
      <c r="I3" s="4"/>
      <c r="J3" s="4"/>
      <c r="K3" s="101"/>
      <c r="L3" s="101"/>
      <c r="M3" s="2"/>
      <c r="N3" s="2"/>
      <c r="O3" s="2"/>
      <c r="P3" s="2"/>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row>
    <row r="4" spans="1:56" ht="22.5" customHeight="1" x14ac:dyDescent="0.65">
      <c r="A4" s="89" t="s">
        <v>50</v>
      </c>
      <c r="B4" s="90" t="s">
        <v>47</v>
      </c>
      <c r="C4" s="90">
        <v>20</v>
      </c>
      <c r="D4" s="4"/>
      <c r="E4" s="4"/>
      <c r="F4" s="4"/>
      <c r="G4" s="4"/>
      <c r="H4" s="4"/>
      <c r="I4" s="4"/>
      <c r="J4" s="4"/>
      <c r="K4" s="101"/>
      <c r="L4" s="101"/>
      <c r="M4" s="2"/>
      <c r="N4" s="2"/>
      <c r="O4" s="2"/>
      <c r="P4" s="2"/>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row>
    <row r="5" spans="1:56" ht="22.5" customHeight="1" x14ac:dyDescent="0.65">
      <c r="A5" s="89" t="s">
        <v>51</v>
      </c>
      <c r="B5" s="90" t="s">
        <v>48</v>
      </c>
      <c r="C5" s="90">
        <v>22</v>
      </c>
      <c r="D5" s="4"/>
      <c r="E5" s="4"/>
      <c r="F5" s="4"/>
      <c r="G5" s="4"/>
      <c r="H5" s="4"/>
      <c r="I5" s="4"/>
      <c r="J5" s="4"/>
      <c r="K5" s="101"/>
      <c r="L5" s="101"/>
      <c r="M5" s="2"/>
      <c r="N5" s="2"/>
      <c r="O5" s="2"/>
      <c r="P5" s="2"/>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row>
    <row r="6" spans="1:56" ht="22.5" customHeight="1" x14ac:dyDescent="0.55000000000000004">
      <c r="B6" s="4"/>
      <c r="C6" s="4"/>
      <c r="D6" s="4"/>
      <c r="E6" s="4"/>
      <c r="F6" s="4"/>
      <c r="G6" s="4"/>
      <c r="H6" s="4"/>
      <c r="I6" s="4"/>
      <c r="J6" s="4"/>
      <c r="K6" s="101"/>
      <c r="L6" s="101"/>
      <c r="M6" s="2"/>
      <c r="N6" s="2"/>
      <c r="O6" s="2"/>
      <c r="P6" s="2"/>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row>
    <row r="7" spans="1:56" ht="22.5" customHeight="1" x14ac:dyDescent="0.55000000000000004">
      <c r="B7" s="4"/>
      <c r="C7" s="4"/>
      <c r="D7" s="4"/>
      <c r="E7" s="4"/>
      <c r="F7" s="4"/>
      <c r="G7" s="4"/>
      <c r="H7" s="4"/>
      <c r="I7" s="4"/>
      <c r="J7" s="4"/>
      <c r="K7" s="101"/>
      <c r="L7" s="101"/>
      <c r="M7" s="2"/>
      <c r="N7" s="2"/>
      <c r="O7" s="2"/>
      <c r="P7" s="2"/>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row>
    <row r="8" spans="1:56" x14ac:dyDescent="0.55000000000000004">
      <c r="B8" s="4"/>
      <c r="C8" s="4"/>
      <c r="D8" s="4"/>
      <c r="E8" s="4"/>
      <c r="F8" s="4"/>
      <c r="G8" s="4"/>
      <c r="H8" s="4"/>
      <c r="I8" s="4"/>
      <c r="J8" s="4"/>
      <c r="K8" s="101"/>
      <c r="L8" s="101"/>
      <c r="M8" s="2"/>
      <c r="N8" s="2"/>
      <c r="O8" s="2"/>
      <c r="P8" s="2"/>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row>
    <row r="9" spans="1:56" s="40" customFormat="1" ht="25.5" x14ac:dyDescent="0.6">
      <c r="B9" s="38" t="s">
        <v>3</v>
      </c>
      <c r="C9" s="39" t="s">
        <v>4</v>
      </c>
      <c r="D9" s="72" t="s">
        <v>5</v>
      </c>
      <c r="E9" s="75" t="s">
        <v>4</v>
      </c>
      <c r="F9" s="72" t="s">
        <v>5</v>
      </c>
      <c r="G9" s="75" t="s">
        <v>4</v>
      </c>
      <c r="H9" s="72" t="s">
        <v>6</v>
      </c>
      <c r="I9" s="75" t="s">
        <v>4</v>
      </c>
      <c r="J9" s="72" t="s">
        <v>5</v>
      </c>
      <c r="K9" s="75" t="s">
        <v>7</v>
      </c>
      <c r="L9" s="72" t="s">
        <v>9</v>
      </c>
      <c r="M9" s="75" t="s">
        <v>8</v>
      </c>
      <c r="N9" s="72" t="s">
        <v>9</v>
      </c>
      <c r="O9" s="75" t="s">
        <v>8</v>
      </c>
      <c r="P9" s="72" t="s">
        <v>9</v>
      </c>
      <c r="Q9" s="75" t="s">
        <v>8</v>
      </c>
      <c r="R9" s="72" t="s">
        <v>9</v>
      </c>
      <c r="S9" s="75" t="s">
        <v>8</v>
      </c>
      <c r="T9" s="72" t="s">
        <v>9</v>
      </c>
      <c r="U9" s="75" t="s">
        <v>8</v>
      </c>
      <c r="V9" s="72" t="s">
        <v>9</v>
      </c>
      <c r="W9" s="75" t="s">
        <v>8</v>
      </c>
      <c r="X9" s="72" t="s">
        <v>9</v>
      </c>
      <c r="Y9" s="75" t="s">
        <v>8</v>
      </c>
      <c r="Z9" s="72" t="s">
        <v>9</v>
      </c>
      <c r="AA9" s="75" t="s">
        <v>8</v>
      </c>
      <c r="AB9" s="72" t="s">
        <v>9</v>
      </c>
      <c r="AC9" s="75" t="s">
        <v>8</v>
      </c>
      <c r="AD9" s="72" t="s">
        <v>9</v>
      </c>
      <c r="AE9" s="75" t="s">
        <v>8</v>
      </c>
      <c r="AF9" s="72" t="s">
        <v>9</v>
      </c>
      <c r="AG9" s="75" t="s">
        <v>8</v>
      </c>
      <c r="AH9" s="72" t="s">
        <v>9</v>
      </c>
      <c r="AI9" s="75" t="s">
        <v>8</v>
      </c>
      <c r="AJ9" s="72" t="s">
        <v>9</v>
      </c>
      <c r="AK9" s="75" t="s">
        <v>8</v>
      </c>
      <c r="AL9" s="72" t="s">
        <v>9</v>
      </c>
      <c r="AM9" s="75" t="s">
        <v>8</v>
      </c>
      <c r="AN9" s="72" t="s">
        <v>9</v>
      </c>
      <c r="AO9" s="75" t="s">
        <v>8</v>
      </c>
      <c r="AP9" s="72" t="s">
        <v>9</v>
      </c>
      <c r="AQ9" s="75" t="s">
        <v>8</v>
      </c>
      <c r="AR9" s="72" t="s">
        <v>9</v>
      </c>
      <c r="AS9" s="75" t="s">
        <v>8</v>
      </c>
      <c r="AT9" s="72" t="s">
        <v>9</v>
      </c>
      <c r="AU9" s="75" t="s">
        <v>8</v>
      </c>
      <c r="AV9" s="72" t="s">
        <v>9</v>
      </c>
      <c r="AW9" s="75" t="s">
        <v>8</v>
      </c>
      <c r="AX9" s="72" t="s">
        <v>9</v>
      </c>
      <c r="AY9" s="75" t="s">
        <v>8</v>
      </c>
      <c r="AZ9" s="72" t="s">
        <v>9</v>
      </c>
      <c r="BA9" s="75" t="s">
        <v>8</v>
      </c>
    </row>
    <row r="10" spans="1:56" s="40" customFormat="1" ht="25.5" x14ac:dyDescent="0.6">
      <c r="B10" s="38" t="s">
        <v>10</v>
      </c>
      <c r="C10" s="38">
        <v>1997</v>
      </c>
      <c r="D10" s="73">
        <v>1997</v>
      </c>
      <c r="E10" s="76">
        <v>1998</v>
      </c>
      <c r="F10" s="73">
        <v>1998</v>
      </c>
      <c r="G10" s="76">
        <v>1999</v>
      </c>
      <c r="H10" s="73">
        <v>1999</v>
      </c>
      <c r="I10" s="76">
        <v>2000</v>
      </c>
      <c r="J10" s="73">
        <v>2000</v>
      </c>
      <c r="K10" s="76">
        <v>2001</v>
      </c>
      <c r="L10" s="73">
        <v>2002</v>
      </c>
      <c r="M10" s="76">
        <v>2002</v>
      </c>
      <c r="N10" s="73">
        <v>2003</v>
      </c>
      <c r="O10" s="76">
        <v>2003</v>
      </c>
      <c r="P10" s="73">
        <f t="shared" ref="P10:BA10" si="0">N10+1</f>
        <v>2004</v>
      </c>
      <c r="Q10" s="76">
        <f t="shared" si="0"/>
        <v>2004</v>
      </c>
      <c r="R10" s="73">
        <f t="shared" si="0"/>
        <v>2005</v>
      </c>
      <c r="S10" s="76">
        <f t="shared" si="0"/>
        <v>2005</v>
      </c>
      <c r="T10" s="73">
        <f t="shared" si="0"/>
        <v>2006</v>
      </c>
      <c r="U10" s="76">
        <f t="shared" si="0"/>
        <v>2006</v>
      </c>
      <c r="V10" s="73">
        <f t="shared" si="0"/>
        <v>2007</v>
      </c>
      <c r="W10" s="76">
        <f t="shared" si="0"/>
        <v>2007</v>
      </c>
      <c r="X10" s="73">
        <f t="shared" si="0"/>
        <v>2008</v>
      </c>
      <c r="Y10" s="76">
        <f t="shared" si="0"/>
        <v>2008</v>
      </c>
      <c r="Z10" s="73">
        <f t="shared" si="0"/>
        <v>2009</v>
      </c>
      <c r="AA10" s="76">
        <f t="shared" si="0"/>
        <v>2009</v>
      </c>
      <c r="AB10" s="73">
        <f t="shared" si="0"/>
        <v>2010</v>
      </c>
      <c r="AC10" s="76">
        <f t="shared" si="0"/>
        <v>2010</v>
      </c>
      <c r="AD10" s="73">
        <f t="shared" si="0"/>
        <v>2011</v>
      </c>
      <c r="AE10" s="76">
        <f t="shared" si="0"/>
        <v>2011</v>
      </c>
      <c r="AF10" s="73">
        <f t="shared" si="0"/>
        <v>2012</v>
      </c>
      <c r="AG10" s="76">
        <f t="shared" si="0"/>
        <v>2012</v>
      </c>
      <c r="AH10" s="73">
        <f t="shared" si="0"/>
        <v>2013</v>
      </c>
      <c r="AI10" s="76">
        <f t="shared" si="0"/>
        <v>2013</v>
      </c>
      <c r="AJ10" s="73">
        <f t="shared" si="0"/>
        <v>2014</v>
      </c>
      <c r="AK10" s="76">
        <f t="shared" si="0"/>
        <v>2014</v>
      </c>
      <c r="AL10" s="73">
        <f t="shared" si="0"/>
        <v>2015</v>
      </c>
      <c r="AM10" s="76">
        <f t="shared" si="0"/>
        <v>2015</v>
      </c>
      <c r="AN10" s="73">
        <f t="shared" si="0"/>
        <v>2016</v>
      </c>
      <c r="AO10" s="76">
        <f t="shared" si="0"/>
        <v>2016</v>
      </c>
      <c r="AP10" s="73">
        <f t="shared" si="0"/>
        <v>2017</v>
      </c>
      <c r="AQ10" s="76">
        <f t="shared" si="0"/>
        <v>2017</v>
      </c>
      <c r="AR10" s="73">
        <f t="shared" si="0"/>
        <v>2018</v>
      </c>
      <c r="AS10" s="76">
        <f t="shared" si="0"/>
        <v>2018</v>
      </c>
      <c r="AT10" s="73">
        <f t="shared" si="0"/>
        <v>2019</v>
      </c>
      <c r="AU10" s="76">
        <f t="shared" si="0"/>
        <v>2019</v>
      </c>
      <c r="AV10" s="73">
        <f t="shared" si="0"/>
        <v>2020</v>
      </c>
      <c r="AW10" s="76">
        <f t="shared" si="0"/>
        <v>2020</v>
      </c>
      <c r="AX10" s="73">
        <f t="shared" si="0"/>
        <v>2021</v>
      </c>
      <c r="AY10" s="76">
        <f t="shared" si="0"/>
        <v>2021</v>
      </c>
      <c r="AZ10" s="73">
        <f t="shared" si="0"/>
        <v>2022</v>
      </c>
      <c r="BA10" s="76">
        <f t="shared" si="0"/>
        <v>2022</v>
      </c>
    </row>
    <row r="11" spans="1:56" s="40" customFormat="1" ht="25.5" x14ac:dyDescent="0.6">
      <c r="B11" s="38" t="s">
        <v>11</v>
      </c>
      <c r="C11" s="41">
        <v>35217</v>
      </c>
      <c r="D11" s="74">
        <v>35431</v>
      </c>
      <c r="E11" s="77">
        <f>C11+365.25</f>
        <v>35582.25</v>
      </c>
      <c r="F11" s="74">
        <f t="shared" ref="F11:K12" si="1">D11+365.25</f>
        <v>35796.25</v>
      </c>
      <c r="G11" s="77">
        <f t="shared" si="1"/>
        <v>35947.5</v>
      </c>
      <c r="H11" s="74">
        <f t="shared" si="1"/>
        <v>36161.5</v>
      </c>
      <c r="I11" s="77">
        <f t="shared" si="1"/>
        <v>36312.75</v>
      </c>
      <c r="J11" s="74">
        <f t="shared" si="1"/>
        <v>36526.75</v>
      </c>
      <c r="K11" s="77">
        <f t="shared" si="1"/>
        <v>36678</v>
      </c>
      <c r="L11" s="74">
        <v>36892</v>
      </c>
      <c r="M11" s="77">
        <v>37043</v>
      </c>
      <c r="N11" s="74">
        <v>37257</v>
      </c>
      <c r="O11" s="77">
        <v>37438</v>
      </c>
      <c r="P11" s="74">
        <f>N11+365.5</f>
        <v>37622.5</v>
      </c>
      <c r="Q11" s="77">
        <f>O11+365.5</f>
        <v>37803.5</v>
      </c>
      <c r="R11" s="74">
        <f>P11+365.75</f>
        <v>37988.25</v>
      </c>
      <c r="S11" s="77">
        <f>Q11+365.75</f>
        <v>38169.25</v>
      </c>
      <c r="T11" s="74">
        <f>R11+366</f>
        <v>38354.25</v>
      </c>
      <c r="U11" s="77">
        <f>S11+366</f>
        <v>38535.25</v>
      </c>
      <c r="V11" s="74">
        <f t="shared" ref="V11:AK12" si="2">T11+365.25</f>
        <v>38719.5</v>
      </c>
      <c r="W11" s="77">
        <f t="shared" si="2"/>
        <v>38900.5</v>
      </c>
      <c r="X11" s="74">
        <f t="shared" si="2"/>
        <v>39084.75</v>
      </c>
      <c r="Y11" s="77">
        <f t="shared" si="2"/>
        <v>39265.75</v>
      </c>
      <c r="Z11" s="74">
        <f t="shared" si="2"/>
        <v>39450</v>
      </c>
      <c r="AA11" s="77">
        <f t="shared" si="2"/>
        <v>39631</v>
      </c>
      <c r="AB11" s="74">
        <f t="shared" si="2"/>
        <v>39815.25</v>
      </c>
      <c r="AC11" s="77">
        <f t="shared" si="2"/>
        <v>39996.25</v>
      </c>
      <c r="AD11" s="74">
        <f t="shared" si="2"/>
        <v>40180.5</v>
      </c>
      <c r="AE11" s="77">
        <f t="shared" si="2"/>
        <v>40361.5</v>
      </c>
      <c r="AF11" s="74">
        <f t="shared" si="2"/>
        <v>40545.75</v>
      </c>
      <c r="AG11" s="77">
        <f t="shared" si="2"/>
        <v>40726.75</v>
      </c>
      <c r="AH11" s="74">
        <f t="shared" si="2"/>
        <v>40911</v>
      </c>
      <c r="AI11" s="77">
        <f t="shared" si="2"/>
        <v>41092</v>
      </c>
      <c r="AJ11" s="74">
        <f t="shared" si="2"/>
        <v>41276.25</v>
      </c>
      <c r="AK11" s="77">
        <f t="shared" si="2"/>
        <v>41457.25</v>
      </c>
      <c r="AL11" s="74">
        <f t="shared" ref="AL11:BA12" si="3">AJ11+365.25</f>
        <v>41641.5</v>
      </c>
      <c r="AM11" s="77">
        <f t="shared" si="3"/>
        <v>41822.5</v>
      </c>
      <c r="AN11" s="74">
        <f t="shared" si="3"/>
        <v>42006.75</v>
      </c>
      <c r="AO11" s="77">
        <f t="shared" si="3"/>
        <v>42187.75</v>
      </c>
      <c r="AP11" s="74">
        <f t="shared" si="3"/>
        <v>42372</v>
      </c>
      <c r="AQ11" s="77">
        <f t="shared" si="3"/>
        <v>42553</v>
      </c>
      <c r="AR11" s="74">
        <f t="shared" si="3"/>
        <v>42737.25</v>
      </c>
      <c r="AS11" s="77">
        <f t="shared" si="3"/>
        <v>42918.25</v>
      </c>
      <c r="AT11" s="74">
        <f t="shared" si="3"/>
        <v>43102.5</v>
      </c>
      <c r="AU11" s="77">
        <f t="shared" si="3"/>
        <v>43283.5</v>
      </c>
      <c r="AV11" s="74">
        <f t="shared" si="3"/>
        <v>43467.75</v>
      </c>
      <c r="AW11" s="77">
        <f t="shared" si="3"/>
        <v>43648.75</v>
      </c>
      <c r="AX11" s="74">
        <f t="shared" si="3"/>
        <v>43833</v>
      </c>
      <c r="AY11" s="77">
        <f t="shared" si="3"/>
        <v>44014</v>
      </c>
      <c r="AZ11" s="74">
        <f t="shared" si="3"/>
        <v>44198.25</v>
      </c>
      <c r="BA11" s="77">
        <f t="shared" si="3"/>
        <v>44379.25</v>
      </c>
    </row>
    <row r="12" spans="1:56" s="40" customFormat="1" ht="25.5" x14ac:dyDescent="0.6">
      <c r="B12" s="38" t="s">
        <v>12</v>
      </c>
      <c r="C12" s="41">
        <v>35431</v>
      </c>
      <c r="D12" s="74">
        <v>35582</v>
      </c>
      <c r="E12" s="77">
        <f>C12+365.25</f>
        <v>35796.25</v>
      </c>
      <c r="F12" s="74">
        <f t="shared" si="1"/>
        <v>35947.25</v>
      </c>
      <c r="G12" s="77">
        <f t="shared" si="1"/>
        <v>36161.5</v>
      </c>
      <c r="H12" s="74">
        <f t="shared" si="1"/>
        <v>36312.5</v>
      </c>
      <c r="I12" s="77">
        <f t="shared" si="1"/>
        <v>36526.75</v>
      </c>
      <c r="J12" s="74">
        <v>36678</v>
      </c>
      <c r="K12" s="77">
        <f t="shared" si="1"/>
        <v>36892</v>
      </c>
      <c r="L12" s="74">
        <v>37043</v>
      </c>
      <c r="M12" s="77">
        <v>37257</v>
      </c>
      <c r="N12" s="74">
        <v>37408</v>
      </c>
      <c r="O12" s="77">
        <v>37591</v>
      </c>
      <c r="P12" s="74">
        <f>N12+365.5</f>
        <v>37773.5</v>
      </c>
      <c r="Q12" s="77">
        <f>O12+365.5</f>
        <v>37956.5</v>
      </c>
      <c r="R12" s="74">
        <f>P12+365.75</f>
        <v>38139.25</v>
      </c>
      <c r="S12" s="77">
        <f>Q12+365.75</f>
        <v>38322.25</v>
      </c>
      <c r="T12" s="74">
        <f>R12+366</f>
        <v>38505.25</v>
      </c>
      <c r="U12" s="77">
        <f>S12+366</f>
        <v>38688.25</v>
      </c>
      <c r="V12" s="74">
        <f t="shared" si="2"/>
        <v>38870.5</v>
      </c>
      <c r="W12" s="77">
        <f t="shared" si="2"/>
        <v>39053.5</v>
      </c>
      <c r="X12" s="74">
        <f t="shared" si="2"/>
        <v>39235.75</v>
      </c>
      <c r="Y12" s="77">
        <f t="shared" si="2"/>
        <v>39418.75</v>
      </c>
      <c r="Z12" s="74">
        <f t="shared" si="2"/>
        <v>39601</v>
      </c>
      <c r="AA12" s="77">
        <f t="shared" si="2"/>
        <v>39784</v>
      </c>
      <c r="AB12" s="74">
        <f t="shared" si="2"/>
        <v>39966.25</v>
      </c>
      <c r="AC12" s="77">
        <f t="shared" si="2"/>
        <v>40149.25</v>
      </c>
      <c r="AD12" s="74">
        <f t="shared" si="2"/>
        <v>40331.5</v>
      </c>
      <c r="AE12" s="77">
        <f t="shared" si="2"/>
        <v>40514.5</v>
      </c>
      <c r="AF12" s="74">
        <f t="shared" si="2"/>
        <v>40696.75</v>
      </c>
      <c r="AG12" s="77">
        <f t="shared" si="2"/>
        <v>40879.75</v>
      </c>
      <c r="AH12" s="74">
        <f t="shared" si="2"/>
        <v>41062</v>
      </c>
      <c r="AI12" s="77">
        <f t="shared" si="2"/>
        <v>41245</v>
      </c>
      <c r="AJ12" s="74">
        <f t="shared" si="2"/>
        <v>41427.25</v>
      </c>
      <c r="AK12" s="77">
        <f t="shared" si="2"/>
        <v>41610.25</v>
      </c>
      <c r="AL12" s="74">
        <f t="shared" si="3"/>
        <v>41792.5</v>
      </c>
      <c r="AM12" s="77">
        <f t="shared" si="3"/>
        <v>41975.5</v>
      </c>
      <c r="AN12" s="74">
        <f t="shared" si="3"/>
        <v>42157.75</v>
      </c>
      <c r="AO12" s="77">
        <f t="shared" si="3"/>
        <v>42340.75</v>
      </c>
      <c r="AP12" s="74">
        <f t="shared" si="3"/>
        <v>42523</v>
      </c>
      <c r="AQ12" s="77">
        <f t="shared" si="3"/>
        <v>42706</v>
      </c>
      <c r="AR12" s="74">
        <f t="shared" si="3"/>
        <v>42888.25</v>
      </c>
      <c r="AS12" s="77">
        <f t="shared" si="3"/>
        <v>43071.25</v>
      </c>
      <c r="AT12" s="74">
        <f t="shared" si="3"/>
        <v>43253.5</v>
      </c>
      <c r="AU12" s="77">
        <f t="shared" si="3"/>
        <v>43436.5</v>
      </c>
      <c r="AV12" s="74">
        <f t="shared" si="3"/>
        <v>43618.75</v>
      </c>
      <c r="AW12" s="77">
        <f t="shared" si="3"/>
        <v>43801.75</v>
      </c>
      <c r="AX12" s="74">
        <f t="shared" si="3"/>
        <v>43984</v>
      </c>
      <c r="AY12" s="77">
        <f t="shared" si="3"/>
        <v>44167</v>
      </c>
      <c r="AZ12" s="74">
        <f t="shared" si="3"/>
        <v>44349.25</v>
      </c>
      <c r="BA12" s="77">
        <f t="shared" si="3"/>
        <v>44532.25</v>
      </c>
    </row>
    <row r="13" spans="1:56" s="40" customFormat="1" ht="25.5" x14ac:dyDescent="0.6">
      <c r="B13" s="38" t="s">
        <v>13</v>
      </c>
      <c r="C13" s="38"/>
      <c r="D13" s="54">
        <f>'SDR Patient and Stations'!C12</f>
        <v>0.93269230769230771</v>
      </c>
      <c r="E13" s="55">
        <f>'SDR Patient and Stations'!D12</f>
        <v>0.80882352941176472</v>
      </c>
      <c r="F13" s="54">
        <f>'SDR Patient and Stations'!E12</f>
        <v>0.91176470588235292</v>
      </c>
      <c r="G13" s="55">
        <f>'SDR Patient and Stations'!F12</f>
        <v>0.78409090909090906</v>
      </c>
      <c r="H13" s="54">
        <f>'SDR Patient and Stations'!G12</f>
        <v>0.82954545454545459</v>
      </c>
      <c r="I13" s="55">
        <f>'SDR Patient and Stations'!H12</f>
        <v>0.86029411764705888</v>
      </c>
      <c r="J13" s="54">
        <f>'SDR Patient and Stations'!I12</f>
        <v>0.86764705882352944</v>
      </c>
      <c r="K13" s="55">
        <f>'SDR Patient and Stations'!J12</f>
        <v>0.90441176470588236</v>
      </c>
      <c r="L13" s="54">
        <f>'SDR Patient and Stations'!K12</f>
        <v>0.8716216216216216</v>
      </c>
      <c r="M13" s="55">
        <f>'SDR Patient and Stations'!L12</f>
        <v>0.8716216216216216</v>
      </c>
      <c r="N13" s="54">
        <f>'SDR Patient and Stations'!M12</f>
        <v>0.77976190476190477</v>
      </c>
      <c r="O13" s="55">
        <f>'SDR Patient and Stations'!N12</f>
        <v>0.83333333333333337</v>
      </c>
      <c r="P13" s="54">
        <f>'SDR Patient and Stations'!O12</f>
        <v>0.81547619047619047</v>
      </c>
      <c r="Q13" s="55">
        <f>'SDR Patient and Stations'!P12</f>
        <v>0.84523809523809523</v>
      </c>
      <c r="R13" s="54">
        <f>'SDR Patient and Stations'!Q12</f>
        <v>0.79761904761904767</v>
      </c>
      <c r="S13" s="55">
        <f>'SDR Patient and Stations'!R12</f>
        <v>0.75</v>
      </c>
      <c r="T13" s="54">
        <f>'SDR Patient and Stations'!S12</f>
        <v>0.77976190476190477</v>
      </c>
      <c r="U13" s="55">
        <f>'SDR Patient and Stations'!T12</f>
        <v>0.83333333333333337</v>
      </c>
      <c r="V13" s="54">
        <f>'SDR Patient and Stations'!U12</f>
        <v>0.79166666666666663</v>
      </c>
      <c r="W13" s="55">
        <f>'SDR Patient and Stations'!V12</f>
        <v>0.81547619047619047</v>
      </c>
      <c r="X13" s="54">
        <f>'SDR Patient and Stations'!W12</f>
        <v>0.79761904761904767</v>
      </c>
      <c r="Y13" s="55">
        <f>'SDR Patient and Stations'!X12</f>
        <v>0.88124999999999998</v>
      </c>
      <c r="Z13" s="54">
        <f>'SDR Patient and Stations'!Y12</f>
        <v>0.9375</v>
      </c>
      <c r="AA13" s="55">
        <f>'SDR Patient and Stations'!Z12</f>
        <v>0.86250000000000004</v>
      </c>
      <c r="AB13" s="54">
        <f>'SDR Patient and Stations'!AA12</f>
        <v>0.86875000000000002</v>
      </c>
      <c r="AC13" s="55">
        <f>'SDR Patient and Stations'!AB12</f>
        <v>0.86309523809523814</v>
      </c>
      <c r="AD13" s="54">
        <f>'SDR Patient and Stations'!AC12</f>
        <v>0.88095238095238093</v>
      </c>
      <c r="AE13" s="55">
        <f>'SDR Patient and Stations'!AD12</f>
        <v>0.85119047619047616</v>
      </c>
      <c r="AF13" s="54">
        <f>'SDR Patient and Stations'!AE12</f>
        <v>0.8928571428571429</v>
      </c>
      <c r="AG13" s="55">
        <f>'SDR Patient and Stations'!AF12</f>
        <v>0.84523809523809523</v>
      </c>
      <c r="AH13" s="54">
        <f>'SDR Patient and Stations'!AG12</f>
        <v>0.85119047619047616</v>
      </c>
      <c r="AI13" s="55">
        <f>'SDR Patient and Stations'!AH12</f>
        <v>0.7678571428571429</v>
      </c>
      <c r="AJ13" s="54">
        <f>'SDR Patient and Stations'!AI12</f>
        <v>0</v>
      </c>
      <c r="AK13" s="55">
        <f>'SDR Patient and Stations'!AJ12</f>
        <v>0</v>
      </c>
      <c r="AL13" s="54">
        <f>'SDR Patient and Stations'!AK12</f>
        <v>0.79761904761904767</v>
      </c>
      <c r="AM13" s="55">
        <f>'SDR Patient and Stations'!AL12</f>
        <v>0.84523809523809523</v>
      </c>
      <c r="AN13" s="54">
        <f>'SDR Patient and Stations'!AM12</f>
        <v>0.9107142857142857</v>
      </c>
      <c r="AO13" s="55">
        <f>'SDR Patient and Stations'!AN12</f>
        <v>0.94047619047619047</v>
      </c>
      <c r="AP13" s="54">
        <f>'SDR Patient and Stations'!AO12</f>
        <v>0.9107142857142857</v>
      </c>
      <c r="AQ13" s="55">
        <f>'SDR Patient and Stations'!AP12</f>
        <v>0.9375</v>
      </c>
      <c r="AR13" s="54">
        <f>'SDR Patient and Stations'!AQ12</f>
        <v>0.84146341463414631</v>
      </c>
      <c r="AS13" s="55">
        <f>'SDR Patient and Stations'!AR12</f>
        <v>0.87195121951219512</v>
      </c>
      <c r="AT13" s="54">
        <f>'SDR Patient and Stations'!AS12</f>
        <v>0.92073170731707321</v>
      </c>
      <c r="AU13" s="55" t="e">
        <f>'SDR Patient and Stations'!AT12</f>
        <v>#DIV/0!</v>
      </c>
      <c r="AV13" s="54">
        <f>'SDR Patient and Stations'!AU12</f>
        <v>0</v>
      </c>
      <c r="AW13" s="55">
        <f>'SDR Patient and Stations'!AV12</f>
        <v>0</v>
      </c>
      <c r="AX13" s="54">
        <f>'SDR Patient and Stations'!AW12</f>
        <v>0</v>
      </c>
      <c r="AY13" s="55">
        <f>'SDR Patient and Stations'!AX12</f>
        <v>0</v>
      </c>
      <c r="AZ13" s="54">
        <f>'SDR Patient and Stations'!AY12</f>
        <v>0</v>
      </c>
      <c r="BA13" s="55">
        <f>'SDR Patient and Stations'!AZ12</f>
        <v>0</v>
      </c>
    </row>
    <row r="14" spans="1:56" s="44" customFormat="1" ht="56.25" customHeight="1" x14ac:dyDescent="0.6">
      <c r="B14" s="163" t="s">
        <v>74</v>
      </c>
      <c r="C14" s="45">
        <f>'SDR Patient and Stations'!B14</f>
        <v>0</v>
      </c>
      <c r="D14" s="166">
        <f>'SDR Patient and Stations'!C14</f>
        <v>8</v>
      </c>
      <c r="E14" s="167">
        <f>'SDR Patient and Stations'!D14</f>
        <v>0</v>
      </c>
      <c r="F14" s="166">
        <f>'SDR Patient and Stations'!E14</f>
        <v>10</v>
      </c>
      <c r="G14" s="167">
        <f>'SDR Patient and Stations'!F14</f>
        <v>0</v>
      </c>
      <c r="H14" s="166">
        <f>'SDR Patient and Stations'!G14</f>
        <v>-10</v>
      </c>
      <c r="I14" s="167">
        <f>'SDR Patient and Stations'!H14</f>
        <v>0</v>
      </c>
      <c r="J14" s="166">
        <f>'SDR Patient and Stations'!I14</f>
        <v>0</v>
      </c>
      <c r="K14" s="167">
        <f>'SDR Patient and Stations'!J14</f>
        <v>3</v>
      </c>
      <c r="L14" s="166">
        <f>'SDR Patient and Stations'!K14</f>
        <v>0</v>
      </c>
      <c r="M14" s="167">
        <f>'SDR Patient and Stations'!L14</f>
        <v>5</v>
      </c>
      <c r="N14" s="166">
        <f>'SDR Patient and Stations'!M14</f>
        <v>0</v>
      </c>
      <c r="O14" s="167">
        <f>'SDR Patient and Stations'!N14</f>
        <v>0</v>
      </c>
      <c r="P14" s="166">
        <f>'SDR Patient and Stations'!O14</f>
        <v>0</v>
      </c>
      <c r="Q14" s="167">
        <f>'SDR Patient and Stations'!P14</f>
        <v>0</v>
      </c>
      <c r="R14" s="166">
        <f>'SDR Patient and Stations'!Q14</f>
        <v>0</v>
      </c>
      <c r="S14" s="167">
        <f>'SDR Patient and Stations'!R14</f>
        <v>0</v>
      </c>
      <c r="T14" s="166">
        <f>'SDR Patient and Stations'!S14</f>
        <v>0</v>
      </c>
      <c r="U14" s="167">
        <f>'SDR Patient and Stations'!T14</f>
        <v>0</v>
      </c>
      <c r="V14" s="166">
        <f>'SDR Patient and Stations'!U14</f>
        <v>0</v>
      </c>
      <c r="W14" s="167">
        <f>'SDR Patient and Stations'!V14</f>
        <v>0</v>
      </c>
      <c r="X14" s="166">
        <f>'SDR Patient and Stations'!W14</f>
        <v>-2</v>
      </c>
      <c r="Y14" s="167">
        <f>'SDR Patient and Stations'!X14</f>
        <v>0</v>
      </c>
      <c r="Z14" s="166">
        <f>'SDR Patient and Stations'!Y14</f>
        <v>0</v>
      </c>
      <c r="AA14" s="167">
        <f>'SDR Patient and Stations'!Z14</f>
        <v>0</v>
      </c>
      <c r="AB14" s="166">
        <f>'SDR Patient and Stations'!AA14</f>
        <v>2</v>
      </c>
      <c r="AC14" s="167">
        <f>'SDR Patient and Stations'!AB14</f>
        <v>0</v>
      </c>
      <c r="AD14" s="166">
        <f>'SDR Patient and Stations'!AC14</f>
        <v>0</v>
      </c>
      <c r="AE14" s="167">
        <f>'SDR Patient and Stations'!AD14</f>
        <v>0</v>
      </c>
      <c r="AF14" s="166">
        <f>'SDR Patient and Stations'!AE14</f>
        <v>0</v>
      </c>
      <c r="AG14" s="167">
        <f>'SDR Patient and Stations'!AF14</f>
        <v>0</v>
      </c>
      <c r="AH14" s="166">
        <f>'SDR Patient and Stations'!AG14</f>
        <v>0</v>
      </c>
      <c r="AI14" s="167">
        <f>'SDR Patient and Stations'!AH14</f>
        <v>-18</v>
      </c>
      <c r="AJ14" s="166">
        <f>'SDR Patient and Stations'!AI14</f>
        <v>0</v>
      </c>
      <c r="AK14" s="167">
        <f>'SDR Patient and Stations'!AJ14</f>
        <v>18</v>
      </c>
      <c r="AL14" s="166">
        <f>'SDR Patient and Stations'!AK14</f>
        <v>0</v>
      </c>
      <c r="AM14" s="167">
        <f>'SDR Patient and Stations'!AL14</f>
        <v>0</v>
      </c>
      <c r="AN14" s="166">
        <f>'SDR Patient and Stations'!AM14</f>
        <v>0</v>
      </c>
      <c r="AO14" s="167">
        <f>'SDR Patient and Stations'!AN14</f>
        <v>0</v>
      </c>
      <c r="AP14" s="166">
        <f>'SDR Patient and Stations'!AO14</f>
        <v>-2</v>
      </c>
      <c r="AQ14" s="167">
        <f>'SDR Patient and Stations'!AP14</f>
        <v>1</v>
      </c>
      <c r="AR14" s="166">
        <f>'SDR Patient and Stations'!AQ14</f>
        <v>0</v>
      </c>
      <c r="AS14" s="167">
        <f>'SDR Patient and Stations'!AR14</f>
        <v>0</v>
      </c>
      <c r="AT14" s="166">
        <f>'SDR Patient and Stations'!AS14</f>
        <v>0</v>
      </c>
      <c r="AU14" s="167">
        <f>'SDR Patient and Stations'!AT14</f>
        <v>0</v>
      </c>
      <c r="AV14" s="166">
        <f>'SDR Patient and Stations'!AU14</f>
        <v>0</v>
      </c>
      <c r="AW14" s="167">
        <f>'SDR Patient and Stations'!AV14</f>
        <v>0</v>
      </c>
      <c r="AX14" s="166">
        <f>'SDR Patient and Stations'!AW14</f>
        <v>0</v>
      </c>
      <c r="AY14" s="167">
        <f>'SDR Patient and Stations'!AX14</f>
        <v>0</v>
      </c>
      <c r="AZ14" s="166">
        <f>'SDR Patient and Stations'!AY14</f>
        <v>0</v>
      </c>
      <c r="BA14" s="167">
        <f>'SDR Patient and Stations'!AZ14</f>
        <v>0</v>
      </c>
      <c r="BB14" s="51"/>
      <c r="BC14" s="48"/>
      <c r="BD14" s="51"/>
    </row>
    <row r="15" spans="1:56" s="44" customFormat="1" ht="25.5" x14ac:dyDescent="0.6">
      <c r="B15" s="43" t="s">
        <v>72</v>
      </c>
      <c r="C15" s="43"/>
      <c r="D15" s="168">
        <f>'SDR Patient and Stations'!C15</f>
        <v>0</v>
      </c>
      <c r="E15" s="166">
        <f>'SDR Patient and Stations'!D15</f>
        <v>0</v>
      </c>
      <c r="F15" s="167">
        <f>'SDR Patient and Stations'!E15</f>
        <v>0</v>
      </c>
      <c r="G15" s="166">
        <f>'SDR Patient and Stations'!F15</f>
        <v>8</v>
      </c>
      <c r="H15" s="167">
        <f>'SDR Patient and Stations'!G15</f>
        <v>0</v>
      </c>
      <c r="I15" s="166">
        <f>'SDR Patient and Stations'!H15</f>
        <v>10</v>
      </c>
      <c r="J15" s="167">
        <f>'SDR Patient and Stations'!I15</f>
        <v>0</v>
      </c>
      <c r="K15" s="166">
        <f>'SDR Patient and Stations'!J15</f>
        <v>-10</v>
      </c>
      <c r="L15" s="167">
        <f>'SDR Patient and Stations'!K15</f>
        <v>0</v>
      </c>
      <c r="M15" s="166">
        <f>'SDR Patient and Stations'!L15</f>
        <v>0</v>
      </c>
      <c r="N15" s="167">
        <f>'SDR Patient and Stations'!M15</f>
        <v>3</v>
      </c>
      <c r="O15" s="166">
        <f>'SDR Patient and Stations'!N15</f>
        <v>0</v>
      </c>
      <c r="P15" s="167">
        <f>'SDR Patient and Stations'!O15</f>
        <v>5</v>
      </c>
      <c r="Q15" s="166">
        <f>'SDR Patient and Stations'!P15</f>
        <v>0</v>
      </c>
      <c r="R15" s="167">
        <f>'SDR Patient and Stations'!Q15</f>
        <v>0</v>
      </c>
      <c r="S15" s="166">
        <f>'SDR Patient and Stations'!R15</f>
        <v>0</v>
      </c>
      <c r="T15" s="167">
        <f>'SDR Patient and Stations'!S15</f>
        <v>0</v>
      </c>
      <c r="U15" s="166">
        <f>'SDR Patient and Stations'!T15</f>
        <v>0</v>
      </c>
      <c r="V15" s="167">
        <f>'SDR Patient and Stations'!U15</f>
        <v>0</v>
      </c>
      <c r="W15" s="166">
        <f>'SDR Patient and Stations'!V15</f>
        <v>0</v>
      </c>
      <c r="X15" s="167">
        <f>'SDR Patient and Stations'!W15</f>
        <v>0</v>
      </c>
      <c r="Y15" s="166">
        <f>'SDR Patient and Stations'!X15</f>
        <v>0</v>
      </c>
      <c r="Z15" s="167">
        <f>'SDR Patient and Stations'!Y15</f>
        <v>0</v>
      </c>
      <c r="AA15" s="166">
        <f>'SDR Patient and Stations'!Z15</f>
        <v>-2</v>
      </c>
      <c r="AB15" s="167">
        <f>'SDR Patient and Stations'!AA15</f>
        <v>0</v>
      </c>
      <c r="AC15" s="166">
        <f>'SDR Patient and Stations'!AB15</f>
        <v>0</v>
      </c>
      <c r="AD15" s="167">
        <f>'SDR Patient and Stations'!AC15</f>
        <v>0</v>
      </c>
      <c r="AE15" s="166">
        <f>'SDR Patient and Stations'!AD15</f>
        <v>2</v>
      </c>
      <c r="AF15" s="167">
        <f>'SDR Patient and Stations'!AE15</f>
        <v>0</v>
      </c>
      <c r="AG15" s="166">
        <f>'SDR Patient and Stations'!AF15</f>
        <v>0</v>
      </c>
      <c r="AH15" s="167">
        <f>'SDR Patient and Stations'!AG15</f>
        <v>0</v>
      </c>
      <c r="AI15" s="166">
        <f>'SDR Patient and Stations'!AH15</f>
        <v>0</v>
      </c>
      <c r="AJ15" s="167">
        <f>'SDR Patient and Stations'!AI15</f>
        <v>0</v>
      </c>
      <c r="AK15" s="166">
        <f>'SDR Patient and Stations'!AJ15</f>
        <v>0</v>
      </c>
      <c r="AL15" s="167">
        <f>'SDR Patient and Stations'!AK15</f>
        <v>-18</v>
      </c>
      <c r="AM15" s="166">
        <f>'SDR Patient and Stations'!AL15</f>
        <v>0</v>
      </c>
      <c r="AN15" s="167">
        <f>'SDR Patient and Stations'!AM15</f>
        <v>18</v>
      </c>
      <c r="AO15" s="166">
        <f>'SDR Patient and Stations'!AN15</f>
        <v>0</v>
      </c>
      <c r="AP15" s="167">
        <f>'SDR Patient and Stations'!AO15</f>
        <v>0</v>
      </c>
      <c r="AQ15" s="166">
        <f>'SDR Patient and Stations'!AP15</f>
        <v>0</v>
      </c>
      <c r="AR15" s="167">
        <f>'SDR Patient and Stations'!AQ15</f>
        <v>0</v>
      </c>
      <c r="AS15" s="166">
        <f>'SDR Patient and Stations'!AR15</f>
        <v>-2</v>
      </c>
      <c r="AT15" s="167">
        <f>'SDR Patient and Stations'!AS15</f>
        <v>1</v>
      </c>
      <c r="AU15" s="166">
        <f>'SDR Patient and Stations'!AT15</f>
        <v>0</v>
      </c>
      <c r="AV15" s="167">
        <f>'SDR Patient and Stations'!AU15</f>
        <v>0</v>
      </c>
      <c r="AW15" s="166">
        <f>'SDR Patient and Stations'!AV15</f>
        <v>0</v>
      </c>
      <c r="AX15" s="167">
        <f>'SDR Patient and Stations'!AW15</f>
        <v>0</v>
      </c>
      <c r="AY15" s="166">
        <f>'SDR Patient and Stations'!AX15</f>
        <v>0</v>
      </c>
      <c r="AZ15" s="167">
        <f>'SDR Patient and Stations'!AY15</f>
        <v>0</v>
      </c>
      <c r="BA15" s="166">
        <f>'SDR Patient and Stations'!AZ15</f>
        <v>0</v>
      </c>
      <c r="BB15" s="48"/>
      <c r="BC15" s="51"/>
      <c r="BD15" s="48"/>
    </row>
    <row r="16" spans="1:56" ht="25.5" x14ac:dyDescent="0.6">
      <c r="B16" s="42" t="s">
        <v>73</v>
      </c>
      <c r="C16" s="3"/>
      <c r="D16" s="3">
        <f>'SDR Patient and Stations'!C16</f>
        <v>0</v>
      </c>
      <c r="E16" s="46">
        <f>'SDR Patient and Stations'!D16</f>
        <v>0</v>
      </c>
      <c r="F16" s="49">
        <f>'SDR Patient and Stations'!E16</f>
        <v>0</v>
      </c>
      <c r="G16" s="52">
        <f>'SDR Patient and Stations'!F16</f>
        <v>0</v>
      </c>
      <c r="H16" s="49">
        <f>'SDR Patient and Stations'!G16</f>
        <v>8</v>
      </c>
      <c r="I16" s="52">
        <f>'SDR Patient and Stations'!H16</f>
        <v>0</v>
      </c>
      <c r="J16" s="49">
        <f>'SDR Patient and Stations'!I16</f>
        <v>10</v>
      </c>
      <c r="K16" s="52">
        <f>'SDR Patient and Stations'!J16</f>
        <v>0</v>
      </c>
      <c r="L16" s="49">
        <f>'SDR Patient and Stations'!K16</f>
        <v>-10</v>
      </c>
      <c r="M16" s="52">
        <f>'SDR Patient and Stations'!L16</f>
        <v>0</v>
      </c>
      <c r="N16" s="49">
        <f>'SDR Patient and Stations'!M16</f>
        <v>0</v>
      </c>
      <c r="O16" s="52">
        <f>'SDR Patient and Stations'!N16</f>
        <v>3</v>
      </c>
      <c r="P16" s="49">
        <f>'SDR Patient and Stations'!O16</f>
        <v>0</v>
      </c>
      <c r="Q16" s="52">
        <f>'SDR Patient and Stations'!P16</f>
        <v>5</v>
      </c>
      <c r="R16" s="49">
        <f>'SDR Patient and Stations'!Q16</f>
        <v>0</v>
      </c>
      <c r="S16" s="52">
        <f>'SDR Patient and Stations'!R16</f>
        <v>0</v>
      </c>
      <c r="T16" s="49">
        <f>'SDR Patient and Stations'!S16</f>
        <v>0</v>
      </c>
      <c r="U16" s="52">
        <f>'SDR Patient and Stations'!T16</f>
        <v>0</v>
      </c>
      <c r="V16" s="49">
        <f>'SDR Patient and Stations'!U16</f>
        <v>0</v>
      </c>
      <c r="W16" s="52">
        <f>'SDR Patient and Stations'!V16</f>
        <v>0</v>
      </c>
      <c r="X16" s="49">
        <f>'SDR Patient and Stations'!W16</f>
        <v>0</v>
      </c>
      <c r="Y16" s="52">
        <f>'SDR Patient and Stations'!X16</f>
        <v>0</v>
      </c>
      <c r="Z16" s="49">
        <f>'SDR Patient and Stations'!Y16</f>
        <v>0</v>
      </c>
      <c r="AA16" s="52">
        <f>'SDR Patient and Stations'!Z16</f>
        <v>0</v>
      </c>
      <c r="AB16" s="49">
        <f>'SDR Patient and Stations'!AA16</f>
        <v>-2</v>
      </c>
      <c r="AC16" s="52">
        <f>'SDR Patient and Stations'!AB16</f>
        <v>0</v>
      </c>
      <c r="AD16" s="49">
        <f>'SDR Patient and Stations'!AC16</f>
        <v>0</v>
      </c>
      <c r="AE16" s="52">
        <f>'SDR Patient and Stations'!AD16</f>
        <v>0</v>
      </c>
      <c r="AF16" s="49">
        <f>'SDR Patient and Stations'!AE16</f>
        <v>2</v>
      </c>
      <c r="AG16" s="52">
        <f>'SDR Patient and Stations'!AF16</f>
        <v>0</v>
      </c>
      <c r="AH16" s="49">
        <f>'SDR Patient and Stations'!AG16</f>
        <v>0</v>
      </c>
      <c r="AI16" s="52">
        <f>'SDR Patient and Stations'!AH16</f>
        <v>0</v>
      </c>
      <c r="AJ16" s="49">
        <f>'SDR Patient and Stations'!AI16</f>
        <v>0</v>
      </c>
      <c r="AK16" s="52">
        <f>'SDR Patient and Stations'!AJ16</f>
        <v>0</v>
      </c>
      <c r="AL16" s="49">
        <f>'SDR Patient and Stations'!AK16</f>
        <v>0</v>
      </c>
      <c r="AM16" s="52">
        <f>'SDR Patient and Stations'!AL16</f>
        <v>-18</v>
      </c>
      <c r="AN16" s="49">
        <f>'SDR Patient and Stations'!AM16</f>
        <v>0</v>
      </c>
      <c r="AO16" s="52">
        <f>'SDR Patient and Stations'!AN16</f>
        <v>18</v>
      </c>
      <c r="AP16" s="49">
        <f>'SDR Patient and Stations'!AO16</f>
        <v>0</v>
      </c>
      <c r="AQ16" s="52">
        <f>'SDR Patient and Stations'!AP16</f>
        <v>0</v>
      </c>
      <c r="AR16" s="49">
        <f>'SDR Patient and Stations'!AQ16</f>
        <v>0</v>
      </c>
      <c r="AS16" s="52">
        <f>'SDR Patient and Stations'!AR16</f>
        <v>0</v>
      </c>
      <c r="AT16" s="49">
        <f>'SDR Patient and Stations'!AS16</f>
        <v>-2</v>
      </c>
      <c r="AU16" s="52">
        <f>'SDR Patient and Stations'!AT16</f>
        <v>1</v>
      </c>
      <c r="AV16" s="49">
        <f>'SDR Patient and Stations'!AU16</f>
        <v>0</v>
      </c>
      <c r="AW16" s="52">
        <f>'SDR Patient and Stations'!AV16</f>
        <v>0</v>
      </c>
      <c r="AX16" s="49">
        <f>'SDR Patient and Stations'!AW16</f>
        <v>0</v>
      </c>
      <c r="AY16" s="52">
        <f>'SDR Patient and Stations'!AX16</f>
        <v>0</v>
      </c>
      <c r="AZ16" s="49">
        <f>'SDR Patient and Stations'!AY16</f>
        <v>0</v>
      </c>
      <c r="BA16" s="52">
        <f>'SDR Patient and Stations'!AZ16</f>
        <v>0</v>
      </c>
      <c r="BB16" s="52"/>
      <c r="BC16" s="49"/>
      <c r="BD16" s="52"/>
    </row>
    <row r="17" spans="1:58" s="34" customFormat="1" x14ac:dyDescent="0.55000000000000004">
      <c r="B17" s="33" t="s">
        <v>34</v>
      </c>
      <c r="F17" s="47">
        <v>1998</v>
      </c>
      <c r="G17" s="50">
        <v>1999</v>
      </c>
      <c r="H17" s="53">
        <v>1999</v>
      </c>
      <c r="I17" s="50">
        <v>2000</v>
      </c>
      <c r="J17" s="53">
        <v>2000</v>
      </c>
      <c r="K17" s="50">
        <v>2001</v>
      </c>
      <c r="L17" s="53">
        <v>2001</v>
      </c>
      <c r="M17" s="50">
        <v>2002</v>
      </c>
      <c r="N17" s="53">
        <v>2002</v>
      </c>
      <c r="O17" s="50">
        <v>2003</v>
      </c>
      <c r="P17" s="53">
        <v>2003</v>
      </c>
      <c r="Q17" s="50">
        <v>2004</v>
      </c>
      <c r="R17" s="53">
        <v>2004</v>
      </c>
      <c r="S17" s="50">
        <v>2005</v>
      </c>
      <c r="T17" s="53">
        <v>2005</v>
      </c>
      <c r="U17" s="50">
        <v>2006</v>
      </c>
      <c r="V17" s="53">
        <v>2006</v>
      </c>
      <c r="W17" s="50">
        <v>2007</v>
      </c>
      <c r="X17" s="53">
        <v>2007</v>
      </c>
      <c r="Y17" s="50">
        <v>2008</v>
      </c>
      <c r="Z17" s="53">
        <v>2008</v>
      </c>
      <c r="AA17" s="50">
        <v>2009</v>
      </c>
      <c r="AB17" s="53">
        <v>2009</v>
      </c>
      <c r="AC17" s="50">
        <v>2010</v>
      </c>
      <c r="AD17" s="53">
        <v>2010</v>
      </c>
      <c r="AE17" s="50">
        <v>2011</v>
      </c>
      <c r="AF17" s="53">
        <v>2011</v>
      </c>
      <c r="AG17" s="50">
        <v>2012</v>
      </c>
      <c r="AH17" s="53">
        <v>2012</v>
      </c>
      <c r="AI17" s="50">
        <v>2013</v>
      </c>
      <c r="AJ17" s="53">
        <v>2013</v>
      </c>
      <c r="AK17" s="50">
        <v>2014</v>
      </c>
      <c r="AL17" s="53">
        <v>2014</v>
      </c>
      <c r="AM17" s="50">
        <v>2015</v>
      </c>
      <c r="AN17" s="53">
        <v>2015</v>
      </c>
      <c r="AO17" s="50">
        <v>2016</v>
      </c>
      <c r="AP17" s="53">
        <v>2016</v>
      </c>
      <c r="AQ17" s="50">
        <v>2017</v>
      </c>
      <c r="AR17" s="53">
        <v>2017</v>
      </c>
      <c r="AS17" s="50">
        <v>2018</v>
      </c>
      <c r="AT17" s="53">
        <v>2018</v>
      </c>
      <c r="AU17" s="50">
        <v>2019</v>
      </c>
      <c r="AV17" s="53">
        <v>2019</v>
      </c>
      <c r="AW17" s="50">
        <v>2020</v>
      </c>
      <c r="AX17" s="53"/>
      <c r="AY17" s="50"/>
      <c r="AZ17" s="53"/>
      <c r="BB17" s="50"/>
      <c r="BC17" s="53"/>
      <c r="BD17" s="50"/>
    </row>
    <row r="18" spans="1:58" s="37" customFormat="1" x14ac:dyDescent="0.55000000000000004">
      <c r="B18" s="35" t="s">
        <v>36</v>
      </c>
      <c r="F18" s="36">
        <v>36053</v>
      </c>
      <c r="G18" s="64">
        <v>36234</v>
      </c>
      <c r="H18" s="56">
        <v>36418</v>
      </c>
      <c r="I18" s="64">
        <f t="shared" ref="I18:BD18" si="4">G18+365.25</f>
        <v>36599.25</v>
      </c>
      <c r="J18" s="56">
        <f t="shared" si="4"/>
        <v>36783.25</v>
      </c>
      <c r="K18" s="64">
        <f t="shared" si="4"/>
        <v>36964.5</v>
      </c>
      <c r="L18" s="56">
        <f t="shared" si="4"/>
        <v>37148.5</v>
      </c>
      <c r="M18" s="64">
        <f t="shared" si="4"/>
        <v>37329.75</v>
      </c>
      <c r="N18" s="56">
        <f t="shared" si="4"/>
        <v>37513.75</v>
      </c>
      <c r="O18" s="64">
        <f t="shared" si="4"/>
        <v>37695</v>
      </c>
      <c r="P18" s="56">
        <f t="shared" si="4"/>
        <v>37879</v>
      </c>
      <c r="Q18" s="64">
        <f t="shared" si="4"/>
        <v>38060.25</v>
      </c>
      <c r="R18" s="56">
        <f t="shared" si="4"/>
        <v>38244.25</v>
      </c>
      <c r="S18" s="64">
        <f t="shared" si="4"/>
        <v>38425.5</v>
      </c>
      <c r="T18" s="56">
        <f t="shared" si="4"/>
        <v>38609.5</v>
      </c>
      <c r="U18" s="64">
        <f t="shared" si="4"/>
        <v>38790.75</v>
      </c>
      <c r="V18" s="56">
        <f t="shared" si="4"/>
        <v>38974.75</v>
      </c>
      <c r="W18" s="64">
        <f t="shared" si="4"/>
        <v>39156</v>
      </c>
      <c r="X18" s="56">
        <f t="shared" si="4"/>
        <v>39340</v>
      </c>
      <c r="Y18" s="64">
        <f t="shared" si="4"/>
        <v>39521.25</v>
      </c>
      <c r="Z18" s="56">
        <f t="shared" si="4"/>
        <v>39705.25</v>
      </c>
      <c r="AA18" s="64">
        <f t="shared" si="4"/>
        <v>39886.5</v>
      </c>
      <c r="AB18" s="56">
        <f t="shared" si="4"/>
        <v>40070.5</v>
      </c>
      <c r="AC18" s="64">
        <f t="shared" si="4"/>
        <v>40251.75</v>
      </c>
      <c r="AD18" s="56">
        <f t="shared" si="4"/>
        <v>40435.75</v>
      </c>
      <c r="AE18" s="64">
        <f t="shared" si="4"/>
        <v>40617</v>
      </c>
      <c r="AF18" s="56">
        <f t="shared" si="4"/>
        <v>40801</v>
      </c>
      <c r="AG18" s="64">
        <f t="shared" si="4"/>
        <v>40982.25</v>
      </c>
      <c r="AH18" s="56">
        <f t="shared" si="4"/>
        <v>41166.25</v>
      </c>
      <c r="AI18" s="64">
        <f t="shared" si="4"/>
        <v>41347.5</v>
      </c>
      <c r="AJ18" s="56">
        <f t="shared" si="4"/>
        <v>41531.5</v>
      </c>
      <c r="AK18" s="64">
        <f t="shared" si="4"/>
        <v>41712.75</v>
      </c>
      <c r="AL18" s="56">
        <f t="shared" si="4"/>
        <v>41896.75</v>
      </c>
      <c r="AM18" s="64">
        <f t="shared" si="4"/>
        <v>42078</v>
      </c>
      <c r="AN18" s="56">
        <f t="shared" si="4"/>
        <v>42262</v>
      </c>
      <c r="AO18" s="64">
        <f t="shared" si="4"/>
        <v>42443.25</v>
      </c>
      <c r="AP18" s="56">
        <f t="shared" si="4"/>
        <v>42627.25</v>
      </c>
      <c r="AQ18" s="64">
        <f t="shared" si="4"/>
        <v>42808.5</v>
      </c>
      <c r="AR18" s="56">
        <f t="shared" si="4"/>
        <v>42992.5</v>
      </c>
      <c r="AS18" s="64">
        <f t="shared" si="4"/>
        <v>43173.75</v>
      </c>
      <c r="AT18" s="56">
        <f t="shared" si="4"/>
        <v>43357.75</v>
      </c>
      <c r="AU18" s="64">
        <f t="shared" si="4"/>
        <v>43539</v>
      </c>
      <c r="AV18" s="56">
        <f t="shared" si="4"/>
        <v>43723</v>
      </c>
      <c r="AW18" s="64">
        <f t="shared" si="4"/>
        <v>43904.25</v>
      </c>
      <c r="AX18" s="56">
        <f t="shared" si="4"/>
        <v>44088.25</v>
      </c>
      <c r="AY18" s="64">
        <f t="shared" si="4"/>
        <v>44269.5</v>
      </c>
      <c r="AZ18" s="56">
        <f t="shared" si="4"/>
        <v>44453.5</v>
      </c>
      <c r="BB18" s="64">
        <f>AY18+365.25</f>
        <v>44634.75</v>
      </c>
      <c r="BC18" s="56">
        <f>AZ18+365.25</f>
        <v>44818.75</v>
      </c>
      <c r="BD18" s="64">
        <f t="shared" si="4"/>
        <v>45000</v>
      </c>
    </row>
    <row r="19" spans="1:58" s="37" customFormat="1" x14ac:dyDescent="0.55000000000000004">
      <c r="B19" s="35" t="s">
        <v>40</v>
      </c>
      <c r="F19" s="36">
        <f t="shared" ref="F19:BE19" si="5">I20</f>
        <v>35976.25</v>
      </c>
      <c r="G19" s="64">
        <f t="shared" si="5"/>
        <v>36160.5</v>
      </c>
      <c r="H19" s="56">
        <f t="shared" si="5"/>
        <v>36341.75</v>
      </c>
      <c r="I19" s="64">
        <f t="shared" si="5"/>
        <v>36525.75</v>
      </c>
      <c r="J19" s="56">
        <f t="shared" si="5"/>
        <v>36707</v>
      </c>
      <c r="K19" s="64">
        <f t="shared" si="5"/>
        <v>36891</v>
      </c>
      <c r="L19" s="56">
        <f t="shared" si="5"/>
        <v>37072.25</v>
      </c>
      <c r="M19" s="64">
        <f t="shared" si="5"/>
        <v>37256.25</v>
      </c>
      <c r="N19" s="56">
        <f t="shared" si="5"/>
        <v>37437.5</v>
      </c>
      <c r="O19" s="64">
        <f t="shared" si="5"/>
        <v>37621.5</v>
      </c>
      <c r="P19" s="56">
        <f t="shared" si="5"/>
        <v>37802.75</v>
      </c>
      <c r="Q19" s="64">
        <f t="shared" si="5"/>
        <v>37986.75</v>
      </c>
      <c r="R19" s="56">
        <f t="shared" si="5"/>
        <v>38168</v>
      </c>
      <c r="S19" s="64">
        <f t="shared" si="5"/>
        <v>38352</v>
      </c>
      <c r="T19" s="56">
        <f t="shared" si="5"/>
        <v>38533.25</v>
      </c>
      <c r="U19" s="64">
        <f t="shared" si="5"/>
        <v>38717.25</v>
      </c>
      <c r="V19" s="56">
        <f t="shared" si="5"/>
        <v>38898.5</v>
      </c>
      <c r="W19" s="64">
        <f t="shared" si="5"/>
        <v>39082.5</v>
      </c>
      <c r="X19" s="56">
        <f t="shared" si="5"/>
        <v>39263.75</v>
      </c>
      <c r="Y19" s="64">
        <f t="shared" si="5"/>
        <v>39447.75</v>
      </c>
      <c r="Z19" s="56">
        <f t="shared" si="5"/>
        <v>39629</v>
      </c>
      <c r="AA19" s="64">
        <f t="shared" si="5"/>
        <v>39813</v>
      </c>
      <c r="AB19" s="56">
        <f t="shared" si="5"/>
        <v>39994.25</v>
      </c>
      <c r="AC19" s="64">
        <f t="shared" si="5"/>
        <v>40178.25</v>
      </c>
      <c r="AD19" s="56">
        <f t="shared" si="5"/>
        <v>40359.5</v>
      </c>
      <c r="AE19" s="64">
        <f t="shared" si="5"/>
        <v>40543.5</v>
      </c>
      <c r="AF19" s="56">
        <f t="shared" si="5"/>
        <v>40724.75</v>
      </c>
      <c r="AG19" s="64">
        <f t="shared" si="5"/>
        <v>40908.75</v>
      </c>
      <c r="AH19" s="56">
        <f t="shared" si="5"/>
        <v>41090</v>
      </c>
      <c r="AI19" s="64">
        <f t="shared" si="5"/>
        <v>41274</v>
      </c>
      <c r="AJ19" s="56">
        <f t="shared" si="5"/>
        <v>41455.25</v>
      </c>
      <c r="AK19" s="64">
        <f t="shared" si="5"/>
        <v>41639.25</v>
      </c>
      <c r="AL19" s="56">
        <f t="shared" si="5"/>
        <v>41820.5</v>
      </c>
      <c r="AM19" s="64">
        <f t="shared" si="5"/>
        <v>42004.5</v>
      </c>
      <c r="AN19" s="56">
        <f t="shared" si="5"/>
        <v>42185.75</v>
      </c>
      <c r="AO19" s="64">
        <f t="shared" si="5"/>
        <v>42369.75</v>
      </c>
      <c r="AP19" s="56">
        <f t="shared" si="5"/>
        <v>42551</v>
      </c>
      <c r="AQ19" s="64">
        <f t="shared" si="5"/>
        <v>42735</v>
      </c>
      <c r="AR19" s="56">
        <f t="shared" si="5"/>
        <v>42916.25</v>
      </c>
      <c r="AS19" s="64">
        <f t="shared" si="5"/>
        <v>43100.25</v>
      </c>
      <c r="AT19" s="56">
        <f t="shared" si="5"/>
        <v>43281.5</v>
      </c>
      <c r="AU19" s="64">
        <f t="shared" si="5"/>
        <v>43465.5</v>
      </c>
      <c r="AV19" s="56">
        <f t="shared" si="5"/>
        <v>43646.75</v>
      </c>
      <c r="AW19" s="64">
        <f t="shared" si="5"/>
        <v>43830.75</v>
      </c>
      <c r="AX19" s="56">
        <f>BB20</f>
        <v>44012</v>
      </c>
      <c r="AY19" s="64">
        <f>BC20</f>
        <v>44196</v>
      </c>
      <c r="AZ19" s="56">
        <f>BD20</f>
        <v>44377.25</v>
      </c>
      <c r="BB19" s="64">
        <f t="shared" si="5"/>
        <v>0</v>
      </c>
      <c r="BC19" s="56">
        <f t="shared" si="5"/>
        <v>0</v>
      </c>
      <c r="BD19" s="64">
        <f t="shared" si="5"/>
        <v>0</v>
      </c>
      <c r="BE19" s="56">
        <f t="shared" si="5"/>
        <v>0</v>
      </c>
      <c r="BF19" s="64">
        <f t="shared" ref="BF19" si="6">BD19+365.25</f>
        <v>365.25</v>
      </c>
    </row>
    <row r="20" spans="1:58" s="139" customFormat="1" x14ac:dyDescent="0.55000000000000004">
      <c r="B20" s="181" t="s">
        <v>37</v>
      </c>
      <c r="F20" s="182">
        <v>35430</v>
      </c>
      <c r="G20" s="183">
        <v>35611</v>
      </c>
      <c r="H20" s="184">
        <f>F20+365.25</f>
        <v>35795.25</v>
      </c>
      <c r="I20" s="183">
        <f>G20+365.25</f>
        <v>35976.25</v>
      </c>
      <c r="J20" s="184">
        <f>H20+365.25</f>
        <v>36160.5</v>
      </c>
      <c r="K20" s="183">
        <f>I20+365.5</f>
        <v>36341.75</v>
      </c>
      <c r="L20" s="184">
        <f t="shared" ref="L20:AZ20" si="7">J20+365.25</f>
        <v>36525.75</v>
      </c>
      <c r="M20" s="183">
        <f t="shared" si="7"/>
        <v>36707</v>
      </c>
      <c r="N20" s="184">
        <f t="shared" si="7"/>
        <v>36891</v>
      </c>
      <c r="O20" s="183">
        <f t="shared" si="7"/>
        <v>37072.25</v>
      </c>
      <c r="P20" s="184">
        <f t="shared" si="7"/>
        <v>37256.25</v>
      </c>
      <c r="Q20" s="183">
        <f t="shared" si="7"/>
        <v>37437.5</v>
      </c>
      <c r="R20" s="184">
        <f t="shared" si="7"/>
        <v>37621.5</v>
      </c>
      <c r="S20" s="183">
        <f t="shared" si="7"/>
        <v>37802.75</v>
      </c>
      <c r="T20" s="184">
        <f t="shared" si="7"/>
        <v>37986.75</v>
      </c>
      <c r="U20" s="183">
        <f t="shared" si="7"/>
        <v>38168</v>
      </c>
      <c r="V20" s="184">
        <f t="shared" si="7"/>
        <v>38352</v>
      </c>
      <c r="W20" s="183">
        <f t="shared" si="7"/>
        <v>38533.25</v>
      </c>
      <c r="X20" s="184">
        <f t="shared" si="7"/>
        <v>38717.25</v>
      </c>
      <c r="Y20" s="183">
        <f t="shared" si="7"/>
        <v>38898.5</v>
      </c>
      <c r="Z20" s="184">
        <f t="shared" si="7"/>
        <v>39082.5</v>
      </c>
      <c r="AA20" s="183">
        <f t="shared" si="7"/>
        <v>39263.75</v>
      </c>
      <c r="AB20" s="184">
        <f t="shared" si="7"/>
        <v>39447.75</v>
      </c>
      <c r="AC20" s="183">
        <f t="shared" si="7"/>
        <v>39629</v>
      </c>
      <c r="AD20" s="184">
        <f t="shared" si="7"/>
        <v>39813</v>
      </c>
      <c r="AE20" s="183">
        <f t="shared" si="7"/>
        <v>39994.25</v>
      </c>
      <c r="AF20" s="184">
        <f t="shared" si="7"/>
        <v>40178.25</v>
      </c>
      <c r="AG20" s="183">
        <f t="shared" si="7"/>
        <v>40359.5</v>
      </c>
      <c r="AH20" s="184">
        <f t="shared" si="7"/>
        <v>40543.5</v>
      </c>
      <c r="AI20" s="183">
        <f t="shared" si="7"/>
        <v>40724.75</v>
      </c>
      <c r="AJ20" s="184">
        <f t="shared" si="7"/>
        <v>40908.75</v>
      </c>
      <c r="AK20" s="183">
        <f t="shared" si="7"/>
        <v>41090</v>
      </c>
      <c r="AL20" s="184">
        <f t="shared" si="7"/>
        <v>41274</v>
      </c>
      <c r="AM20" s="183">
        <f t="shared" si="7"/>
        <v>41455.25</v>
      </c>
      <c r="AN20" s="184">
        <f t="shared" si="7"/>
        <v>41639.25</v>
      </c>
      <c r="AO20" s="183">
        <f t="shared" si="7"/>
        <v>41820.5</v>
      </c>
      <c r="AP20" s="184">
        <f t="shared" si="7"/>
        <v>42004.5</v>
      </c>
      <c r="AQ20" s="183">
        <f t="shared" si="7"/>
        <v>42185.75</v>
      </c>
      <c r="AR20" s="184">
        <f t="shared" si="7"/>
        <v>42369.75</v>
      </c>
      <c r="AS20" s="183">
        <f t="shared" si="7"/>
        <v>42551</v>
      </c>
      <c r="AT20" s="184">
        <f t="shared" si="7"/>
        <v>42735</v>
      </c>
      <c r="AU20" s="183">
        <f t="shared" si="7"/>
        <v>42916.25</v>
      </c>
      <c r="AV20" s="184">
        <f t="shared" si="7"/>
        <v>43100.25</v>
      </c>
      <c r="AW20" s="183">
        <f t="shared" si="7"/>
        <v>43281.5</v>
      </c>
      <c r="AX20" s="184">
        <f t="shared" si="7"/>
        <v>43465.5</v>
      </c>
      <c r="AY20" s="183">
        <f t="shared" si="7"/>
        <v>43646.75</v>
      </c>
      <c r="AZ20" s="184">
        <f t="shared" si="7"/>
        <v>43830.75</v>
      </c>
      <c r="BB20" s="183">
        <f>AY20+365.25</f>
        <v>44012</v>
      </c>
      <c r="BC20" s="184">
        <f>AZ20+365.25</f>
        <v>44196</v>
      </c>
      <c r="BD20" s="183">
        <f t="shared" ref="BD20" si="8">BB20+365.25</f>
        <v>44377.25</v>
      </c>
    </row>
    <row r="21" spans="1:58" x14ac:dyDescent="0.55000000000000004">
      <c r="B21" s="3" t="s">
        <v>2</v>
      </c>
      <c r="F21" s="5">
        <f>$C$1</f>
        <v>0.77</v>
      </c>
      <c r="G21" s="66">
        <f t="shared" ref="G21:BD21" si="9">$C$1</f>
        <v>0.77</v>
      </c>
      <c r="H21" s="58">
        <f t="shared" si="9"/>
        <v>0.77</v>
      </c>
      <c r="I21" s="66">
        <f t="shared" si="9"/>
        <v>0.77</v>
      </c>
      <c r="J21" s="58">
        <f t="shared" si="9"/>
        <v>0.77</v>
      </c>
      <c r="K21" s="66">
        <f t="shared" si="9"/>
        <v>0.77</v>
      </c>
      <c r="L21" s="58">
        <f t="shared" si="9"/>
        <v>0.77</v>
      </c>
      <c r="M21" s="66">
        <f t="shared" si="9"/>
        <v>0.77</v>
      </c>
      <c r="N21" s="58">
        <f t="shared" si="9"/>
        <v>0.77</v>
      </c>
      <c r="O21" s="66">
        <f t="shared" si="9"/>
        <v>0.77</v>
      </c>
      <c r="P21" s="58">
        <f t="shared" si="9"/>
        <v>0.77</v>
      </c>
      <c r="Q21" s="66">
        <f t="shared" si="9"/>
        <v>0.77</v>
      </c>
      <c r="R21" s="58">
        <f t="shared" si="9"/>
        <v>0.77</v>
      </c>
      <c r="S21" s="66">
        <f t="shared" si="9"/>
        <v>0.77</v>
      </c>
      <c r="T21" s="58">
        <f t="shared" si="9"/>
        <v>0.77</v>
      </c>
      <c r="U21" s="66">
        <f t="shared" si="9"/>
        <v>0.77</v>
      </c>
      <c r="V21" s="58">
        <f t="shared" si="9"/>
        <v>0.77</v>
      </c>
      <c r="W21" s="66">
        <f t="shared" si="9"/>
        <v>0.77</v>
      </c>
      <c r="X21" s="58">
        <f t="shared" si="9"/>
        <v>0.77</v>
      </c>
      <c r="Y21" s="66">
        <f t="shared" si="9"/>
        <v>0.77</v>
      </c>
      <c r="Z21" s="58">
        <f t="shared" si="9"/>
        <v>0.77</v>
      </c>
      <c r="AA21" s="66">
        <f t="shared" si="9"/>
        <v>0.77</v>
      </c>
      <c r="AB21" s="58">
        <f t="shared" si="9"/>
        <v>0.77</v>
      </c>
      <c r="AC21" s="66">
        <f t="shared" si="9"/>
        <v>0.77</v>
      </c>
      <c r="AD21" s="58">
        <f t="shared" si="9"/>
        <v>0.77</v>
      </c>
      <c r="AE21" s="66">
        <f t="shared" si="9"/>
        <v>0.77</v>
      </c>
      <c r="AF21" s="58">
        <f t="shared" si="9"/>
        <v>0.77</v>
      </c>
      <c r="AG21" s="66">
        <f t="shared" si="9"/>
        <v>0.77</v>
      </c>
      <c r="AH21" s="58">
        <f t="shared" si="9"/>
        <v>0.77</v>
      </c>
      <c r="AI21" s="66">
        <f t="shared" si="9"/>
        <v>0.77</v>
      </c>
      <c r="AJ21" s="58">
        <f t="shared" si="9"/>
        <v>0.77</v>
      </c>
      <c r="AK21" s="66">
        <f t="shared" si="9"/>
        <v>0.77</v>
      </c>
      <c r="AL21" s="58">
        <f t="shared" si="9"/>
        <v>0.77</v>
      </c>
      <c r="AM21" s="66">
        <f t="shared" si="9"/>
        <v>0.77</v>
      </c>
      <c r="AN21" s="58">
        <f t="shared" si="9"/>
        <v>0.77</v>
      </c>
      <c r="AO21" s="66">
        <f t="shared" si="9"/>
        <v>0.77</v>
      </c>
      <c r="AP21" s="58">
        <f t="shared" si="9"/>
        <v>0.77</v>
      </c>
      <c r="AQ21" s="66">
        <f t="shared" si="9"/>
        <v>0.77</v>
      </c>
      <c r="AR21" s="58">
        <f t="shared" si="9"/>
        <v>0.77</v>
      </c>
      <c r="AS21" s="66">
        <f t="shared" si="9"/>
        <v>0.77</v>
      </c>
      <c r="AT21" s="58">
        <f t="shared" si="9"/>
        <v>0.77</v>
      </c>
      <c r="AU21" s="66">
        <f t="shared" si="9"/>
        <v>0.77</v>
      </c>
      <c r="AV21" s="58">
        <f t="shared" si="9"/>
        <v>0.77</v>
      </c>
      <c r="AW21" s="66">
        <f t="shared" si="9"/>
        <v>0.77</v>
      </c>
      <c r="AX21" s="58">
        <f t="shared" si="9"/>
        <v>0.77</v>
      </c>
      <c r="AY21" s="66">
        <f t="shared" si="9"/>
        <v>0.77</v>
      </c>
      <c r="AZ21" s="58">
        <f t="shared" si="9"/>
        <v>0.77</v>
      </c>
      <c r="BB21" s="66">
        <f t="shared" si="9"/>
        <v>0.77</v>
      </c>
      <c r="BC21" s="58">
        <f t="shared" si="9"/>
        <v>0.77</v>
      </c>
      <c r="BD21" s="66">
        <f t="shared" si="9"/>
        <v>0.77</v>
      </c>
    </row>
    <row r="22" spans="1:58" x14ac:dyDescent="0.55000000000000004">
      <c r="B22" s="3" t="s">
        <v>56</v>
      </c>
      <c r="C22">
        <f>'SDR Patient and Stations'!B12</f>
        <v>0.875</v>
      </c>
      <c r="D22">
        <f>'SDR Patient and Stations'!C12</f>
        <v>0.93269230769230771</v>
      </c>
      <c r="E22">
        <f>'SDR Patient and Stations'!D12</f>
        <v>0.80882352941176472</v>
      </c>
      <c r="F22" s="5">
        <f>'SDR Patient and Stations'!E12</f>
        <v>0.91176470588235292</v>
      </c>
      <c r="G22" s="66">
        <f>'SDR Patient and Stations'!F12</f>
        <v>0.78409090909090906</v>
      </c>
      <c r="H22" s="58">
        <f>'SDR Patient and Stations'!G12</f>
        <v>0.82954545454545459</v>
      </c>
      <c r="I22" s="66">
        <f>'SDR Patient and Stations'!H12</f>
        <v>0.86029411764705888</v>
      </c>
      <c r="J22" s="58">
        <f>'SDR Patient and Stations'!I12</f>
        <v>0.86764705882352944</v>
      </c>
      <c r="K22" s="66">
        <f>'SDR Patient and Stations'!J12</f>
        <v>0.90441176470588236</v>
      </c>
      <c r="L22" s="58">
        <f>'SDR Patient and Stations'!K12</f>
        <v>0.8716216216216216</v>
      </c>
      <c r="M22" s="66">
        <f>'SDR Patient and Stations'!M12</f>
        <v>0.77976190476190477</v>
      </c>
      <c r="N22" s="58">
        <f>'SDR Patient and Stations'!N12</f>
        <v>0.83333333333333337</v>
      </c>
      <c r="O22" s="66">
        <f>'SDR Patient and Stations'!O12</f>
        <v>0.81547619047619047</v>
      </c>
      <c r="P22" s="58">
        <f>'SDR Patient and Stations'!P12</f>
        <v>0.84523809523809523</v>
      </c>
      <c r="Q22" s="66">
        <f>'SDR Patient and Stations'!Q12</f>
        <v>0.79761904761904767</v>
      </c>
      <c r="R22" s="58">
        <f>'SDR Patient and Stations'!R12</f>
        <v>0.75</v>
      </c>
      <c r="S22" s="66">
        <f>'SDR Patient and Stations'!S12</f>
        <v>0.77976190476190477</v>
      </c>
      <c r="T22" s="58">
        <f>'SDR Patient and Stations'!T12</f>
        <v>0.83333333333333337</v>
      </c>
      <c r="U22" s="66">
        <f>'SDR Patient and Stations'!U12</f>
        <v>0.79166666666666663</v>
      </c>
      <c r="V22" s="58">
        <f>'SDR Patient and Stations'!V12</f>
        <v>0.81547619047619047</v>
      </c>
      <c r="W22" s="66">
        <f>'SDR Patient and Stations'!W12</f>
        <v>0.79761904761904767</v>
      </c>
      <c r="X22" s="58">
        <f>'SDR Patient and Stations'!X12</f>
        <v>0.88124999999999998</v>
      </c>
      <c r="Y22" s="66">
        <f>'SDR Patient and Stations'!Y12</f>
        <v>0.9375</v>
      </c>
      <c r="Z22" s="58">
        <f>'SDR Patient and Stations'!Z12</f>
        <v>0.86250000000000004</v>
      </c>
      <c r="AA22" s="66">
        <f>'SDR Patient and Stations'!AA12</f>
        <v>0.86875000000000002</v>
      </c>
      <c r="AB22" s="58">
        <f>'SDR Patient and Stations'!AB12</f>
        <v>0.86309523809523814</v>
      </c>
      <c r="AC22" s="66">
        <f>'SDR Patient and Stations'!AC12</f>
        <v>0.88095238095238093</v>
      </c>
      <c r="AD22" s="58">
        <f>'SDR Patient and Stations'!AD12</f>
        <v>0.85119047619047616</v>
      </c>
      <c r="AE22" s="66">
        <f>'SDR Patient and Stations'!AE12</f>
        <v>0.8928571428571429</v>
      </c>
      <c r="AF22" s="58">
        <f>'SDR Patient and Stations'!AF12</f>
        <v>0.84523809523809523</v>
      </c>
      <c r="AG22" s="66">
        <f>'SDR Patient and Stations'!AG12</f>
        <v>0.85119047619047616</v>
      </c>
      <c r="AH22" s="58">
        <f>'SDR Patient and Stations'!AH12</f>
        <v>0.7678571428571429</v>
      </c>
      <c r="AI22" s="66">
        <f>'SDR Patient and Stations'!AI12</f>
        <v>0</v>
      </c>
      <c r="AJ22" s="58">
        <f>'SDR Patient and Stations'!AJ12</f>
        <v>0</v>
      </c>
      <c r="AK22" s="66">
        <f>'SDR Patient and Stations'!AK12</f>
        <v>0.79761904761904767</v>
      </c>
      <c r="AL22" s="58">
        <f>'SDR Patient and Stations'!AL12</f>
        <v>0.84523809523809523</v>
      </c>
      <c r="AM22" s="66">
        <f>'SDR Patient and Stations'!AM12</f>
        <v>0.9107142857142857</v>
      </c>
      <c r="AN22" s="58">
        <f>'SDR Patient and Stations'!AN12</f>
        <v>0.94047619047619047</v>
      </c>
      <c r="AO22" s="66">
        <f>'SDR Patient and Stations'!AO12</f>
        <v>0.9107142857142857</v>
      </c>
      <c r="AP22" s="58">
        <f>'SDR Patient and Stations'!AP12</f>
        <v>0.9375</v>
      </c>
      <c r="AQ22" s="66">
        <f>'SDR Patient and Stations'!AQ12</f>
        <v>0.84146341463414631</v>
      </c>
      <c r="AR22" s="58">
        <f>'SDR Patient and Stations'!AR12</f>
        <v>0.87195121951219512</v>
      </c>
      <c r="AS22" s="66">
        <f>'SDR Patient and Stations'!AS12</f>
        <v>0.92073170731707321</v>
      </c>
      <c r="AT22" s="58" t="e">
        <f>'SDR Patient and Stations'!AT12</f>
        <v>#DIV/0!</v>
      </c>
      <c r="AU22" s="66">
        <f>'SDR Patient and Stations'!AU12</f>
        <v>0</v>
      </c>
      <c r="AV22" s="58">
        <f>'SDR Patient and Stations'!AV12</f>
        <v>0</v>
      </c>
      <c r="AW22" s="66">
        <f>'SDR Patient and Stations'!AW12</f>
        <v>0</v>
      </c>
      <c r="AX22" s="58">
        <f>'SDR Patient and Stations'!AX12</f>
        <v>0</v>
      </c>
      <c r="AY22" s="66">
        <f>'SDR Patient and Stations'!AY12</f>
        <v>0</v>
      </c>
      <c r="AZ22" s="58">
        <f>'SDR Patient and Stations'!AZ12</f>
        <v>0</v>
      </c>
      <c r="BB22" s="66"/>
      <c r="BC22" s="58"/>
      <c r="BD22" s="66"/>
    </row>
    <row r="23" spans="1:58" x14ac:dyDescent="0.55000000000000004">
      <c r="B23" s="3" t="s">
        <v>33</v>
      </c>
      <c r="C23" s="31">
        <f t="shared" ref="C23:E23" si="10">$F$1</f>
        <v>3.08</v>
      </c>
      <c r="D23" s="31">
        <f t="shared" si="10"/>
        <v>3.08</v>
      </c>
      <c r="E23" s="31">
        <f t="shared" si="10"/>
        <v>3.08</v>
      </c>
      <c r="F23" s="31">
        <f>$F$1</f>
        <v>3.08</v>
      </c>
      <c r="G23" s="67">
        <f t="shared" ref="G23:BD23" si="11">$F$1</f>
        <v>3.08</v>
      </c>
      <c r="H23" s="59">
        <f t="shared" si="11"/>
        <v>3.08</v>
      </c>
      <c r="I23" s="67">
        <f t="shared" si="11"/>
        <v>3.08</v>
      </c>
      <c r="J23" s="59">
        <f t="shared" si="11"/>
        <v>3.08</v>
      </c>
      <c r="K23" s="67">
        <f t="shared" si="11"/>
        <v>3.08</v>
      </c>
      <c r="L23" s="59">
        <f t="shared" si="11"/>
        <v>3.08</v>
      </c>
      <c r="M23" s="67">
        <f t="shared" si="11"/>
        <v>3.08</v>
      </c>
      <c r="N23" s="59">
        <f t="shared" si="11"/>
        <v>3.08</v>
      </c>
      <c r="O23" s="67">
        <f t="shared" si="11"/>
        <v>3.08</v>
      </c>
      <c r="P23" s="59">
        <f t="shared" si="11"/>
        <v>3.08</v>
      </c>
      <c r="Q23" s="67">
        <f t="shared" si="11"/>
        <v>3.08</v>
      </c>
      <c r="R23" s="59">
        <f t="shared" si="11"/>
        <v>3.08</v>
      </c>
      <c r="S23" s="67">
        <f t="shared" si="11"/>
        <v>3.08</v>
      </c>
      <c r="T23" s="59">
        <f t="shared" si="11"/>
        <v>3.08</v>
      </c>
      <c r="U23" s="67">
        <f t="shared" si="11"/>
        <v>3.08</v>
      </c>
      <c r="V23" s="59">
        <f t="shared" si="11"/>
        <v>3.08</v>
      </c>
      <c r="W23" s="67">
        <f t="shared" si="11"/>
        <v>3.08</v>
      </c>
      <c r="X23" s="59">
        <f t="shared" si="11"/>
        <v>3.08</v>
      </c>
      <c r="Y23" s="67">
        <f t="shared" si="11"/>
        <v>3.08</v>
      </c>
      <c r="Z23" s="59">
        <f t="shared" si="11"/>
        <v>3.08</v>
      </c>
      <c r="AA23" s="67">
        <f t="shared" si="11"/>
        <v>3.08</v>
      </c>
      <c r="AB23" s="59">
        <f t="shared" si="11"/>
        <v>3.08</v>
      </c>
      <c r="AC23" s="67">
        <f t="shared" si="11"/>
        <v>3.08</v>
      </c>
      <c r="AD23" s="59">
        <f t="shared" si="11"/>
        <v>3.08</v>
      </c>
      <c r="AE23" s="67">
        <f t="shared" si="11"/>
        <v>3.08</v>
      </c>
      <c r="AF23" s="59">
        <f t="shared" si="11"/>
        <v>3.08</v>
      </c>
      <c r="AG23" s="67">
        <f t="shared" si="11"/>
        <v>3.08</v>
      </c>
      <c r="AH23" s="59">
        <f t="shared" si="11"/>
        <v>3.08</v>
      </c>
      <c r="AI23" s="67">
        <f t="shared" si="11"/>
        <v>3.08</v>
      </c>
      <c r="AJ23" s="59">
        <f t="shared" si="11"/>
        <v>3.08</v>
      </c>
      <c r="AK23" s="67">
        <f t="shared" si="11"/>
        <v>3.08</v>
      </c>
      <c r="AL23" s="59">
        <f t="shared" si="11"/>
        <v>3.08</v>
      </c>
      <c r="AM23" s="67">
        <f t="shared" si="11"/>
        <v>3.08</v>
      </c>
      <c r="AN23" s="59">
        <f t="shared" si="11"/>
        <v>3.08</v>
      </c>
      <c r="AO23" s="67">
        <f t="shared" si="11"/>
        <v>3.08</v>
      </c>
      <c r="AP23" s="59">
        <f t="shared" si="11"/>
        <v>3.08</v>
      </c>
      <c r="AQ23" s="67">
        <f t="shared" si="11"/>
        <v>3.08</v>
      </c>
      <c r="AR23" s="59">
        <f t="shared" si="11"/>
        <v>3.08</v>
      </c>
      <c r="AS23" s="67">
        <f t="shared" si="11"/>
        <v>3.08</v>
      </c>
      <c r="AT23" s="59">
        <f t="shared" si="11"/>
        <v>3.08</v>
      </c>
      <c r="AU23" s="67">
        <f t="shared" si="11"/>
        <v>3.08</v>
      </c>
      <c r="AV23" s="59">
        <f t="shared" si="11"/>
        <v>3.08</v>
      </c>
      <c r="AW23" s="67">
        <f t="shared" si="11"/>
        <v>3.08</v>
      </c>
      <c r="AX23" s="59">
        <f t="shared" si="11"/>
        <v>3.08</v>
      </c>
      <c r="AY23" s="67">
        <f t="shared" si="11"/>
        <v>3.08</v>
      </c>
      <c r="AZ23" s="59">
        <f t="shared" si="11"/>
        <v>3.08</v>
      </c>
      <c r="BB23" s="67">
        <f t="shared" si="11"/>
        <v>3.08</v>
      </c>
      <c r="BC23" s="59">
        <f t="shared" si="11"/>
        <v>3.08</v>
      </c>
      <c r="BD23" s="67">
        <f t="shared" si="11"/>
        <v>3.08</v>
      </c>
    </row>
    <row r="24" spans="1:58" x14ac:dyDescent="0.55000000000000004">
      <c r="B24" s="3" t="s">
        <v>57</v>
      </c>
      <c r="C24" s="105">
        <f>'SDR Patient and Stations'!B11</f>
        <v>3.5</v>
      </c>
      <c r="D24" s="105">
        <f>'SDR Patient and Stations'!C11</f>
        <v>3.7307692307692308</v>
      </c>
      <c r="E24" s="105">
        <f>'SDR Patient and Stations'!D11</f>
        <v>3.2352941176470589</v>
      </c>
      <c r="F24" s="115">
        <f>'SDR Patient and Stations'!E11</f>
        <v>3.6470588235294117</v>
      </c>
      <c r="G24" s="114">
        <f t="shared" ref="G24:AZ24" si="12">J32/G26</f>
        <v>4.0588235294117645</v>
      </c>
      <c r="H24" s="113">
        <f t="shared" si="12"/>
        <v>4.2941176470588234</v>
      </c>
      <c r="I24" s="114">
        <f t="shared" si="12"/>
        <v>3.4411764705882355</v>
      </c>
      <c r="J24" s="113">
        <f t="shared" si="12"/>
        <v>2.6818181818181817</v>
      </c>
      <c r="K24" s="114">
        <f t="shared" si="12"/>
        <v>2.7954545454545454</v>
      </c>
      <c r="L24" s="113">
        <f t="shared" si="12"/>
        <v>2.9318181818181817</v>
      </c>
      <c r="M24" s="114">
        <f t="shared" si="12"/>
        <v>3.7941176470588234</v>
      </c>
      <c r="N24" s="113">
        <f t="shared" si="12"/>
        <v>3.8529411764705883</v>
      </c>
      <c r="O24" s="114">
        <f t="shared" si="12"/>
        <v>4.117647058823529</v>
      </c>
      <c r="P24" s="113">
        <f t="shared" si="12"/>
        <v>3.1136363636363638</v>
      </c>
      <c r="Q24" s="114">
        <f t="shared" si="12"/>
        <v>3.2272727272727271</v>
      </c>
      <c r="R24" s="113">
        <f t="shared" si="12"/>
        <v>3.0454545454545454</v>
      </c>
      <c r="S24" s="114">
        <f t="shared" si="12"/>
        <v>2.8636363636363638</v>
      </c>
      <c r="T24" s="113">
        <f t="shared" si="12"/>
        <v>2.9772727272727271</v>
      </c>
      <c r="U24" s="114">
        <f t="shared" si="12"/>
        <v>3.1818181818181817</v>
      </c>
      <c r="V24" s="113">
        <f t="shared" si="12"/>
        <v>3.0227272727272729</v>
      </c>
      <c r="W24" s="114">
        <f t="shared" si="12"/>
        <v>3.1136363636363638</v>
      </c>
      <c r="X24" s="113">
        <f t="shared" si="12"/>
        <v>3.0454545454545454</v>
      </c>
      <c r="Y24" s="114">
        <f t="shared" si="12"/>
        <v>3.2045454545454546</v>
      </c>
      <c r="Z24" s="113">
        <f t="shared" si="12"/>
        <v>3.4090909090909092</v>
      </c>
      <c r="AA24" s="114">
        <f t="shared" si="12"/>
        <v>3.1363636363636362</v>
      </c>
      <c r="AB24" s="113">
        <f t="shared" si="12"/>
        <v>3.1590909090909092</v>
      </c>
      <c r="AC24" s="114">
        <f t="shared" si="12"/>
        <v>3.2954545454545454</v>
      </c>
      <c r="AD24" s="113">
        <f t="shared" si="12"/>
        <v>3.3636363636363638</v>
      </c>
      <c r="AE24" s="114">
        <f t="shared" si="12"/>
        <v>3.25</v>
      </c>
      <c r="AF24" s="113">
        <f t="shared" si="12"/>
        <v>3.4090909090909092</v>
      </c>
      <c r="AG24" s="114">
        <f t="shared" si="12"/>
        <v>3.2272727272727271</v>
      </c>
      <c r="AH24" s="113">
        <f t="shared" si="12"/>
        <v>3.25</v>
      </c>
      <c r="AI24" s="114">
        <f t="shared" si="12"/>
        <v>2.9318181818181817</v>
      </c>
      <c r="AJ24" s="113">
        <f t="shared" si="12"/>
        <v>0</v>
      </c>
      <c r="AK24" s="114">
        <f t="shared" si="12"/>
        <v>0</v>
      </c>
      <c r="AL24" s="113">
        <f t="shared" si="12"/>
        <v>3.0454545454545454</v>
      </c>
      <c r="AM24" s="114">
        <f t="shared" si="12"/>
        <v>3.2272727272727271</v>
      </c>
      <c r="AN24" s="113">
        <f t="shared" si="12"/>
        <v>5.884615384615385</v>
      </c>
      <c r="AO24" s="114">
        <f t="shared" si="12"/>
        <v>6.0769230769230766</v>
      </c>
      <c r="AP24" s="113">
        <f t="shared" si="12"/>
        <v>5.4440850277264321</v>
      </c>
      <c r="AQ24" s="114">
        <f t="shared" si="12"/>
        <v>3.9366053169734152</v>
      </c>
      <c r="AR24" s="113">
        <f t="shared" si="12"/>
        <v>3.1363636363636362</v>
      </c>
      <c r="AS24" s="114">
        <f t="shared" si="12"/>
        <v>3.25</v>
      </c>
      <c r="AT24" s="113">
        <f t="shared" si="12"/>
        <v>3.4318181818181817</v>
      </c>
      <c r="AU24" s="114" t="e">
        <f t="shared" si="12"/>
        <v>#N/A</v>
      </c>
      <c r="AV24" s="113" t="e">
        <f t="shared" si="12"/>
        <v>#N/A</v>
      </c>
      <c r="AW24" s="114" t="e">
        <f t="shared" si="12"/>
        <v>#N/A</v>
      </c>
      <c r="AX24" s="113" t="e">
        <f t="shared" si="12"/>
        <v>#N/A</v>
      </c>
      <c r="AY24" s="114" t="e">
        <f t="shared" si="12"/>
        <v>#N/A</v>
      </c>
      <c r="AZ24" s="113" t="e">
        <f t="shared" si="12"/>
        <v>#N/A</v>
      </c>
      <c r="BB24" s="49" t="e">
        <f>BB30/(BB26+AY28)</f>
        <v>#N/A</v>
      </c>
      <c r="BC24" s="52" t="e">
        <f>BC30/(BC26+AZ28)</f>
        <v>#N/A</v>
      </c>
      <c r="BD24" s="49" t="e">
        <f>BD30/(BD26+BB28)</f>
        <v>#N/A</v>
      </c>
    </row>
    <row r="25" spans="1:58" ht="25.5" x14ac:dyDescent="0.6">
      <c r="A25" s="42" t="s">
        <v>76</v>
      </c>
      <c r="B25" s="175" t="s">
        <v>62</v>
      </c>
      <c r="C25" s="175"/>
      <c r="D25" s="176">
        <f>AVERAGE(C24:D24)</f>
        <v>3.6153846153846154</v>
      </c>
      <c r="E25" s="176">
        <f t="shared" ref="E25:G25" si="13">AVERAGE(D24:E24)</f>
        <v>3.4830316742081449</v>
      </c>
      <c r="F25" s="176">
        <f t="shared" si="13"/>
        <v>3.4411764705882355</v>
      </c>
      <c r="G25" s="176">
        <f t="shared" si="13"/>
        <v>3.8529411764705879</v>
      </c>
      <c r="H25" s="122">
        <f>AVERAGE(G24:H24)</f>
        <v>4.1764705882352935</v>
      </c>
      <c r="I25" s="123">
        <f t="shared" ref="I25:AZ25" si="14">AVERAGE(H24:I24)</f>
        <v>3.8676470588235294</v>
      </c>
      <c r="J25" s="122">
        <f t="shared" si="14"/>
        <v>3.0614973262032086</v>
      </c>
      <c r="K25" s="123">
        <f t="shared" si="14"/>
        <v>2.7386363636363633</v>
      </c>
      <c r="L25" s="122">
        <f t="shared" si="14"/>
        <v>2.8636363636363633</v>
      </c>
      <c r="M25" s="123">
        <f t="shared" si="14"/>
        <v>3.3629679144385025</v>
      </c>
      <c r="N25" s="122">
        <f t="shared" si="14"/>
        <v>3.8235294117647056</v>
      </c>
      <c r="O25" s="123">
        <f t="shared" si="14"/>
        <v>3.9852941176470589</v>
      </c>
      <c r="P25" s="122">
        <f t="shared" si="14"/>
        <v>3.6156417112299462</v>
      </c>
      <c r="Q25" s="123">
        <f t="shared" si="14"/>
        <v>3.1704545454545454</v>
      </c>
      <c r="R25" s="122">
        <f t="shared" si="14"/>
        <v>3.1363636363636362</v>
      </c>
      <c r="S25" s="123">
        <f t="shared" si="14"/>
        <v>2.9545454545454546</v>
      </c>
      <c r="T25" s="122">
        <f t="shared" si="14"/>
        <v>2.9204545454545454</v>
      </c>
      <c r="U25" s="123">
        <f t="shared" si="14"/>
        <v>3.0795454545454541</v>
      </c>
      <c r="V25" s="122">
        <f t="shared" si="14"/>
        <v>3.1022727272727275</v>
      </c>
      <c r="W25" s="123">
        <f t="shared" si="14"/>
        <v>3.0681818181818183</v>
      </c>
      <c r="X25" s="122">
        <f t="shared" si="14"/>
        <v>3.0795454545454546</v>
      </c>
      <c r="Y25" s="123">
        <f t="shared" si="14"/>
        <v>3.125</v>
      </c>
      <c r="Z25" s="122">
        <f t="shared" si="14"/>
        <v>3.3068181818181817</v>
      </c>
      <c r="AA25" s="123">
        <f t="shared" si="14"/>
        <v>3.2727272727272725</v>
      </c>
      <c r="AB25" s="122">
        <f t="shared" si="14"/>
        <v>3.1477272727272725</v>
      </c>
      <c r="AC25" s="123">
        <f t="shared" si="14"/>
        <v>3.2272727272727275</v>
      </c>
      <c r="AD25" s="122">
        <f t="shared" si="14"/>
        <v>3.3295454545454546</v>
      </c>
      <c r="AE25" s="123">
        <f t="shared" si="14"/>
        <v>3.3068181818181817</v>
      </c>
      <c r="AF25" s="122">
        <f t="shared" si="14"/>
        <v>3.3295454545454546</v>
      </c>
      <c r="AG25" s="123">
        <f t="shared" si="14"/>
        <v>3.3181818181818183</v>
      </c>
      <c r="AH25" s="122">
        <f t="shared" si="14"/>
        <v>3.2386363636363633</v>
      </c>
      <c r="AI25" s="123">
        <f t="shared" si="14"/>
        <v>3.0909090909090908</v>
      </c>
      <c r="AJ25" s="122">
        <f t="shared" si="14"/>
        <v>1.4659090909090908</v>
      </c>
      <c r="AK25" s="123">
        <f t="shared" si="14"/>
        <v>0</v>
      </c>
      <c r="AL25" s="122">
        <f t="shared" si="14"/>
        <v>1.5227272727272727</v>
      </c>
      <c r="AM25" s="123">
        <f t="shared" si="14"/>
        <v>3.1363636363636362</v>
      </c>
      <c r="AN25" s="122">
        <f t="shared" si="14"/>
        <v>4.5559440559440558</v>
      </c>
      <c r="AO25" s="123">
        <f t="shared" si="14"/>
        <v>5.9807692307692308</v>
      </c>
      <c r="AP25" s="122">
        <f t="shared" si="14"/>
        <v>5.7605040523247544</v>
      </c>
      <c r="AQ25" s="123">
        <f t="shared" si="14"/>
        <v>4.6903451723499234</v>
      </c>
      <c r="AR25" s="122">
        <f t="shared" si="14"/>
        <v>3.5364844766685257</v>
      </c>
      <c r="AS25" s="123">
        <f t="shared" si="14"/>
        <v>3.1931818181818183</v>
      </c>
      <c r="AT25" s="122">
        <f t="shared" si="14"/>
        <v>3.3409090909090908</v>
      </c>
      <c r="AU25" s="123" t="e">
        <f t="shared" si="14"/>
        <v>#N/A</v>
      </c>
      <c r="AV25" s="122" t="e">
        <f t="shared" si="14"/>
        <v>#N/A</v>
      </c>
      <c r="AW25" s="123" t="e">
        <f t="shared" si="14"/>
        <v>#N/A</v>
      </c>
      <c r="AX25" s="122" t="e">
        <f t="shared" si="14"/>
        <v>#N/A</v>
      </c>
      <c r="AY25" s="123" t="e">
        <f t="shared" si="14"/>
        <v>#N/A</v>
      </c>
      <c r="AZ25" s="122" t="e">
        <f t="shared" si="14"/>
        <v>#N/A</v>
      </c>
      <c r="BB25" s="49">
        <f>'SDR Patient and Stations'!AX13</f>
        <v>0</v>
      </c>
      <c r="BC25" s="52">
        <f>'SDR Patient and Stations'!AY13</f>
        <v>0</v>
      </c>
      <c r="BD25" s="49">
        <f>'SDR Patient and Stations'!AZ13</f>
        <v>0</v>
      </c>
    </row>
    <row r="26" spans="1:58" x14ac:dyDescent="0.55000000000000004">
      <c r="A26" s="193" t="s">
        <v>39</v>
      </c>
      <c r="B26" s="193"/>
      <c r="C26" s="193"/>
      <c r="D26" s="193"/>
      <c r="E26" s="193"/>
      <c r="F26" s="25">
        <f>HLOOKUP(F19,'SDR Patient and Stations'!$B$6:$AT$14,5,FALSE)</f>
        <v>34</v>
      </c>
      <c r="G26" s="49">
        <f>IF((F26+E28+(IF(F16&gt;0,0,F16))&gt;'SDR Patient and Stations'!G8),'SDR Patient and Stations'!G8,(F26+E28+(IF(F16&gt;0,0,F16))))</f>
        <v>34</v>
      </c>
      <c r="H26" s="52">
        <f>IF((G26+F28+(IF(G16&gt;0,0,G16))&gt;'SDR Patient and Stations'!H8),'SDR Patient and Stations'!H8,(G26+F28+(IF(G16&gt;0,0,G16))))</f>
        <v>34</v>
      </c>
      <c r="I26" s="116">
        <f>IF((H26+G28+(IF(H16&gt;0,0,H16))&gt;'SDR Patient and Stations'!I8),'SDR Patient and Stations'!I8,(H26+G28+(IF(H16&gt;0,0,H16))))</f>
        <v>34</v>
      </c>
      <c r="J26" s="117">
        <f>IF((I26+H28+(IF(I16&gt;0,0,I16))&gt;'SDR Patient and Stations'!J8),'SDR Patient and Stations'!J8,(I26+H28+(IF(I16&gt;0,0,I16))))</f>
        <v>44</v>
      </c>
      <c r="K26" s="116">
        <f>IF((J26+I28+(IF(J16&gt;0,0,J16))&gt;'SDR Patient and Stations'!K8),'SDR Patient and Stations'!K8,(J26+I28+(IF(J16&gt;0,0,J16))))</f>
        <v>44</v>
      </c>
      <c r="L26" s="117">
        <f>IF((K26+J28+(IF(K16&gt;0,0,K16))&gt;'SDR Patient and Stations'!L8),'SDR Patient and Stations'!L8,(K26+J28+(IF(K16&gt;0,0,K16))))</f>
        <v>44</v>
      </c>
      <c r="M26" s="116">
        <f>IF((L26+K28+(IF(L16&gt;0,0,L16))&gt;'SDR Patient and Stations'!M8),'SDR Patient and Stations'!M8,(L26+K28+(IF(L16&gt;0,0,L16))))</f>
        <v>34</v>
      </c>
      <c r="N26" s="117">
        <f>IF((M26+L28+(IF(M16&gt;0,0,M16))&gt;'SDR Patient and Stations'!N8),'SDR Patient and Stations'!N8,(M26+L28+(IF(M16&gt;0,0,M16))))</f>
        <v>34</v>
      </c>
      <c r="O26" s="116">
        <f>IF((N26+M28+(IF(N16&gt;0,0,N16))&gt;'SDR Patient and Stations'!O8),'SDR Patient and Stations'!O8,(N26+M28+(IF(N16&gt;0,0,N16))))</f>
        <v>34</v>
      </c>
      <c r="P26" s="117">
        <f>IF((O26+N28+(IF(O16&gt;0,0,O16))&gt;'SDR Patient and Stations'!P8),'SDR Patient and Stations'!P8,(O26+N28+(IF(O16&gt;0,0,O16))))</f>
        <v>44</v>
      </c>
      <c r="Q26" s="116">
        <f>IF((P26+O28+(IF(P16&gt;0,0,P16))&gt;'SDR Patient and Stations'!Q8),'SDR Patient and Stations'!Q8,(P26+O28+(IF(P16&gt;0,0,P16))))</f>
        <v>44</v>
      </c>
      <c r="R26" s="117">
        <f>IF((Q26+P28+(IF(Q16&gt;0,0,Q16))&gt;'SDR Patient and Stations'!R8),'SDR Patient and Stations'!R8,(Q26+P28+(IF(Q16&gt;0,0,Q16))))</f>
        <v>44</v>
      </c>
      <c r="S26" s="116">
        <f>IF((R26+Q28+(IF(R16&gt;0,0,R16))&gt;'SDR Patient and Stations'!S8),'SDR Patient and Stations'!S8,(R26+Q28+(IF(R16&gt;0,0,R16))))</f>
        <v>44</v>
      </c>
      <c r="T26" s="117">
        <f>IF((S26+R28+(IF(S16&gt;0,0,S16))&gt;'SDR Patient and Stations'!T8),'SDR Patient and Stations'!T8,(S26+R28+(IF(S16&gt;0,0,S16))))</f>
        <v>44</v>
      </c>
      <c r="U26" s="116">
        <f>IF((T26+S28+(IF(T16&gt;0,0,T16))&gt;'SDR Patient and Stations'!U8),'SDR Patient and Stations'!U8,(T26+S28+(IF(T16&gt;0,0,T16))))</f>
        <v>44</v>
      </c>
      <c r="V26" s="117">
        <f>IF((U26+T28+(IF(U16&gt;0,0,U16))&gt;'SDR Patient and Stations'!V8),'SDR Patient and Stations'!V8,(U26+T28+(IF(U16&gt;0,0,U16))))</f>
        <v>44</v>
      </c>
      <c r="W26" s="116">
        <f>IF((V26+U28+(IF(V16&gt;0,0,V16))&gt;'SDR Patient and Stations'!W8),'SDR Patient and Stations'!W8,(V26+U28+(IF(V16&gt;0,0,V16))))</f>
        <v>44</v>
      </c>
      <c r="X26" s="117">
        <f>IF((W26+V28+(IF(W16&gt;0,0,W16))&gt;'SDR Patient and Stations'!X8),'SDR Patient and Stations'!X8,(W26+V28+(IF(W16&gt;0,0,W16))))</f>
        <v>44</v>
      </c>
      <c r="Y26" s="116">
        <f>IF((X26+W28+(IF(X16&gt;0,0,X16))&gt;'SDR Patient and Stations'!Y8),'SDR Patient and Stations'!Y8,(X26+W28+(IF(X16&gt;0,0,X16))))</f>
        <v>44</v>
      </c>
      <c r="Z26" s="117">
        <f>IF((Y26+X28+(IF(Y16&gt;0,0,Y16))&gt;'SDR Patient and Stations'!Z8),'SDR Patient and Stations'!Z8,(Y26+X28+(IF(Y16&gt;0,0,Y16))))</f>
        <v>44</v>
      </c>
      <c r="AA26" s="116">
        <f>IF((Z26+Y28+(IF(Z16&gt;0,0,Z16))&gt;'SDR Patient and Stations'!AA8),'SDR Patient and Stations'!AA8,(Z26+Y28+(IF(Z16&gt;0,0,Z16))))</f>
        <v>44</v>
      </c>
      <c r="AB26" s="117">
        <f>IF((AA26+Z28+(IF(AA16&gt;0,0,AA16))&gt;'SDR Patient and Stations'!AB8),'SDR Patient and Stations'!AB8,(AA26+Z28+(IF(AA16&gt;0,0,AA16))))</f>
        <v>44</v>
      </c>
      <c r="AC26" s="116">
        <f>IF((AB26+AA28+(IF(AB16&gt;0,0,AB16))&gt;'SDR Patient and Stations'!AC8),'SDR Patient and Stations'!AC8,(AB26+AA28+(IF(AB16&gt;0,0,AB16))))</f>
        <v>44</v>
      </c>
      <c r="AD26" s="117">
        <f>IF((AC26+AB28+(IF(AC16&gt;0,0,AC16))&gt;'SDR Patient and Stations'!AD8),'SDR Patient and Stations'!AD8,(AC26+AB28+(IF(AC16&gt;0,0,AC16))))</f>
        <v>44</v>
      </c>
      <c r="AE26" s="116">
        <f>IF((AD26+AC28+(IF(AD16&gt;0,0,AD16))&gt;'SDR Patient and Stations'!AE8),'SDR Patient and Stations'!AE8,(AD26+AC28+(IF(AD16&gt;0,0,AD16))))</f>
        <v>44</v>
      </c>
      <c r="AF26" s="117">
        <f>IF((AE26+AD28+(IF(AE16&gt;0,0,AE16))&gt;'SDR Patient and Stations'!AF8),'SDR Patient and Stations'!AF8,(AE26+AD28+(IF(AE16&gt;0,0,AE16))))</f>
        <v>44</v>
      </c>
      <c r="AG26" s="116">
        <f>IF((AF26+AE28+(IF(AF16&gt;0,0,AF16))&gt;'SDR Patient and Stations'!AG8),'SDR Patient and Stations'!AG8,(AF26+AE28+(IF(AF16&gt;0,0,AF16))))</f>
        <v>44</v>
      </c>
      <c r="AH26" s="117">
        <f>IF((AG26+AF28+(IF(AG16&gt;0,0,AG16))&gt;'SDR Patient and Stations'!AH8),'SDR Patient and Stations'!AH8,(AG26+AF28+(IF(AG16&gt;0,0,AG16))))</f>
        <v>44</v>
      </c>
      <c r="AI26" s="116">
        <f>IF((AH26+AG28+(IF(AH16&gt;0,0,AH16))&gt;'SDR Patient and Stations'!AI8),'SDR Patient and Stations'!AI8,(AH26+AG28+(IF(AH16&gt;0,0,AH16))))</f>
        <v>44</v>
      </c>
      <c r="AJ26" s="117">
        <f>IF((AI26+AH28+(IF(AI16&gt;0,0,AI16))&gt;'SDR Patient and Stations'!AJ8),'SDR Patient and Stations'!AJ8,(AI26+AH28+(IF(AI16&gt;0,0,AI16))))</f>
        <v>44</v>
      </c>
      <c r="AK26" s="116">
        <f>IF((AJ26+AI28+(IF(AJ16&gt;0,0,AJ16))&gt;'SDR Patient and Stations'!AK8),'SDR Patient and Stations'!AK8,(AJ26+AI28+(IF(AJ16&gt;0,0,AJ16))))</f>
        <v>44</v>
      </c>
      <c r="AL26" s="117">
        <f>IF((AK26+AJ28+(IF(AK16&gt;0,0,AK16))&gt;'SDR Patient and Stations'!AL8),'SDR Patient and Stations'!AL8,(AK26+AJ28+(IF(AK16&gt;0,0,AK16))))</f>
        <v>44</v>
      </c>
      <c r="AM26" s="116">
        <f>IF((AL26+AK28+(IF(AL16&gt;0,0,AL16))&gt;'SDR Patient and Stations'!AM8),'SDR Patient and Stations'!AM8,(AL26+AK28+(IF(AL16&gt;0,0,AL16))))</f>
        <v>44</v>
      </c>
      <c r="AN26" s="117">
        <f>IF((AM26+AL28+(IF(AM16&gt;0,0,AM16))&gt;'SDR Patient and Stations'!AN8),'SDR Patient and Stations'!AN8,(AM26+AL28+(IF(AM16&gt;0,0,AM16))))</f>
        <v>26</v>
      </c>
      <c r="AO26" s="116">
        <f>IF((AN26+AM28+(IF(AN16&gt;0,0,AN16))&gt;'SDR Patient and Stations'!AO8),'SDR Patient and Stations'!AO8,(AN26+AM28+(IF(AN16&gt;0,0,AN16))))</f>
        <v>26</v>
      </c>
      <c r="AP26" s="117">
        <f>IF((AO26+AN28+(IF(AO16&gt;0,0,AO16))&gt;'SDR Patient and Stations'!AP8),'SDR Patient and Stations'!AP8,(AO26+AN28+(IF(AO16&gt;0,0,AO16))))</f>
        <v>28.103896103896105</v>
      </c>
      <c r="AQ26" s="116">
        <f>IF((AP26+AO28+(IF(AP16&gt;0,0,AP16))&gt;'SDR Patient and Stations'!AQ8),'SDR Patient and Stations'!AQ8,(AP26+AO28+(IF(AP16&gt;0,0,AP16))))</f>
        <v>38.103896103896105</v>
      </c>
      <c r="AR26" s="117">
        <f>IF((AQ26+AP28+(IF(AQ16&gt;0,0,AQ16))&gt;'SDR Patient and Stations'!AR8),'SDR Patient and Stations'!AR8,(AQ26+AP28+(IF(AQ16&gt;0,0,AQ16))))</f>
        <v>44</v>
      </c>
      <c r="AS26" s="116">
        <f>IF((AR26+AQ28+(IF(AR16&gt;0,0,AR16))&gt;'SDR Patient and Stations'!AS8),'SDR Patient and Stations'!AS8,(AR26+AQ28+(IF(AR16&gt;0,0,AR16))))</f>
        <v>44</v>
      </c>
      <c r="AT26" s="117">
        <f>IF((AS26+AR28+(IF(AS16&gt;0,0,AS16))&gt;'SDR Patient and Stations'!AT8),'SDR Patient and Stations'!AT8,(AS26+AR28+(IF(AS16&gt;0,0,AS16))))</f>
        <v>44</v>
      </c>
      <c r="AU26" s="116">
        <f>IF((AT26+AS28+(IF(AT16&gt;0,0,AT16))&gt;'SDR Patient and Stations'!AU8),'SDR Patient and Stations'!AU8,(AT26+AS28+(IF(AT16&gt;0,0,AT16))))</f>
        <v>0</v>
      </c>
      <c r="AV26" s="117">
        <f>IF((AU26+AT28+(IF(AU16&gt;0,0,AU16))&gt;'SDR Patient and Stations'!AV8),'SDR Patient and Stations'!AV8,(AU26+AT28+(IF(AU16&gt;0,0,AU16))))</f>
        <v>0</v>
      </c>
      <c r="AW26" s="116">
        <f>IF((AV26+AU28+(IF(AV16&gt;0,0,AV16))&gt;'SDR Patient and Stations'!AW8),'SDR Patient and Stations'!AW8,(AV26+AU28+(IF(AV16&gt;0,0,AV16))))</f>
        <v>0</v>
      </c>
      <c r="AX26" s="117" t="e">
        <f>IF((AW26+AV28+(IF(AW16&gt;0,0,AW16))&gt;'SDR Patient and Stations'!AX8),'SDR Patient and Stations'!AX8,(AW26+AV28+(IF(AW16&gt;0,0,AW16))))</f>
        <v>#N/A</v>
      </c>
      <c r="AY26" s="116" t="e">
        <f>IF((AX26+AW28+(IF(AX16&gt;0,0,AX16))&gt;'SDR Patient and Stations'!AY8),'SDR Patient and Stations'!AY8,(AX26+AW28+(IF(AX16&gt;0,0,AX16))))</f>
        <v>#N/A</v>
      </c>
      <c r="AZ26" s="117" t="e">
        <f>IF((AY26+AX28+(IF(AY16&gt;0,0,AY16))&gt;'SDR Patient and Stations'!AZ8),'SDR Patient and Stations'!AZ8,(AY26+AX28+(IF(AY16&gt;0,0,AY16))))</f>
        <v>#N/A</v>
      </c>
      <c r="BB26" s="49" t="e">
        <f>HLOOKUP(BB19,'SDR Patient and Stations'!$B$6:$AT$13,4,FALSE)</f>
        <v>#N/A</v>
      </c>
      <c r="BC26" s="52" t="e">
        <f>HLOOKUP(BC19,'SDR Patient and Stations'!$B$6:$AT$13,4,FALSE)</f>
        <v>#N/A</v>
      </c>
      <c r="BD26" s="49" t="e">
        <f>HLOOKUP(BD19,'SDR Patient and Stations'!$B$6:$AT$13,4,FALSE)</f>
        <v>#N/A</v>
      </c>
      <c r="BE26" s="52" t="e">
        <f>HLOOKUP(BE19,'SDR Patient and Stations'!$B$6:$AT$13,4,FALSE)</f>
        <v>#N/A</v>
      </c>
    </row>
    <row r="27" spans="1:58" ht="42.75" customHeight="1" x14ac:dyDescent="0.55000000000000004">
      <c r="A27" s="194" t="s">
        <v>59</v>
      </c>
      <c r="B27" s="194"/>
      <c r="F27" s="25"/>
      <c r="G27" s="49"/>
      <c r="H27" s="52"/>
      <c r="I27" s="49"/>
      <c r="J27" s="52"/>
      <c r="K27" s="49"/>
      <c r="L27" s="52"/>
      <c r="M27" s="49"/>
      <c r="N27" s="52"/>
      <c r="O27" s="49"/>
      <c r="P27" s="52"/>
      <c r="Q27" s="49"/>
      <c r="R27" s="52"/>
      <c r="S27" s="49"/>
      <c r="T27" s="52"/>
      <c r="U27" s="49"/>
      <c r="V27" s="52"/>
      <c r="W27" s="49"/>
      <c r="X27" s="52"/>
      <c r="Y27" s="49"/>
      <c r="Z27" s="52"/>
      <c r="AA27" s="49"/>
      <c r="AB27" s="52"/>
      <c r="AC27" s="49"/>
      <c r="AD27" s="52"/>
      <c r="AE27" s="49"/>
      <c r="AF27" s="52"/>
      <c r="AG27" s="49"/>
      <c r="AH27" s="52"/>
      <c r="AI27" s="49"/>
      <c r="AJ27" s="52"/>
      <c r="AK27" s="49"/>
      <c r="AL27" s="52"/>
      <c r="AM27" s="49"/>
      <c r="AN27" s="52"/>
      <c r="AO27" s="49"/>
      <c r="AP27" s="52"/>
      <c r="AQ27" s="49"/>
      <c r="AR27" s="52"/>
      <c r="AS27" s="49"/>
      <c r="AT27" s="52"/>
      <c r="AU27" s="49"/>
      <c r="AV27" s="52"/>
      <c r="AW27" s="49"/>
      <c r="AX27" s="52"/>
      <c r="AY27" s="49"/>
      <c r="AZ27" s="52"/>
      <c r="BB27" s="49"/>
      <c r="BC27" s="52"/>
      <c r="BD27" s="49"/>
      <c r="BE27" s="52"/>
    </row>
    <row r="28" spans="1:58" x14ac:dyDescent="0.55000000000000004">
      <c r="A28" s="193" t="s">
        <v>58</v>
      </c>
      <c r="B28" s="193"/>
      <c r="F28" s="25"/>
      <c r="G28" s="116">
        <f>IF(F49&lt;0,0,F49)</f>
        <v>0</v>
      </c>
      <c r="H28" s="117">
        <f t="shared" ref="H28:AZ28" si="15">IF(G49&lt;0,0,G49)</f>
        <v>10</v>
      </c>
      <c r="I28" s="116">
        <f t="shared" si="15"/>
        <v>10</v>
      </c>
      <c r="J28" s="117">
        <f t="shared" si="15"/>
        <v>1.8425848345203164</v>
      </c>
      <c r="K28" s="116">
        <f t="shared" si="15"/>
        <v>0</v>
      </c>
      <c r="L28" s="117">
        <f t="shared" si="15"/>
        <v>0</v>
      </c>
      <c r="M28" s="116">
        <f t="shared" si="15"/>
        <v>0</v>
      </c>
      <c r="N28" s="117">
        <f t="shared" si="15"/>
        <v>10</v>
      </c>
      <c r="O28" s="116">
        <f t="shared" si="15"/>
        <v>10</v>
      </c>
      <c r="P28" s="117">
        <f t="shared" si="15"/>
        <v>10</v>
      </c>
      <c r="Q28" s="116">
        <f t="shared" si="15"/>
        <v>3.2390013087687493</v>
      </c>
      <c r="R28" s="117">
        <f t="shared" si="15"/>
        <v>5.9752156240705858</v>
      </c>
      <c r="S28" s="116">
        <f t="shared" si="15"/>
        <v>0</v>
      </c>
      <c r="T28" s="117">
        <f t="shared" si="15"/>
        <v>0</v>
      </c>
      <c r="U28" s="116">
        <f t="shared" si="15"/>
        <v>0</v>
      </c>
      <c r="V28" s="117">
        <f t="shared" si="15"/>
        <v>3.4898236092265975</v>
      </c>
      <c r="W28" s="116">
        <f t="shared" si="15"/>
        <v>0</v>
      </c>
      <c r="X28" s="117">
        <f t="shared" si="15"/>
        <v>2.5177951819173217</v>
      </c>
      <c r="Y28" s="116">
        <f t="shared" si="15"/>
        <v>0</v>
      </c>
      <c r="Z28" s="117">
        <f t="shared" si="15"/>
        <v>4.5328581193242812</v>
      </c>
      <c r="AA28" s="116">
        <f t="shared" si="15"/>
        <v>9.3225898189401875</v>
      </c>
      <c r="AB28" s="117">
        <f t="shared" si="15"/>
        <v>2.1426633068424081</v>
      </c>
      <c r="AC28" s="116">
        <f t="shared" si="15"/>
        <v>0.48973012802800042</v>
      </c>
      <c r="AD28" s="117">
        <f t="shared" si="15"/>
        <v>1.5086580086580028</v>
      </c>
      <c r="AE28" s="116">
        <f t="shared" si="15"/>
        <v>7.5339732731037117</v>
      </c>
      <c r="AF28" s="117">
        <f t="shared" si="15"/>
        <v>3.7646454265159335</v>
      </c>
      <c r="AG28" s="116">
        <f t="shared" si="15"/>
        <v>6.3806538289296952</v>
      </c>
      <c r="AH28" s="117">
        <f t="shared" si="15"/>
        <v>0.23481923481924127</v>
      </c>
      <c r="AI28" s="116">
        <f t="shared" si="15"/>
        <v>2.4285714285714306</v>
      </c>
      <c r="AJ28" s="117">
        <f t="shared" si="15"/>
        <v>0</v>
      </c>
      <c r="AK28" s="116">
        <f t="shared" si="15"/>
        <v>0</v>
      </c>
      <c r="AL28" s="117">
        <f t="shared" si="15"/>
        <v>0</v>
      </c>
      <c r="AM28" s="116">
        <f t="shared" si="15"/>
        <v>0</v>
      </c>
      <c r="AN28" s="117">
        <f t="shared" si="15"/>
        <v>2.1038961038961048</v>
      </c>
      <c r="AO28" s="116">
        <f t="shared" si="15"/>
        <v>10</v>
      </c>
      <c r="AP28" s="117">
        <f t="shared" si="15"/>
        <v>10</v>
      </c>
      <c r="AQ28" s="116">
        <f t="shared" si="15"/>
        <v>10</v>
      </c>
      <c r="AR28" s="117">
        <f t="shared" si="15"/>
        <v>9.6424751718869359</v>
      </c>
      <c r="AS28" s="116">
        <f t="shared" si="15"/>
        <v>0</v>
      </c>
      <c r="AT28" s="117">
        <f t="shared" si="15"/>
        <v>0</v>
      </c>
      <c r="AU28" s="116">
        <f t="shared" si="15"/>
        <v>5.3528138528138527</v>
      </c>
      <c r="AV28" s="117" t="e">
        <f t="shared" si="15"/>
        <v>#N/A</v>
      </c>
      <c r="AW28" s="116" t="e">
        <f t="shared" si="15"/>
        <v>#N/A</v>
      </c>
      <c r="AX28" s="117" t="e">
        <f t="shared" si="15"/>
        <v>#N/A</v>
      </c>
      <c r="AY28" s="116" t="e">
        <f t="shared" si="15"/>
        <v>#N/A</v>
      </c>
      <c r="AZ28" s="117" t="e">
        <f t="shared" si="15"/>
        <v>#N/A</v>
      </c>
      <c r="BB28" s="49"/>
      <c r="BC28" s="52"/>
      <c r="BD28" s="49"/>
      <c r="BE28" s="52"/>
    </row>
    <row r="29" spans="1:58" ht="35.25" customHeight="1" x14ac:dyDescent="0.55000000000000004">
      <c r="A29" s="195" t="s">
        <v>60</v>
      </c>
      <c r="B29" s="196"/>
      <c r="F29" s="25"/>
      <c r="G29" s="49"/>
      <c r="H29" s="52"/>
      <c r="I29" s="49"/>
      <c r="J29" s="52"/>
      <c r="K29" s="49"/>
      <c r="L29" s="52"/>
      <c r="M29" s="49"/>
      <c r="N29" s="52"/>
      <c r="O29" s="49"/>
      <c r="P29" s="52"/>
      <c r="Q29" s="49"/>
      <c r="R29" s="52"/>
      <c r="S29" s="49"/>
      <c r="T29" s="52"/>
      <c r="U29" s="49"/>
      <c r="V29" s="52"/>
      <c r="W29" s="49"/>
      <c r="X29" s="52"/>
      <c r="Y29" s="49"/>
      <c r="Z29" s="52"/>
      <c r="AA29" s="49"/>
      <c r="AB29" s="52"/>
      <c r="AC29" s="49"/>
      <c r="AD29" s="52"/>
      <c r="AE29" s="49"/>
      <c r="AF29" s="52"/>
      <c r="AG29" s="49"/>
      <c r="AH29" s="52"/>
      <c r="AI29" s="49"/>
      <c r="AJ29" s="52"/>
      <c r="AK29" s="49"/>
      <c r="AL29" s="52"/>
      <c r="AM29" s="49"/>
      <c r="AN29" s="52"/>
      <c r="AO29" s="49"/>
      <c r="AP29" s="52"/>
      <c r="AQ29" s="49"/>
      <c r="AR29" s="52"/>
      <c r="AS29" s="49"/>
      <c r="AT29" s="52"/>
      <c r="AU29" s="49"/>
      <c r="AV29" s="52"/>
      <c r="AW29" s="49"/>
      <c r="AX29" s="52"/>
      <c r="AY29" s="49"/>
      <c r="AZ29" s="52"/>
      <c r="BB29" s="49"/>
      <c r="BC29" s="52"/>
      <c r="BD29" s="49"/>
      <c r="BE29" s="52"/>
    </row>
    <row r="30" spans="1:58" x14ac:dyDescent="0.55000000000000004">
      <c r="B30" s="3" t="s">
        <v>41</v>
      </c>
      <c r="F30" s="25">
        <f>HLOOKUP(F19,'SDR Patient and Stations'!$B$6:$AT$14,4,FALSE)</f>
        <v>124</v>
      </c>
      <c r="G30" s="68">
        <f>HLOOKUP(G19,'SDR Patient and Stations'!$B$6:$AT$14,4,FALSE)</f>
        <v>138</v>
      </c>
      <c r="H30" s="60">
        <f>HLOOKUP(H19,'SDR Patient and Stations'!$B$6:$AT$14,4,FALSE)</f>
        <v>146</v>
      </c>
      <c r="I30" s="68">
        <f>HLOOKUP(I19,'SDR Patient and Stations'!$B$6:$AT$14,4,FALSE)</f>
        <v>117</v>
      </c>
      <c r="J30" s="60">
        <f>HLOOKUP(J19,'SDR Patient and Stations'!$B$6:$AT$14,4,FALSE)</f>
        <v>118</v>
      </c>
      <c r="K30" s="68">
        <f>HLOOKUP(K19,'SDR Patient and Stations'!$B$6:$AT$14,4,FALSE)</f>
        <v>123</v>
      </c>
      <c r="L30" s="60">
        <f>HLOOKUP(L19,'SDR Patient and Stations'!$B$6:$AT$14,4,FALSE)</f>
        <v>129</v>
      </c>
      <c r="M30" s="68">
        <f>HLOOKUP(M19,'SDR Patient and Stations'!$B$6:$AT$14,4,FALSE)</f>
        <v>129</v>
      </c>
      <c r="N30" s="60">
        <f>HLOOKUP(N19,'SDR Patient and Stations'!$B$6:$AT$14,4,FALSE)</f>
        <v>131</v>
      </c>
      <c r="O30" s="68">
        <f>HLOOKUP(O19,'SDR Patient and Stations'!$B$6:$AT$14,4,FALSE)</f>
        <v>140</v>
      </c>
      <c r="P30" s="60">
        <f>HLOOKUP(P19,'SDR Patient and Stations'!$B$6:$AT$14,4,FALSE)</f>
        <v>137</v>
      </c>
      <c r="Q30" s="68">
        <f>HLOOKUP(Q19,'SDR Patient and Stations'!$B$6:$AT$14,4,FALSE)</f>
        <v>142</v>
      </c>
      <c r="R30" s="60">
        <f>HLOOKUP(R19,'SDR Patient and Stations'!$B$6:$AT$14,4,FALSE)</f>
        <v>134</v>
      </c>
      <c r="S30" s="68">
        <f>HLOOKUP(S19,'SDR Patient and Stations'!$B$6:$AT$14,4,FALSE)</f>
        <v>126</v>
      </c>
      <c r="T30" s="60">
        <f>HLOOKUP(T19,'SDR Patient and Stations'!$B$6:$AT$14,4,FALSE)</f>
        <v>131</v>
      </c>
      <c r="U30" s="68">
        <f>HLOOKUP(U19,'SDR Patient and Stations'!$B$6:$AT$14,4,FALSE)</f>
        <v>140</v>
      </c>
      <c r="V30" s="60">
        <f>HLOOKUP(V19,'SDR Patient and Stations'!$B$6:$AT$14,4,FALSE)</f>
        <v>133</v>
      </c>
      <c r="W30" s="68">
        <f>HLOOKUP(W19,'SDR Patient and Stations'!$B$6:$AT$14,4,FALSE)</f>
        <v>137</v>
      </c>
      <c r="X30" s="60">
        <f>HLOOKUP(X19,'SDR Patient and Stations'!$B$6:$AT$14,4,FALSE)</f>
        <v>134</v>
      </c>
      <c r="Y30" s="68">
        <f>HLOOKUP(Y19,'SDR Patient and Stations'!$B$6:$AT$14,4,FALSE)</f>
        <v>141</v>
      </c>
      <c r="Z30" s="60">
        <f>HLOOKUP(Z19,'SDR Patient and Stations'!$B$6:$AT$14,4,FALSE)</f>
        <v>150</v>
      </c>
      <c r="AA30" s="68">
        <f>HLOOKUP(AA19,'SDR Patient and Stations'!$B$6:$AT$14,4,FALSE)</f>
        <v>138</v>
      </c>
      <c r="AB30" s="60">
        <f>HLOOKUP(AB19,'SDR Patient and Stations'!$B$6:$AT$14,4,FALSE)</f>
        <v>139</v>
      </c>
      <c r="AC30" s="68">
        <f>HLOOKUP(AC19,'SDR Patient and Stations'!$B$6:$AT$14,4,FALSE)</f>
        <v>145</v>
      </c>
      <c r="AD30" s="60">
        <f>HLOOKUP(AD19,'SDR Patient and Stations'!$B$6:$AT$14,4,FALSE)</f>
        <v>148</v>
      </c>
      <c r="AE30" s="68">
        <f>HLOOKUP(AE19,'SDR Patient and Stations'!$B$6:$AT$14,4,FALSE)</f>
        <v>143</v>
      </c>
      <c r="AF30" s="60">
        <f>HLOOKUP(AF19,'SDR Patient and Stations'!$B$6:$AT$14,4,FALSE)</f>
        <v>150</v>
      </c>
      <c r="AG30" s="68">
        <f>HLOOKUP(AG19,'SDR Patient and Stations'!$B$6:$AT$14,4,FALSE)</f>
        <v>142</v>
      </c>
      <c r="AH30" s="60">
        <f>HLOOKUP(AH19,'SDR Patient and Stations'!$B$6:$AT$14,4,FALSE)</f>
        <v>143</v>
      </c>
      <c r="AI30" s="68">
        <f>HLOOKUP(AI19,'SDR Patient and Stations'!$B$6:$AT$14,4,FALSE)</f>
        <v>129</v>
      </c>
      <c r="AJ30" s="60">
        <f>HLOOKUP(AJ19,'SDR Patient and Stations'!$B$6:$AT$14,4,FALSE)</f>
        <v>0</v>
      </c>
      <c r="AK30" s="68">
        <f>HLOOKUP(AK19,'SDR Patient and Stations'!$B$6:$AT$14,4,FALSE)</f>
        <v>0</v>
      </c>
      <c r="AL30" s="60">
        <f>HLOOKUP(AL19,'SDR Patient and Stations'!$B$6:$AT$14,4,FALSE)</f>
        <v>134</v>
      </c>
      <c r="AM30" s="68">
        <f>HLOOKUP(AM19,'SDR Patient and Stations'!$B$6:$AT$14,4,FALSE)</f>
        <v>142</v>
      </c>
      <c r="AN30" s="60">
        <f>HLOOKUP(AN19,'SDR Patient and Stations'!$B$6:$AT$14,4,FALSE)</f>
        <v>153</v>
      </c>
      <c r="AO30" s="68">
        <f>HLOOKUP(AO19,'SDR Patient and Stations'!$B$6:$AT$14,4,FALSE)</f>
        <v>158</v>
      </c>
      <c r="AP30" s="60">
        <f>HLOOKUP(AP19,'SDR Patient and Stations'!$B$6:$AT$14,4,FALSE)</f>
        <v>153</v>
      </c>
      <c r="AQ30" s="68">
        <f>HLOOKUP(AQ19,'SDR Patient and Stations'!$B$6:$AT$14,4,FALSE)</f>
        <v>150</v>
      </c>
      <c r="AR30" s="60">
        <f>HLOOKUP(AR19,'SDR Patient and Stations'!$B$6:$AT$14,4,FALSE)</f>
        <v>138</v>
      </c>
      <c r="AS30" s="68">
        <f>HLOOKUP(AS19,'SDR Patient and Stations'!$B$6:$AT$14,4,FALSE)</f>
        <v>143</v>
      </c>
      <c r="AT30" s="60">
        <f>HLOOKUP(AT19,'SDR Patient and Stations'!$B$6:$AT$14,4,FALSE)</f>
        <v>151</v>
      </c>
      <c r="AU30" s="68" t="e">
        <f>HLOOKUP(AU19,'SDR Patient and Stations'!$B$6:$AT$14,4,FALSE)</f>
        <v>#N/A</v>
      </c>
      <c r="AV30" s="60" t="e">
        <f>HLOOKUP(AV19,'SDR Patient and Stations'!$B$6:$AT$14,4,FALSE)</f>
        <v>#N/A</v>
      </c>
      <c r="AW30" s="68" t="e">
        <f>HLOOKUP(AW19,'SDR Patient and Stations'!$B$6:$AT$14,4,FALSE)</f>
        <v>#N/A</v>
      </c>
      <c r="AX30" s="60" t="e">
        <f>HLOOKUP(AX19,'SDR Patient and Stations'!$B$6:$AT$14,4,FALSE)</f>
        <v>#N/A</v>
      </c>
      <c r="AY30" s="68" t="e">
        <f>HLOOKUP(AY19,'SDR Patient and Stations'!$B$6:$AT$14,4,FALSE)</f>
        <v>#N/A</v>
      </c>
      <c r="AZ30" s="60" t="e">
        <f>HLOOKUP(AZ19,'SDR Patient and Stations'!$B$6:$AT$14,4,FALSE)</f>
        <v>#N/A</v>
      </c>
      <c r="BB30" s="68" t="e">
        <f>HLOOKUP(BB19,'SDR Patient and Stations'!$B$6:$AT$13,3,FALSE)</f>
        <v>#N/A</v>
      </c>
      <c r="BC30" s="60" t="e">
        <f>HLOOKUP(BC19,'SDR Patient and Stations'!$B$6:$AT$13,3,FALSE)</f>
        <v>#N/A</v>
      </c>
      <c r="BD30" s="68" t="e">
        <f>HLOOKUP(BD19,'SDR Patient and Stations'!$B$6:$AT$13,3,FALSE)</f>
        <v>#N/A</v>
      </c>
    </row>
    <row r="31" spans="1:58" x14ac:dyDescent="0.55000000000000004">
      <c r="B31" s="3"/>
      <c r="F31" s="3"/>
      <c r="G31" s="49"/>
      <c r="H31" s="52"/>
      <c r="I31" s="49"/>
      <c r="J31" s="52"/>
      <c r="K31" s="49"/>
      <c r="L31" s="52"/>
      <c r="M31" s="49"/>
      <c r="N31" s="52"/>
      <c r="O31" s="49"/>
      <c r="P31" s="52"/>
      <c r="Q31" s="49"/>
      <c r="R31" s="52"/>
      <c r="S31" s="49"/>
      <c r="T31" s="52"/>
      <c r="U31" s="49"/>
      <c r="V31" s="52"/>
      <c r="W31" s="49"/>
      <c r="X31" s="52"/>
      <c r="Y31" s="49"/>
      <c r="Z31" s="52"/>
      <c r="AA31" s="49"/>
      <c r="AB31" s="52"/>
      <c r="AC31" s="49"/>
      <c r="AD31" s="52"/>
      <c r="AE31" s="49"/>
      <c r="AF31" s="52"/>
      <c r="AG31" s="49"/>
      <c r="AH31" s="52"/>
      <c r="AI31" s="49"/>
      <c r="AJ31" s="52"/>
      <c r="AK31" s="49"/>
      <c r="AL31" s="52"/>
      <c r="AM31" s="49"/>
      <c r="AN31" s="52"/>
      <c r="AO31" s="49"/>
      <c r="AP31" s="52"/>
      <c r="AQ31" s="49"/>
      <c r="AR31" s="52"/>
      <c r="AS31" s="49"/>
      <c r="AT31" s="52"/>
      <c r="AU31" s="49"/>
      <c r="AV31" s="52"/>
      <c r="AW31" s="49"/>
      <c r="AX31" s="52"/>
      <c r="AY31" s="49"/>
      <c r="AZ31" s="52"/>
      <c r="BB31" s="49"/>
      <c r="BC31" s="52"/>
      <c r="BD31" s="49"/>
    </row>
    <row r="32" spans="1:58" x14ac:dyDescent="0.55000000000000004">
      <c r="B32" s="3" t="s">
        <v>42</v>
      </c>
      <c r="F32" s="25">
        <f>HLOOKUP(F20,'SDR Patient and Stations'!$B$6:$AT$14,4,FALSE)</f>
        <v>91</v>
      </c>
      <c r="G32" s="68">
        <f>HLOOKUP(G20,'SDR Patient and Stations'!$B$6:$AT$14,4,FALSE)</f>
        <v>97</v>
      </c>
      <c r="H32" s="60">
        <f>HLOOKUP(H20,'SDR Patient and Stations'!$B$6:$AT$14,4,FALSE)</f>
        <v>110</v>
      </c>
      <c r="I32" s="68">
        <f>HLOOKUP(I20,'SDR Patient and Stations'!$B$6:$AT$14,4,FALSE)</f>
        <v>124</v>
      </c>
      <c r="J32" s="60">
        <f>HLOOKUP(J20,'SDR Patient and Stations'!$B$6:$AT$14,4,FALSE)</f>
        <v>138</v>
      </c>
      <c r="K32" s="68">
        <f>HLOOKUP(K20,'SDR Patient and Stations'!$B$6:$AT$14,4,FALSE)</f>
        <v>146</v>
      </c>
      <c r="L32" s="60">
        <f>HLOOKUP(L20,'SDR Patient and Stations'!$B$6:$AT$14,4,FALSE)</f>
        <v>117</v>
      </c>
      <c r="M32" s="68">
        <f>HLOOKUP(M20,'SDR Patient and Stations'!$B$6:$AT$14,4,FALSE)</f>
        <v>118</v>
      </c>
      <c r="N32" s="60">
        <f>HLOOKUP(N20,'SDR Patient and Stations'!$B$6:$AT$14,4,FALSE)</f>
        <v>123</v>
      </c>
      <c r="O32" s="68">
        <f>HLOOKUP(O20,'SDR Patient and Stations'!$B$6:$AT$14,4,FALSE)</f>
        <v>129</v>
      </c>
      <c r="P32" s="60">
        <f>HLOOKUP(P20,'SDR Patient and Stations'!$B$6:$AT$14,4,FALSE)</f>
        <v>129</v>
      </c>
      <c r="Q32" s="68">
        <f>HLOOKUP(Q20,'SDR Patient and Stations'!$B$6:$AT$14,4,FALSE)</f>
        <v>131</v>
      </c>
      <c r="R32" s="60">
        <f>HLOOKUP(R20,'SDR Patient and Stations'!$B$6:$AT$14,4,FALSE)</f>
        <v>140</v>
      </c>
      <c r="S32" s="68">
        <f>HLOOKUP(S20,'SDR Patient and Stations'!$B$6:$AT$14,4,FALSE)</f>
        <v>137</v>
      </c>
      <c r="T32" s="60">
        <f>HLOOKUP(T20,'SDR Patient and Stations'!$B$6:$AT$14,4,FALSE)</f>
        <v>142</v>
      </c>
      <c r="U32" s="68">
        <f>HLOOKUP(U20,'SDR Patient and Stations'!$B$6:$AT$14,4,FALSE)</f>
        <v>134</v>
      </c>
      <c r="V32" s="60">
        <f>HLOOKUP(V20,'SDR Patient and Stations'!$B$6:$AT$14,4,FALSE)</f>
        <v>126</v>
      </c>
      <c r="W32" s="68">
        <f>HLOOKUP(W20,'SDR Patient and Stations'!$B$6:$AT$14,4,FALSE)</f>
        <v>131</v>
      </c>
      <c r="X32" s="60">
        <f>HLOOKUP(X20,'SDR Patient and Stations'!$B$6:$AT$14,4,FALSE)</f>
        <v>140</v>
      </c>
      <c r="Y32" s="68">
        <f>HLOOKUP(Y20,'SDR Patient and Stations'!$B$6:$AT$14,4,FALSE)</f>
        <v>133</v>
      </c>
      <c r="Z32" s="60">
        <f>HLOOKUP(Z20,'SDR Patient and Stations'!$B$6:$AT$14,4,FALSE)</f>
        <v>137</v>
      </c>
      <c r="AA32" s="68">
        <f>HLOOKUP(AA20,'SDR Patient and Stations'!$B$6:$AT$14,4,FALSE)</f>
        <v>134</v>
      </c>
      <c r="AB32" s="60">
        <f>HLOOKUP(AB20,'SDR Patient and Stations'!$B$6:$AT$14,4,FALSE)</f>
        <v>141</v>
      </c>
      <c r="AC32" s="68">
        <f>HLOOKUP(AC20,'SDR Patient and Stations'!$B$6:$AT$14,4,FALSE)</f>
        <v>150</v>
      </c>
      <c r="AD32" s="60">
        <f>HLOOKUP(AD20,'SDR Patient and Stations'!$B$6:$AT$14,4,FALSE)</f>
        <v>138</v>
      </c>
      <c r="AE32" s="68">
        <f>HLOOKUP(AE20,'SDR Patient and Stations'!$B$6:$AT$14,4,FALSE)</f>
        <v>139</v>
      </c>
      <c r="AF32" s="60">
        <f>HLOOKUP(AF20,'SDR Patient and Stations'!$B$6:$AT$14,4,FALSE)</f>
        <v>145</v>
      </c>
      <c r="AG32" s="68">
        <f>HLOOKUP(AG20,'SDR Patient and Stations'!$B$6:$AT$14,4,FALSE)</f>
        <v>148</v>
      </c>
      <c r="AH32" s="60">
        <f>HLOOKUP(AH20,'SDR Patient and Stations'!$B$6:$AT$14,4,FALSE)</f>
        <v>143</v>
      </c>
      <c r="AI32" s="68">
        <f>HLOOKUP(AI20,'SDR Patient and Stations'!$B$6:$AT$14,4,FALSE)</f>
        <v>150</v>
      </c>
      <c r="AJ32" s="60">
        <f>HLOOKUP(AJ20,'SDR Patient and Stations'!$B$6:$AT$14,4,FALSE)</f>
        <v>142</v>
      </c>
      <c r="AK32" s="68">
        <f>HLOOKUP(AK20,'SDR Patient and Stations'!$B$6:$AT$14,4,FALSE)</f>
        <v>143</v>
      </c>
      <c r="AL32" s="60">
        <f>HLOOKUP(AL20,'SDR Patient and Stations'!$B$6:$AT$14,4,FALSE)</f>
        <v>129</v>
      </c>
      <c r="AM32" s="68">
        <f>HLOOKUP(AM20,'SDR Patient and Stations'!$B$6:$AT$14,4,FALSE)</f>
        <v>0</v>
      </c>
      <c r="AN32" s="60">
        <f>HLOOKUP(AN20,'SDR Patient and Stations'!$B$6:$AT$14,4,FALSE)</f>
        <v>0</v>
      </c>
      <c r="AO32" s="68">
        <f>HLOOKUP(AO20,'SDR Patient and Stations'!$B$6:$AT$14,4,FALSE)</f>
        <v>134</v>
      </c>
      <c r="AP32" s="60">
        <f>HLOOKUP(AP20,'SDR Patient and Stations'!$B$6:$AT$14,4,FALSE)</f>
        <v>142</v>
      </c>
      <c r="AQ32" s="68">
        <f>HLOOKUP(AQ20,'SDR Patient and Stations'!$B$6:$AT$14,4,FALSE)</f>
        <v>153</v>
      </c>
      <c r="AR32" s="60">
        <f>HLOOKUP(AR20,'SDR Patient and Stations'!$B$6:$AT$14,4,FALSE)</f>
        <v>158</v>
      </c>
      <c r="AS32" s="68">
        <f>HLOOKUP(AS20,'SDR Patient and Stations'!$B$6:$AT$14,4,FALSE)</f>
        <v>153</v>
      </c>
      <c r="AT32" s="60">
        <f>HLOOKUP(AT20,'SDR Patient and Stations'!$B$6:$AT$14,4,FALSE)</f>
        <v>150</v>
      </c>
      <c r="AU32" s="68">
        <f>HLOOKUP(AU20,'SDR Patient and Stations'!$B$6:$AT$14,4,FALSE)</f>
        <v>138</v>
      </c>
      <c r="AV32" s="60">
        <f>HLOOKUP(AV20,'SDR Patient and Stations'!$B$6:$AT$14,4,FALSE)</f>
        <v>143</v>
      </c>
      <c r="AW32" s="68">
        <f>HLOOKUP(AW20,'SDR Patient and Stations'!$B$6:$AT$14,4,FALSE)</f>
        <v>151</v>
      </c>
      <c r="AX32" s="60" t="e">
        <f>HLOOKUP(AX20,'SDR Patient and Stations'!$B$6:$AT$14,4,FALSE)</f>
        <v>#N/A</v>
      </c>
      <c r="AY32" s="68" t="e">
        <f>HLOOKUP(AY20,'SDR Patient and Stations'!$B$6:$AT$14,4,FALSE)</f>
        <v>#N/A</v>
      </c>
      <c r="AZ32" s="60" t="e">
        <f>HLOOKUP(AZ20,'SDR Patient and Stations'!$B$6:$AT$14,4,FALSE)</f>
        <v>#N/A</v>
      </c>
      <c r="BB32" s="68" t="e">
        <f>HLOOKUP(BB20,'SDR Patient and Stations'!$B$6:$AT$13,3,FALSE)</f>
        <v>#N/A</v>
      </c>
      <c r="BC32" s="60" t="e">
        <f>HLOOKUP(BC20,'SDR Patient and Stations'!$B$6:$AT$13,3,FALSE)</f>
        <v>#N/A</v>
      </c>
      <c r="BD32" s="68" t="e">
        <f>HLOOKUP(BD20,'SDR Patient and Stations'!$B$6:$AT$13,3,FALSE)</f>
        <v>#N/A</v>
      </c>
    </row>
    <row r="33" spans="2:56" x14ac:dyDescent="0.55000000000000004">
      <c r="B33" s="3"/>
      <c r="F33" s="3"/>
      <c r="G33" s="49"/>
      <c r="H33" s="52"/>
      <c r="I33" s="49"/>
      <c r="J33" s="52"/>
      <c r="K33" s="49"/>
      <c r="L33" s="52"/>
      <c r="M33" s="49"/>
      <c r="N33" s="52"/>
      <c r="O33" s="49"/>
      <c r="P33" s="52"/>
      <c r="Q33" s="49"/>
      <c r="R33" s="52"/>
      <c r="S33" s="49"/>
      <c r="T33" s="52"/>
      <c r="U33" s="49"/>
      <c r="V33" s="52"/>
      <c r="W33" s="49"/>
      <c r="X33" s="52"/>
      <c r="Y33" s="49"/>
      <c r="Z33" s="52"/>
      <c r="AA33" s="49"/>
      <c r="AB33" s="52"/>
      <c r="AC33" s="49"/>
      <c r="AD33" s="52"/>
      <c r="AE33" s="49"/>
      <c r="AF33" s="52"/>
      <c r="AG33" s="49"/>
      <c r="AH33" s="52"/>
      <c r="AI33" s="49"/>
      <c r="AJ33" s="52"/>
      <c r="AK33" s="49"/>
      <c r="AL33" s="52"/>
      <c r="AM33" s="49"/>
      <c r="AN33" s="52"/>
      <c r="AO33" s="49"/>
      <c r="AP33" s="52"/>
      <c r="AQ33" s="49"/>
      <c r="AR33" s="52"/>
      <c r="AS33" s="49"/>
      <c r="AT33" s="52"/>
      <c r="AU33" s="49"/>
      <c r="AV33" s="52"/>
      <c r="AW33" s="49"/>
      <c r="AX33" s="52"/>
      <c r="AY33" s="49"/>
      <c r="AZ33" s="52"/>
      <c r="BB33" s="49"/>
      <c r="BC33" s="52"/>
      <c r="BD33" s="49"/>
    </row>
    <row r="34" spans="2:56" x14ac:dyDescent="0.55000000000000004">
      <c r="B34" s="3" t="s">
        <v>17</v>
      </c>
      <c r="F34" s="18">
        <f t="shared" ref="F34:AZ34" si="16">F30-F32</f>
        <v>33</v>
      </c>
      <c r="G34" s="69">
        <f t="shared" si="16"/>
        <v>41</v>
      </c>
      <c r="H34" s="61">
        <f t="shared" si="16"/>
        <v>36</v>
      </c>
      <c r="I34" s="69">
        <f t="shared" si="16"/>
        <v>-7</v>
      </c>
      <c r="J34" s="61">
        <f t="shared" si="16"/>
        <v>-20</v>
      </c>
      <c r="K34" s="69">
        <f t="shared" si="16"/>
        <v>-23</v>
      </c>
      <c r="L34" s="61">
        <f t="shared" si="16"/>
        <v>12</v>
      </c>
      <c r="M34" s="69">
        <f t="shared" si="16"/>
        <v>11</v>
      </c>
      <c r="N34" s="61">
        <f t="shared" si="16"/>
        <v>8</v>
      </c>
      <c r="O34" s="69">
        <f t="shared" si="16"/>
        <v>11</v>
      </c>
      <c r="P34" s="61">
        <f t="shared" si="16"/>
        <v>8</v>
      </c>
      <c r="Q34" s="69">
        <f t="shared" si="16"/>
        <v>11</v>
      </c>
      <c r="R34" s="61">
        <f t="shared" si="16"/>
        <v>-6</v>
      </c>
      <c r="S34" s="69">
        <f t="shared" si="16"/>
        <v>-11</v>
      </c>
      <c r="T34" s="61">
        <f t="shared" si="16"/>
        <v>-11</v>
      </c>
      <c r="U34" s="69">
        <f t="shared" si="16"/>
        <v>6</v>
      </c>
      <c r="V34" s="61">
        <f t="shared" si="16"/>
        <v>7</v>
      </c>
      <c r="W34" s="69">
        <f t="shared" si="16"/>
        <v>6</v>
      </c>
      <c r="X34" s="61">
        <f t="shared" si="16"/>
        <v>-6</v>
      </c>
      <c r="Y34" s="69">
        <f t="shared" si="16"/>
        <v>8</v>
      </c>
      <c r="Z34" s="61">
        <f t="shared" si="16"/>
        <v>13</v>
      </c>
      <c r="AA34" s="69">
        <f t="shared" si="16"/>
        <v>4</v>
      </c>
      <c r="AB34" s="61">
        <f t="shared" si="16"/>
        <v>-2</v>
      </c>
      <c r="AC34" s="69">
        <f t="shared" si="16"/>
        <v>-5</v>
      </c>
      <c r="AD34" s="61">
        <f t="shared" si="16"/>
        <v>10</v>
      </c>
      <c r="AE34" s="69">
        <f t="shared" si="16"/>
        <v>4</v>
      </c>
      <c r="AF34" s="61">
        <f t="shared" si="16"/>
        <v>5</v>
      </c>
      <c r="AG34" s="69">
        <f t="shared" si="16"/>
        <v>-6</v>
      </c>
      <c r="AH34" s="61">
        <f t="shared" si="16"/>
        <v>0</v>
      </c>
      <c r="AI34" s="69">
        <f t="shared" si="16"/>
        <v>-21</v>
      </c>
      <c r="AJ34" s="61">
        <f t="shared" si="16"/>
        <v>-142</v>
      </c>
      <c r="AK34" s="69">
        <f t="shared" si="16"/>
        <v>-143</v>
      </c>
      <c r="AL34" s="61">
        <f t="shared" si="16"/>
        <v>5</v>
      </c>
      <c r="AM34" s="69">
        <f t="shared" si="16"/>
        <v>142</v>
      </c>
      <c r="AN34" s="61">
        <f t="shared" si="16"/>
        <v>153</v>
      </c>
      <c r="AO34" s="69">
        <f t="shared" si="16"/>
        <v>24</v>
      </c>
      <c r="AP34" s="61">
        <f t="shared" si="16"/>
        <v>11</v>
      </c>
      <c r="AQ34" s="69">
        <f t="shared" si="16"/>
        <v>-3</v>
      </c>
      <c r="AR34" s="61">
        <f t="shared" si="16"/>
        <v>-20</v>
      </c>
      <c r="AS34" s="69">
        <f t="shared" si="16"/>
        <v>-10</v>
      </c>
      <c r="AT34" s="61">
        <f t="shared" si="16"/>
        <v>1</v>
      </c>
      <c r="AU34" s="69" t="e">
        <f t="shared" si="16"/>
        <v>#N/A</v>
      </c>
      <c r="AV34" s="61" t="e">
        <f t="shared" si="16"/>
        <v>#N/A</v>
      </c>
      <c r="AW34" s="69" t="e">
        <f t="shared" si="16"/>
        <v>#N/A</v>
      </c>
      <c r="AX34" s="61" t="e">
        <f t="shared" si="16"/>
        <v>#N/A</v>
      </c>
      <c r="AY34" s="69" t="e">
        <f t="shared" si="16"/>
        <v>#N/A</v>
      </c>
      <c r="AZ34" s="61" t="e">
        <f t="shared" si="16"/>
        <v>#N/A</v>
      </c>
      <c r="BB34" s="69" t="e">
        <f t="shared" ref="BB34:BD34" si="17">BB30-BB32</f>
        <v>#N/A</v>
      </c>
      <c r="BC34" s="61" t="e">
        <f t="shared" si="17"/>
        <v>#N/A</v>
      </c>
      <c r="BD34" s="69" t="e">
        <f t="shared" si="17"/>
        <v>#N/A</v>
      </c>
    </row>
    <row r="35" spans="2:56" x14ac:dyDescent="0.55000000000000004">
      <c r="B35" s="3"/>
      <c r="F35" s="3"/>
      <c r="G35" s="49"/>
      <c r="H35" s="52"/>
      <c r="I35" s="49"/>
      <c r="J35" s="52"/>
      <c r="K35" s="49"/>
      <c r="L35" s="52"/>
      <c r="M35" s="49"/>
      <c r="N35" s="52"/>
      <c r="O35" s="49"/>
      <c r="P35" s="52"/>
      <c r="Q35" s="49"/>
      <c r="R35" s="52"/>
      <c r="S35" s="49"/>
      <c r="T35" s="52"/>
      <c r="U35" s="49"/>
      <c r="V35" s="52"/>
      <c r="W35" s="49"/>
      <c r="X35" s="52"/>
      <c r="Y35" s="49"/>
      <c r="Z35" s="52"/>
      <c r="AA35" s="49"/>
      <c r="AB35" s="52"/>
      <c r="AC35" s="49"/>
      <c r="AD35" s="52"/>
      <c r="AE35" s="49"/>
      <c r="AF35" s="52"/>
      <c r="AG35" s="49"/>
      <c r="AH35" s="52"/>
      <c r="AI35" s="49"/>
      <c r="AJ35" s="52"/>
      <c r="AK35" s="49"/>
      <c r="AL35" s="52"/>
      <c r="AM35" s="49"/>
      <c r="AN35" s="52"/>
      <c r="AO35" s="49"/>
      <c r="AP35" s="52"/>
      <c r="AQ35" s="49"/>
      <c r="AR35" s="52"/>
      <c r="AS35" s="49"/>
      <c r="AT35" s="52"/>
      <c r="AU35" s="49"/>
      <c r="AV35" s="52"/>
      <c r="AW35" s="49"/>
      <c r="AX35" s="52"/>
      <c r="AY35" s="49"/>
      <c r="AZ35" s="52"/>
      <c r="BB35" s="49"/>
      <c r="BC35" s="52"/>
      <c r="BD35" s="49"/>
    </row>
    <row r="36" spans="2:56" ht="45" x14ac:dyDescent="0.55000000000000004">
      <c r="B36" s="22" t="s">
        <v>43</v>
      </c>
      <c r="F36" s="93">
        <f>IFERROR(F34/F32,0)</f>
        <v>0.36263736263736263</v>
      </c>
      <c r="G36" s="107">
        <f t="shared" ref="G36:AZ36" si="18">IFERROR(G34/G32,0)</f>
        <v>0.42268041237113402</v>
      </c>
      <c r="H36" s="108">
        <f t="shared" si="18"/>
        <v>0.32727272727272727</v>
      </c>
      <c r="I36" s="107">
        <f t="shared" si="18"/>
        <v>-5.6451612903225805E-2</v>
      </c>
      <c r="J36" s="108">
        <f t="shared" si="18"/>
        <v>-0.14492753623188406</v>
      </c>
      <c r="K36" s="107">
        <f t="shared" si="18"/>
        <v>-0.15753424657534246</v>
      </c>
      <c r="L36" s="108">
        <f t="shared" si="18"/>
        <v>0.10256410256410256</v>
      </c>
      <c r="M36" s="107">
        <f t="shared" si="18"/>
        <v>9.3220338983050849E-2</v>
      </c>
      <c r="N36" s="108">
        <f t="shared" si="18"/>
        <v>6.5040650406504072E-2</v>
      </c>
      <c r="O36" s="107">
        <f t="shared" si="18"/>
        <v>8.5271317829457363E-2</v>
      </c>
      <c r="P36" s="108">
        <f t="shared" si="18"/>
        <v>6.2015503875968991E-2</v>
      </c>
      <c r="Q36" s="107">
        <f t="shared" si="18"/>
        <v>8.3969465648854963E-2</v>
      </c>
      <c r="R36" s="108">
        <f t="shared" si="18"/>
        <v>-4.2857142857142858E-2</v>
      </c>
      <c r="S36" s="107">
        <f t="shared" si="18"/>
        <v>-8.0291970802919707E-2</v>
      </c>
      <c r="T36" s="108">
        <f t="shared" si="18"/>
        <v>-7.746478873239436E-2</v>
      </c>
      <c r="U36" s="107">
        <f t="shared" si="18"/>
        <v>4.4776119402985072E-2</v>
      </c>
      <c r="V36" s="108">
        <f t="shared" si="18"/>
        <v>5.5555555555555552E-2</v>
      </c>
      <c r="W36" s="107">
        <f t="shared" si="18"/>
        <v>4.5801526717557252E-2</v>
      </c>
      <c r="X36" s="108">
        <f t="shared" si="18"/>
        <v>-4.2857142857142858E-2</v>
      </c>
      <c r="Y36" s="107">
        <f t="shared" si="18"/>
        <v>6.0150375939849621E-2</v>
      </c>
      <c r="Z36" s="108">
        <f t="shared" si="18"/>
        <v>9.4890510948905105E-2</v>
      </c>
      <c r="AA36" s="107">
        <f t="shared" si="18"/>
        <v>2.9850746268656716E-2</v>
      </c>
      <c r="AB36" s="108">
        <f t="shared" si="18"/>
        <v>-1.4184397163120567E-2</v>
      </c>
      <c r="AC36" s="107">
        <f t="shared" si="18"/>
        <v>-3.3333333333333333E-2</v>
      </c>
      <c r="AD36" s="108">
        <f t="shared" si="18"/>
        <v>7.2463768115942032E-2</v>
      </c>
      <c r="AE36" s="107">
        <f t="shared" si="18"/>
        <v>2.8776978417266189E-2</v>
      </c>
      <c r="AF36" s="108">
        <f t="shared" si="18"/>
        <v>3.4482758620689655E-2</v>
      </c>
      <c r="AG36" s="107">
        <f t="shared" si="18"/>
        <v>-4.0540540540540543E-2</v>
      </c>
      <c r="AH36" s="108">
        <f t="shared" si="18"/>
        <v>0</v>
      </c>
      <c r="AI36" s="107">
        <f t="shared" si="18"/>
        <v>-0.14000000000000001</v>
      </c>
      <c r="AJ36" s="108">
        <f t="shared" si="18"/>
        <v>-1</v>
      </c>
      <c r="AK36" s="107">
        <f t="shared" si="18"/>
        <v>-1</v>
      </c>
      <c r="AL36" s="108">
        <f t="shared" si="18"/>
        <v>3.875968992248062E-2</v>
      </c>
      <c r="AM36" s="107">
        <f t="shared" si="18"/>
        <v>0</v>
      </c>
      <c r="AN36" s="108">
        <f t="shared" si="18"/>
        <v>0</v>
      </c>
      <c r="AO36" s="107">
        <f t="shared" si="18"/>
        <v>0.17910447761194029</v>
      </c>
      <c r="AP36" s="108">
        <f t="shared" si="18"/>
        <v>7.746478873239436E-2</v>
      </c>
      <c r="AQ36" s="107">
        <f t="shared" si="18"/>
        <v>-1.9607843137254902E-2</v>
      </c>
      <c r="AR36" s="108">
        <f t="shared" si="18"/>
        <v>-0.12658227848101267</v>
      </c>
      <c r="AS36" s="107">
        <f t="shared" si="18"/>
        <v>-6.535947712418301E-2</v>
      </c>
      <c r="AT36" s="108">
        <f t="shared" si="18"/>
        <v>6.6666666666666671E-3</v>
      </c>
      <c r="AU36" s="107">
        <f t="shared" si="18"/>
        <v>0</v>
      </c>
      <c r="AV36" s="108">
        <f t="shared" si="18"/>
        <v>0</v>
      </c>
      <c r="AW36" s="107">
        <f t="shared" si="18"/>
        <v>0</v>
      </c>
      <c r="AX36" s="108">
        <f t="shared" si="18"/>
        <v>0</v>
      </c>
      <c r="AY36" s="107">
        <f t="shared" si="18"/>
        <v>0</v>
      </c>
      <c r="AZ36" s="108">
        <f t="shared" si="18"/>
        <v>0</v>
      </c>
      <c r="BB36" s="70" t="e">
        <f t="shared" ref="BB36:BD36" si="19">BB34/BB32</f>
        <v>#N/A</v>
      </c>
      <c r="BC36" s="62" t="e">
        <f t="shared" si="19"/>
        <v>#N/A</v>
      </c>
      <c r="BD36" s="70" t="e">
        <f t="shared" si="19"/>
        <v>#N/A</v>
      </c>
    </row>
    <row r="37" spans="2:56" x14ac:dyDescent="0.55000000000000004">
      <c r="B37" s="3"/>
      <c r="F37" s="94"/>
      <c r="G37" s="111"/>
      <c r="H37" s="112"/>
      <c r="I37" s="111"/>
      <c r="J37" s="112"/>
      <c r="K37" s="111"/>
      <c r="L37" s="112"/>
      <c r="M37" s="111"/>
      <c r="N37" s="112"/>
      <c r="O37" s="111"/>
      <c r="P37" s="112"/>
      <c r="Q37" s="111"/>
      <c r="R37" s="112"/>
      <c r="S37" s="111"/>
      <c r="T37" s="112"/>
      <c r="U37" s="111"/>
      <c r="V37" s="112"/>
      <c r="W37" s="111"/>
      <c r="X37" s="112"/>
      <c r="Y37" s="111"/>
      <c r="Z37" s="112"/>
      <c r="AA37" s="111"/>
      <c r="AB37" s="112"/>
      <c r="AC37" s="111"/>
      <c r="AD37" s="112"/>
      <c r="AE37" s="111"/>
      <c r="AF37" s="112"/>
      <c r="AG37" s="111"/>
      <c r="AH37" s="112"/>
      <c r="AI37" s="111"/>
      <c r="AJ37" s="112"/>
      <c r="AK37" s="111"/>
      <c r="AL37" s="112"/>
      <c r="AM37" s="111"/>
      <c r="AN37" s="112"/>
      <c r="AO37" s="111"/>
      <c r="AP37" s="112"/>
      <c r="AQ37" s="111"/>
      <c r="AR37" s="112"/>
      <c r="AS37" s="111"/>
      <c r="AT37" s="112"/>
      <c r="AU37" s="111"/>
      <c r="AV37" s="112"/>
      <c r="AW37" s="111"/>
      <c r="AX37" s="112"/>
      <c r="AY37" s="111"/>
      <c r="AZ37" s="112"/>
      <c r="BB37" s="49"/>
      <c r="BC37" s="52"/>
      <c r="BD37" s="49"/>
    </row>
    <row r="38" spans="2:56" x14ac:dyDescent="0.55000000000000004">
      <c r="B38" s="23" t="s">
        <v>44</v>
      </c>
      <c r="F38" s="95">
        <f>F36/18</f>
        <v>2.0146520146520144E-2</v>
      </c>
      <c r="G38" s="107">
        <f t="shared" ref="G38:BD38" si="20">G36/18</f>
        <v>2.3482245131729668E-2</v>
      </c>
      <c r="H38" s="108">
        <f t="shared" si="20"/>
        <v>1.8181818181818181E-2</v>
      </c>
      <c r="I38" s="107">
        <f t="shared" si="20"/>
        <v>-3.1362007168458782E-3</v>
      </c>
      <c r="J38" s="108">
        <f t="shared" si="20"/>
        <v>-8.0515297906602265E-3</v>
      </c>
      <c r="K38" s="107">
        <f t="shared" si="20"/>
        <v>-8.7519025875190254E-3</v>
      </c>
      <c r="L38" s="108">
        <f t="shared" si="20"/>
        <v>5.6980056980056974E-3</v>
      </c>
      <c r="M38" s="107">
        <f t="shared" si="20"/>
        <v>5.1789077212806029E-3</v>
      </c>
      <c r="N38" s="108">
        <f t="shared" si="20"/>
        <v>3.6133694670280039E-3</v>
      </c>
      <c r="O38" s="107">
        <f t="shared" si="20"/>
        <v>4.7372954349698534E-3</v>
      </c>
      <c r="P38" s="108">
        <f t="shared" si="20"/>
        <v>3.4453057708871662E-3</v>
      </c>
      <c r="Q38" s="107">
        <f t="shared" si="20"/>
        <v>4.6649703138252757E-3</v>
      </c>
      <c r="R38" s="108">
        <f t="shared" si="20"/>
        <v>-2.3809523809523812E-3</v>
      </c>
      <c r="S38" s="107">
        <f t="shared" si="20"/>
        <v>-4.4606650446066508E-3</v>
      </c>
      <c r="T38" s="108">
        <f t="shared" si="20"/>
        <v>-4.3035993740219089E-3</v>
      </c>
      <c r="U38" s="107">
        <f t="shared" si="20"/>
        <v>2.4875621890547263E-3</v>
      </c>
      <c r="V38" s="108">
        <f t="shared" si="20"/>
        <v>3.0864197530864196E-3</v>
      </c>
      <c r="W38" s="107">
        <f t="shared" si="20"/>
        <v>2.5445292620865142E-3</v>
      </c>
      <c r="X38" s="108">
        <f t="shared" si="20"/>
        <v>-2.3809523809523812E-3</v>
      </c>
      <c r="Y38" s="107">
        <f t="shared" si="20"/>
        <v>3.3416875522138678E-3</v>
      </c>
      <c r="Z38" s="108">
        <f t="shared" si="20"/>
        <v>5.2716950527169504E-3</v>
      </c>
      <c r="AA38" s="107">
        <f t="shared" si="20"/>
        <v>1.658374792703151E-3</v>
      </c>
      <c r="AB38" s="108">
        <f t="shared" si="20"/>
        <v>-7.8802206461780924E-4</v>
      </c>
      <c r="AC38" s="107">
        <f t="shared" si="20"/>
        <v>-1.8518518518518519E-3</v>
      </c>
      <c r="AD38" s="108">
        <f t="shared" si="20"/>
        <v>4.0257648953301133E-3</v>
      </c>
      <c r="AE38" s="107">
        <f t="shared" si="20"/>
        <v>1.598721023181455E-3</v>
      </c>
      <c r="AF38" s="108">
        <f t="shared" si="20"/>
        <v>1.9157088122605363E-3</v>
      </c>
      <c r="AG38" s="107">
        <f t="shared" si="20"/>
        <v>-2.2522522522522522E-3</v>
      </c>
      <c r="AH38" s="108">
        <f t="shared" si="20"/>
        <v>0</v>
      </c>
      <c r="AI38" s="107">
        <f t="shared" si="20"/>
        <v>-7.7777777777777784E-3</v>
      </c>
      <c r="AJ38" s="108">
        <f t="shared" si="20"/>
        <v>-5.5555555555555552E-2</v>
      </c>
      <c r="AK38" s="107">
        <f t="shared" si="20"/>
        <v>-5.5555555555555552E-2</v>
      </c>
      <c r="AL38" s="108">
        <f t="shared" si="20"/>
        <v>2.1533161068044791E-3</v>
      </c>
      <c r="AM38" s="107">
        <f t="shared" si="20"/>
        <v>0</v>
      </c>
      <c r="AN38" s="108">
        <f t="shared" si="20"/>
        <v>0</v>
      </c>
      <c r="AO38" s="107">
        <f t="shared" si="20"/>
        <v>9.9502487562189053E-3</v>
      </c>
      <c r="AP38" s="108">
        <f t="shared" si="20"/>
        <v>4.3035993740219089E-3</v>
      </c>
      <c r="AQ38" s="107">
        <f t="shared" si="20"/>
        <v>-1.0893246187363833E-3</v>
      </c>
      <c r="AR38" s="108">
        <f t="shared" si="20"/>
        <v>-7.0323488045007038E-3</v>
      </c>
      <c r="AS38" s="107">
        <f t="shared" si="20"/>
        <v>-3.6310820624546117E-3</v>
      </c>
      <c r="AT38" s="108">
        <f t="shared" si="20"/>
        <v>3.7037037037037041E-4</v>
      </c>
      <c r="AU38" s="107">
        <f t="shared" si="20"/>
        <v>0</v>
      </c>
      <c r="AV38" s="108">
        <f t="shared" si="20"/>
        <v>0</v>
      </c>
      <c r="AW38" s="107">
        <f t="shared" si="20"/>
        <v>0</v>
      </c>
      <c r="AX38" s="108">
        <f t="shared" si="20"/>
        <v>0</v>
      </c>
      <c r="AY38" s="107">
        <f t="shared" si="20"/>
        <v>0</v>
      </c>
      <c r="AZ38" s="108">
        <f t="shared" si="20"/>
        <v>0</v>
      </c>
      <c r="BB38" s="70" t="e">
        <f t="shared" si="20"/>
        <v>#N/A</v>
      </c>
      <c r="BC38" s="62" t="e">
        <f t="shared" si="20"/>
        <v>#N/A</v>
      </c>
      <c r="BD38" s="70" t="e">
        <f t="shared" si="20"/>
        <v>#N/A</v>
      </c>
    </row>
    <row r="39" spans="2:56" x14ac:dyDescent="0.55000000000000004">
      <c r="B39" s="3"/>
      <c r="F39" s="3"/>
      <c r="G39" s="49"/>
      <c r="H39" s="52"/>
      <c r="I39" s="49"/>
      <c r="J39" s="52"/>
      <c r="K39" s="49"/>
      <c r="L39" s="52"/>
      <c r="M39" s="49"/>
      <c r="N39" s="52"/>
      <c r="O39" s="49"/>
      <c r="P39" s="52"/>
      <c r="Q39" s="49"/>
      <c r="R39" s="52"/>
      <c r="S39" s="49"/>
      <c r="T39" s="52"/>
      <c r="U39" s="49"/>
      <c r="V39" s="52"/>
      <c r="W39" s="49"/>
      <c r="X39" s="52"/>
      <c r="Y39" s="49"/>
      <c r="Z39" s="52"/>
      <c r="AA39" s="49"/>
      <c r="AB39" s="52"/>
      <c r="AC39" s="49"/>
      <c r="AD39" s="52"/>
      <c r="AE39" s="49"/>
      <c r="AF39" s="52"/>
      <c r="AG39" s="49"/>
      <c r="AH39" s="52"/>
      <c r="AI39" s="49"/>
      <c r="AJ39" s="52"/>
      <c r="AK39" s="49"/>
      <c r="AL39" s="52"/>
      <c r="AM39" s="49"/>
      <c r="AN39" s="52"/>
      <c r="AO39" s="49"/>
      <c r="AP39" s="52"/>
      <c r="AQ39" s="49"/>
      <c r="AR39" s="52"/>
      <c r="AS39" s="49"/>
      <c r="AT39" s="52"/>
      <c r="AU39" s="49"/>
      <c r="AV39" s="52"/>
      <c r="AW39" s="49"/>
      <c r="AX39" s="52"/>
      <c r="AY39" s="49"/>
      <c r="AZ39" s="52"/>
      <c r="BB39" s="49"/>
      <c r="BC39" s="52"/>
      <c r="BD39" s="49"/>
    </row>
    <row r="40" spans="2:56" ht="90" x14ac:dyDescent="0.55000000000000004">
      <c r="B40" s="22" t="s">
        <v>45</v>
      </c>
      <c r="F40" s="91">
        <f>F38*F41</f>
        <v>0.36263736263736257</v>
      </c>
      <c r="G40" s="120">
        <f t="shared" ref="G40:BD40" si="21">G38*G41</f>
        <v>0.42268041237113402</v>
      </c>
      <c r="H40" s="108">
        <f t="shared" si="21"/>
        <v>0.32727272727272727</v>
      </c>
      <c r="I40" s="107">
        <f t="shared" si="21"/>
        <v>-5.6451612903225812E-2</v>
      </c>
      <c r="J40" s="108">
        <f t="shared" si="21"/>
        <v>-0.14492753623188409</v>
      </c>
      <c r="K40" s="107">
        <f t="shared" si="21"/>
        <v>-0.15753424657534246</v>
      </c>
      <c r="L40" s="108">
        <f t="shared" si="21"/>
        <v>0.10256410256410256</v>
      </c>
      <c r="M40" s="107">
        <f t="shared" si="21"/>
        <v>9.3220338983050849E-2</v>
      </c>
      <c r="N40" s="108">
        <f t="shared" si="21"/>
        <v>6.5040650406504072E-2</v>
      </c>
      <c r="O40" s="107">
        <f t="shared" si="21"/>
        <v>8.5271317829457363E-2</v>
      </c>
      <c r="P40" s="108">
        <f t="shared" si="21"/>
        <v>6.2015503875968991E-2</v>
      </c>
      <c r="Q40" s="107">
        <f t="shared" si="21"/>
        <v>8.3969465648854963E-2</v>
      </c>
      <c r="R40" s="108">
        <f t="shared" si="21"/>
        <v>-4.2857142857142858E-2</v>
      </c>
      <c r="S40" s="107">
        <f t="shared" si="21"/>
        <v>-8.0291970802919721E-2</v>
      </c>
      <c r="T40" s="108">
        <f t="shared" si="21"/>
        <v>-7.746478873239436E-2</v>
      </c>
      <c r="U40" s="107">
        <f t="shared" si="21"/>
        <v>4.4776119402985072E-2</v>
      </c>
      <c r="V40" s="108">
        <f t="shared" si="21"/>
        <v>5.5555555555555552E-2</v>
      </c>
      <c r="W40" s="107">
        <f t="shared" si="21"/>
        <v>4.5801526717557259E-2</v>
      </c>
      <c r="X40" s="108">
        <f t="shared" si="21"/>
        <v>-4.2857142857142858E-2</v>
      </c>
      <c r="Y40" s="107">
        <f t="shared" si="21"/>
        <v>6.0150375939849621E-2</v>
      </c>
      <c r="Z40" s="108">
        <f t="shared" si="21"/>
        <v>9.4890510948905105E-2</v>
      </c>
      <c r="AA40" s="107">
        <f t="shared" si="21"/>
        <v>2.9850746268656716E-2</v>
      </c>
      <c r="AB40" s="108">
        <f t="shared" si="21"/>
        <v>-1.4184397163120567E-2</v>
      </c>
      <c r="AC40" s="107">
        <f t="shared" si="21"/>
        <v>-3.3333333333333333E-2</v>
      </c>
      <c r="AD40" s="108">
        <f t="shared" si="21"/>
        <v>7.2463768115942045E-2</v>
      </c>
      <c r="AE40" s="107">
        <f t="shared" si="21"/>
        <v>2.8776978417266189E-2</v>
      </c>
      <c r="AF40" s="108">
        <f t="shared" si="21"/>
        <v>3.4482758620689655E-2</v>
      </c>
      <c r="AG40" s="107">
        <f t="shared" si="21"/>
        <v>-4.0540540540540543E-2</v>
      </c>
      <c r="AH40" s="108">
        <f t="shared" si="21"/>
        <v>0</v>
      </c>
      <c r="AI40" s="107">
        <f t="shared" si="21"/>
        <v>-0.14000000000000001</v>
      </c>
      <c r="AJ40" s="108">
        <f t="shared" si="21"/>
        <v>-1</v>
      </c>
      <c r="AK40" s="107">
        <f t="shared" si="21"/>
        <v>-1</v>
      </c>
      <c r="AL40" s="108">
        <f t="shared" si="21"/>
        <v>3.875968992248062E-2</v>
      </c>
      <c r="AM40" s="107">
        <f t="shared" si="21"/>
        <v>0</v>
      </c>
      <c r="AN40" s="108">
        <f t="shared" si="21"/>
        <v>0</v>
      </c>
      <c r="AO40" s="107">
        <f t="shared" si="21"/>
        <v>0.17910447761194029</v>
      </c>
      <c r="AP40" s="108">
        <f t="shared" si="21"/>
        <v>7.746478873239436E-2</v>
      </c>
      <c r="AQ40" s="107">
        <f t="shared" si="21"/>
        <v>-1.9607843137254902E-2</v>
      </c>
      <c r="AR40" s="108">
        <f t="shared" si="21"/>
        <v>-0.12658227848101267</v>
      </c>
      <c r="AS40" s="107">
        <f t="shared" si="21"/>
        <v>-6.535947712418301E-2</v>
      </c>
      <c r="AT40" s="108">
        <f t="shared" si="21"/>
        <v>6.6666666666666671E-3</v>
      </c>
      <c r="AU40" s="107">
        <f t="shared" si="21"/>
        <v>0</v>
      </c>
      <c r="AV40" s="108">
        <f t="shared" si="21"/>
        <v>0</v>
      </c>
      <c r="AW40" s="107">
        <f t="shared" si="21"/>
        <v>0</v>
      </c>
      <c r="AX40" s="108">
        <f t="shared" si="21"/>
        <v>0</v>
      </c>
      <c r="AY40" s="107">
        <f t="shared" si="21"/>
        <v>0</v>
      </c>
      <c r="AZ40" s="108">
        <f t="shared" si="21"/>
        <v>0</v>
      </c>
      <c r="BB40" s="70" t="e">
        <f t="shared" si="21"/>
        <v>#N/A</v>
      </c>
      <c r="BC40" s="62" t="e">
        <f t="shared" si="21"/>
        <v>#N/A</v>
      </c>
      <c r="BD40" s="70" t="e">
        <f t="shared" si="21"/>
        <v>#N/A</v>
      </c>
    </row>
    <row r="41" spans="2:56" s="27" customFormat="1" ht="24" customHeight="1" x14ac:dyDescent="0.55000000000000004">
      <c r="B41" s="97" t="s">
        <v>52</v>
      </c>
      <c r="F41" s="121">
        <v>18</v>
      </c>
      <c r="G41" s="121">
        <v>18</v>
      </c>
      <c r="H41" s="121">
        <v>18</v>
      </c>
      <c r="I41" s="121">
        <v>18</v>
      </c>
      <c r="J41" s="121">
        <v>18</v>
      </c>
      <c r="K41" s="121">
        <v>18</v>
      </c>
      <c r="L41" s="121">
        <v>18</v>
      </c>
      <c r="M41" s="121">
        <v>18</v>
      </c>
      <c r="N41" s="121">
        <v>18</v>
      </c>
      <c r="O41" s="121">
        <v>18</v>
      </c>
      <c r="P41" s="121">
        <v>18</v>
      </c>
      <c r="Q41" s="121">
        <v>18</v>
      </c>
      <c r="R41" s="121">
        <v>18</v>
      </c>
      <c r="S41" s="121">
        <v>18</v>
      </c>
      <c r="T41" s="121">
        <v>18</v>
      </c>
      <c r="U41" s="121">
        <v>18</v>
      </c>
      <c r="V41" s="121">
        <v>18</v>
      </c>
      <c r="W41" s="121">
        <v>18</v>
      </c>
      <c r="X41" s="121">
        <v>18</v>
      </c>
      <c r="Y41" s="121">
        <v>18</v>
      </c>
      <c r="Z41" s="121">
        <v>18</v>
      </c>
      <c r="AA41" s="121">
        <v>18</v>
      </c>
      <c r="AB41" s="121">
        <v>18</v>
      </c>
      <c r="AC41" s="121">
        <v>18</v>
      </c>
      <c r="AD41" s="121">
        <v>18</v>
      </c>
      <c r="AE41" s="121">
        <v>18</v>
      </c>
      <c r="AF41" s="121">
        <v>18</v>
      </c>
      <c r="AG41" s="121">
        <v>18</v>
      </c>
      <c r="AH41" s="121">
        <v>18</v>
      </c>
      <c r="AI41" s="121">
        <v>18</v>
      </c>
      <c r="AJ41" s="121">
        <v>18</v>
      </c>
      <c r="AK41" s="121">
        <v>18</v>
      </c>
      <c r="AL41" s="121">
        <v>18</v>
      </c>
      <c r="AM41" s="121">
        <v>18</v>
      </c>
      <c r="AN41" s="121">
        <v>18</v>
      </c>
      <c r="AO41" s="121">
        <v>18</v>
      </c>
      <c r="AP41" s="121">
        <v>18</v>
      </c>
      <c r="AQ41" s="121">
        <v>18</v>
      </c>
      <c r="AR41" s="121">
        <v>18</v>
      </c>
      <c r="AS41" s="121">
        <v>18</v>
      </c>
      <c r="AT41" s="121">
        <v>18</v>
      </c>
      <c r="AU41" s="121">
        <v>18</v>
      </c>
      <c r="AV41" s="121">
        <v>18</v>
      </c>
      <c r="AW41" s="121">
        <v>18</v>
      </c>
      <c r="AX41" s="121">
        <v>18</v>
      </c>
      <c r="AY41" s="121">
        <v>18</v>
      </c>
      <c r="AZ41" s="121">
        <v>18</v>
      </c>
      <c r="BB41" s="98">
        <v>18</v>
      </c>
      <c r="BC41" s="99">
        <v>18</v>
      </c>
      <c r="BD41" s="98">
        <v>18</v>
      </c>
    </row>
    <row r="42" spans="2:56" x14ac:dyDescent="0.55000000000000004">
      <c r="B42" s="3"/>
      <c r="F42" s="3"/>
      <c r="G42" s="49"/>
      <c r="H42" s="52"/>
      <c r="I42" s="49"/>
      <c r="J42" s="52"/>
      <c r="K42" s="49"/>
      <c r="L42" s="52"/>
      <c r="M42" s="49"/>
      <c r="N42" s="52"/>
      <c r="O42" s="49"/>
      <c r="P42" s="52"/>
      <c r="Q42" s="49"/>
      <c r="R42" s="52"/>
      <c r="S42" s="49"/>
      <c r="T42" s="52"/>
      <c r="U42" s="49"/>
      <c r="V42" s="52"/>
      <c r="W42" s="49"/>
      <c r="X42" s="52"/>
      <c r="Y42" s="49"/>
      <c r="Z42" s="52"/>
      <c r="AA42" s="49"/>
      <c r="AB42" s="52"/>
      <c r="AC42" s="49"/>
      <c r="AD42" s="52"/>
      <c r="AE42" s="49"/>
      <c r="AF42" s="52"/>
      <c r="AG42" s="49"/>
      <c r="AH42" s="52"/>
      <c r="AI42" s="49"/>
      <c r="AJ42" s="52"/>
      <c r="AK42" s="49"/>
      <c r="AL42" s="52"/>
      <c r="AM42" s="49"/>
      <c r="AN42" s="52"/>
      <c r="AO42" s="49"/>
      <c r="AP42" s="52"/>
      <c r="AQ42" s="49"/>
      <c r="AR42" s="52"/>
      <c r="AS42" s="49"/>
      <c r="AT42" s="52"/>
      <c r="AU42" s="49"/>
      <c r="AV42" s="52"/>
      <c r="AW42" s="49"/>
      <c r="AX42" s="52"/>
      <c r="AY42" s="49"/>
      <c r="AZ42" s="52"/>
      <c r="BB42" s="49"/>
      <c r="BC42" s="52"/>
      <c r="BD42" s="49"/>
    </row>
    <row r="43" spans="2:56" ht="67.5" x14ac:dyDescent="0.55000000000000004">
      <c r="B43" s="22" t="s">
        <v>24</v>
      </c>
      <c r="F43" s="93">
        <f>F30+(F30*F40)</f>
        <v>168.96703296703296</v>
      </c>
      <c r="G43" s="109">
        <f t="shared" ref="G43:BD43" si="22">G30+(G30*G40)</f>
        <v>196.32989690721649</v>
      </c>
      <c r="H43" s="110">
        <f t="shared" si="22"/>
        <v>193.78181818181818</v>
      </c>
      <c r="I43" s="109">
        <f t="shared" si="22"/>
        <v>110.39516129032258</v>
      </c>
      <c r="J43" s="110">
        <f t="shared" si="22"/>
        <v>100.89855072463767</v>
      </c>
      <c r="K43" s="109">
        <f t="shared" si="22"/>
        <v>103.62328767123287</v>
      </c>
      <c r="L43" s="110">
        <f t="shared" si="22"/>
        <v>142.23076923076923</v>
      </c>
      <c r="M43" s="109">
        <f t="shared" si="22"/>
        <v>141.02542372881356</v>
      </c>
      <c r="N43" s="110">
        <f t="shared" si="22"/>
        <v>139.52032520325204</v>
      </c>
      <c r="O43" s="109">
        <f t="shared" si="22"/>
        <v>151.93798449612405</v>
      </c>
      <c r="P43" s="110">
        <f t="shared" si="22"/>
        <v>145.49612403100775</v>
      </c>
      <c r="Q43" s="109">
        <f t="shared" si="22"/>
        <v>153.92366412213741</v>
      </c>
      <c r="R43" s="110">
        <f t="shared" si="22"/>
        <v>128.25714285714287</v>
      </c>
      <c r="S43" s="109">
        <f t="shared" si="22"/>
        <v>115.88321167883211</v>
      </c>
      <c r="T43" s="110">
        <f t="shared" si="22"/>
        <v>120.85211267605634</v>
      </c>
      <c r="U43" s="109">
        <f t="shared" si="22"/>
        <v>146.26865671641792</v>
      </c>
      <c r="V43" s="110">
        <f t="shared" si="22"/>
        <v>140.38888888888889</v>
      </c>
      <c r="W43" s="109">
        <f t="shared" si="22"/>
        <v>143.27480916030535</v>
      </c>
      <c r="X43" s="110">
        <f t="shared" si="22"/>
        <v>128.25714285714287</v>
      </c>
      <c r="Y43" s="109">
        <f t="shared" si="22"/>
        <v>149.48120300751879</v>
      </c>
      <c r="Z43" s="110">
        <f t="shared" si="22"/>
        <v>164.23357664233578</v>
      </c>
      <c r="AA43" s="109">
        <f t="shared" si="22"/>
        <v>142.11940298507463</v>
      </c>
      <c r="AB43" s="110">
        <f t="shared" si="22"/>
        <v>137.02836879432624</v>
      </c>
      <c r="AC43" s="109">
        <f t="shared" si="22"/>
        <v>140.16666666666666</v>
      </c>
      <c r="AD43" s="110">
        <f t="shared" si="22"/>
        <v>158.72463768115944</v>
      </c>
      <c r="AE43" s="109">
        <f t="shared" si="22"/>
        <v>147.11510791366908</v>
      </c>
      <c r="AF43" s="110">
        <f t="shared" si="22"/>
        <v>155.17241379310346</v>
      </c>
      <c r="AG43" s="109">
        <f t="shared" si="22"/>
        <v>136.24324324324326</v>
      </c>
      <c r="AH43" s="110">
        <f t="shared" si="22"/>
        <v>143</v>
      </c>
      <c r="AI43" s="109">
        <f t="shared" si="22"/>
        <v>110.94</v>
      </c>
      <c r="AJ43" s="110">
        <f t="shared" si="22"/>
        <v>0</v>
      </c>
      <c r="AK43" s="109">
        <f t="shared" si="22"/>
        <v>0</v>
      </c>
      <c r="AL43" s="110">
        <f t="shared" si="22"/>
        <v>139.19379844961242</v>
      </c>
      <c r="AM43" s="109">
        <f t="shared" si="22"/>
        <v>142</v>
      </c>
      <c r="AN43" s="110">
        <f t="shared" si="22"/>
        <v>153</v>
      </c>
      <c r="AO43" s="109">
        <f t="shared" si="22"/>
        <v>186.29850746268656</v>
      </c>
      <c r="AP43" s="110">
        <f t="shared" si="22"/>
        <v>164.85211267605632</v>
      </c>
      <c r="AQ43" s="109">
        <f t="shared" si="22"/>
        <v>147.05882352941177</v>
      </c>
      <c r="AR43" s="110">
        <f t="shared" si="22"/>
        <v>120.53164556962025</v>
      </c>
      <c r="AS43" s="109">
        <f t="shared" si="22"/>
        <v>133.65359477124184</v>
      </c>
      <c r="AT43" s="110">
        <f t="shared" si="22"/>
        <v>152.00666666666666</v>
      </c>
      <c r="AU43" s="109" t="e">
        <f t="shared" si="22"/>
        <v>#N/A</v>
      </c>
      <c r="AV43" s="110" t="e">
        <f t="shared" si="22"/>
        <v>#N/A</v>
      </c>
      <c r="AW43" s="109" t="e">
        <f t="shared" si="22"/>
        <v>#N/A</v>
      </c>
      <c r="AX43" s="110" t="e">
        <f t="shared" si="22"/>
        <v>#N/A</v>
      </c>
      <c r="AY43" s="109" t="e">
        <f t="shared" si="22"/>
        <v>#N/A</v>
      </c>
      <c r="AZ43" s="110" t="e">
        <f t="shared" si="22"/>
        <v>#N/A</v>
      </c>
      <c r="BB43" s="70" t="e">
        <f t="shared" si="22"/>
        <v>#N/A</v>
      </c>
      <c r="BC43" s="62" t="e">
        <f t="shared" si="22"/>
        <v>#N/A</v>
      </c>
      <c r="BD43" s="70" t="e">
        <f t="shared" si="22"/>
        <v>#N/A</v>
      </c>
    </row>
    <row r="44" spans="2:56" x14ac:dyDescent="0.55000000000000004">
      <c r="B44" s="3"/>
      <c r="F44" s="3"/>
      <c r="G44" s="49"/>
      <c r="H44" s="52"/>
      <c r="I44" s="49"/>
      <c r="J44" s="52"/>
      <c r="K44" s="49"/>
      <c r="L44" s="52"/>
      <c r="M44" s="49"/>
      <c r="N44" s="52"/>
      <c r="O44" s="49"/>
      <c r="P44" s="52"/>
      <c r="Q44" s="49"/>
      <c r="R44" s="52"/>
      <c r="S44" s="49"/>
      <c r="T44" s="52"/>
      <c r="U44" s="49"/>
      <c r="V44" s="52"/>
      <c r="W44" s="49"/>
      <c r="X44" s="52"/>
      <c r="Y44" s="49"/>
      <c r="Z44" s="52"/>
      <c r="AA44" s="49"/>
      <c r="AB44" s="52"/>
      <c r="AC44" s="49"/>
      <c r="AD44" s="52"/>
      <c r="AE44" s="49"/>
      <c r="AF44" s="52"/>
      <c r="AG44" s="49"/>
      <c r="AH44" s="52"/>
      <c r="AI44" s="49"/>
      <c r="AJ44" s="52"/>
      <c r="AK44" s="49"/>
      <c r="AL44" s="52"/>
      <c r="AM44" s="49"/>
      <c r="AN44" s="52"/>
      <c r="AO44" s="49"/>
      <c r="AP44" s="52"/>
      <c r="AQ44" s="49"/>
      <c r="AR44" s="52"/>
      <c r="AS44" s="49"/>
      <c r="AT44" s="52"/>
      <c r="AU44" s="49"/>
      <c r="AV44" s="52"/>
      <c r="AW44" s="49"/>
      <c r="AX44" s="52"/>
      <c r="AY44" s="49"/>
      <c r="AZ44" s="52"/>
      <c r="BB44" s="49"/>
      <c r="BC44" s="52"/>
      <c r="BD44" s="49"/>
    </row>
    <row r="45" spans="2:56" x14ac:dyDescent="0.55000000000000004">
      <c r="B45" s="22" t="s">
        <v>53</v>
      </c>
      <c r="F45" s="22">
        <f>F43/$F$1</f>
        <v>54.859426287997714</v>
      </c>
      <c r="G45" s="69">
        <f t="shared" ref="G45:AZ45" si="23">G43/$F$1</f>
        <v>63.743473021823533</v>
      </c>
      <c r="H45" s="61">
        <f t="shared" si="23"/>
        <v>62.916174734356552</v>
      </c>
      <c r="I45" s="69">
        <f t="shared" si="23"/>
        <v>35.842584834520316</v>
      </c>
      <c r="J45" s="61">
        <f t="shared" si="23"/>
        <v>32.759269715791454</v>
      </c>
      <c r="K45" s="69">
        <f t="shared" si="23"/>
        <v>33.643924568582101</v>
      </c>
      <c r="L45" s="61">
        <f t="shared" si="23"/>
        <v>46.178821178821174</v>
      </c>
      <c r="M45" s="69">
        <f t="shared" si="23"/>
        <v>45.787475236627778</v>
      </c>
      <c r="N45" s="61">
        <f t="shared" si="23"/>
        <v>45.298806884172741</v>
      </c>
      <c r="O45" s="69">
        <f t="shared" si="23"/>
        <v>49.330514446793522</v>
      </c>
      <c r="P45" s="61">
        <f t="shared" si="23"/>
        <v>47.239001308768749</v>
      </c>
      <c r="Q45" s="69">
        <f t="shared" si="23"/>
        <v>49.975215624070586</v>
      </c>
      <c r="R45" s="61">
        <f t="shared" si="23"/>
        <v>41.641929499072361</v>
      </c>
      <c r="S45" s="69">
        <f t="shared" si="23"/>
        <v>37.624419376244191</v>
      </c>
      <c r="T45" s="61">
        <f t="shared" si="23"/>
        <v>39.237698920797513</v>
      </c>
      <c r="U45" s="69">
        <f t="shared" si="23"/>
        <v>47.489823609226598</v>
      </c>
      <c r="V45" s="61">
        <f t="shared" si="23"/>
        <v>45.580808080808076</v>
      </c>
      <c r="W45" s="69">
        <f t="shared" si="23"/>
        <v>46.517795181917322</v>
      </c>
      <c r="X45" s="61">
        <f t="shared" si="23"/>
        <v>41.641929499072361</v>
      </c>
      <c r="Y45" s="69">
        <f t="shared" si="23"/>
        <v>48.532858119324281</v>
      </c>
      <c r="Z45" s="61">
        <f t="shared" si="23"/>
        <v>53.322589818940187</v>
      </c>
      <c r="AA45" s="69">
        <f t="shared" si="23"/>
        <v>46.142663306842408</v>
      </c>
      <c r="AB45" s="61">
        <f t="shared" si="23"/>
        <v>44.489730128028</v>
      </c>
      <c r="AC45" s="69">
        <f t="shared" si="23"/>
        <v>45.508658008658003</v>
      </c>
      <c r="AD45" s="61">
        <f t="shared" si="23"/>
        <v>51.533973273103712</v>
      </c>
      <c r="AE45" s="69">
        <f t="shared" si="23"/>
        <v>47.764645426515933</v>
      </c>
      <c r="AF45" s="61">
        <f t="shared" si="23"/>
        <v>50.380653828929695</v>
      </c>
      <c r="AG45" s="69">
        <f t="shared" si="23"/>
        <v>44.234819234819241</v>
      </c>
      <c r="AH45" s="61">
        <f t="shared" si="23"/>
        <v>46.428571428571431</v>
      </c>
      <c r="AI45" s="69">
        <f t="shared" si="23"/>
        <v>36.019480519480517</v>
      </c>
      <c r="AJ45" s="61">
        <f t="shared" si="23"/>
        <v>0</v>
      </c>
      <c r="AK45" s="69">
        <f t="shared" si="23"/>
        <v>0</v>
      </c>
      <c r="AL45" s="61">
        <f t="shared" si="23"/>
        <v>45.192791704419612</v>
      </c>
      <c r="AM45" s="69">
        <f t="shared" si="23"/>
        <v>46.103896103896105</v>
      </c>
      <c r="AN45" s="61">
        <f t="shared" si="23"/>
        <v>49.675324675324674</v>
      </c>
      <c r="AO45" s="69">
        <f t="shared" si="23"/>
        <v>60.486528396976155</v>
      </c>
      <c r="AP45" s="61">
        <f t="shared" si="23"/>
        <v>53.52341320651179</v>
      </c>
      <c r="AQ45" s="69">
        <f t="shared" si="23"/>
        <v>47.746371275783041</v>
      </c>
      <c r="AR45" s="61">
        <f t="shared" si="23"/>
        <v>39.133651158967616</v>
      </c>
      <c r="AS45" s="69">
        <f t="shared" si="23"/>
        <v>43.394024276377223</v>
      </c>
      <c r="AT45" s="61">
        <f t="shared" si="23"/>
        <v>49.352813852813853</v>
      </c>
      <c r="AU45" s="69" t="e">
        <f t="shared" si="23"/>
        <v>#N/A</v>
      </c>
      <c r="AV45" s="61" t="e">
        <f t="shared" si="23"/>
        <v>#N/A</v>
      </c>
      <c r="AW45" s="69" t="e">
        <f t="shared" si="23"/>
        <v>#N/A</v>
      </c>
      <c r="AX45" s="61" t="e">
        <f t="shared" si="23"/>
        <v>#N/A</v>
      </c>
      <c r="AY45" s="69" t="e">
        <f t="shared" si="23"/>
        <v>#N/A</v>
      </c>
      <c r="AZ45" s="61" t="e">
        <f t="shared" si="23"/>
        <v>#N/A</v>
      </c>
      <c r="BB45" s="70" t="e">
        <f>BB43/BB1</f>
        <v>#N/A</v>
      </c>
      <c r="BC45" s="62" t="e">
        <f>BC43/BC1</f>
        <v>#N/A</v>
      </c>
      <c r="BD45" s="70" t="e">
        <f>BD43/BD1</f>
        <v>#N/A</v>
      </c>
    </row>
    <row r="46" spans="2:56" x14ac:dyDescent="0.55000000000000004">
      <c r="B46" s="3"/>
      <c r="F46" s="3"/>
      <c r="G46" s="49"/>
      <c r="H46" s="52"/>
      <c r="I46" s="49"/>
      <c r="J46" s="52"/>
      <c r="K46" s="49"/>
      <c r="L46" s="52"/>
      <c r="M46" s="49"/>
      <c r="N46" s="52"/>
      <c r="O46" s="49"/>
      <c r="P46" s="52"/>
      <c r="Q46" s="49"/>
      <c r="R46" s="52"/>
      <c r="S46" s="49"/>
      <c r="T46" s="52"/>
      <c r="U46" s="49"/>
      <c r="V46" s="52"/>
      <c r="W46" s="49"/>
      <c r="X46" s="52"/>
      <c r="Y46" s="49"/>
      <c r="Z46" s="52"/>
      <c r="AA46" s="49"/>
      <c r="AB46" s="52"/>
      <c r="AC46" s="49"/>
      <c r="AD46" s="52"/>
      <c r="AE46" s="49"/>
      <c r="AF46" s="52"/>
      <c r="AG46" s="49"/>
      <c r="AH46" s="52"/>
      <c r="AI46" s="49"/>
      <c r="AJ46" s="52"/>
      <c r="AK46" s="49"/>
      <c r="AL46" s="52"/>
      <c r="AM46" s="49"/>
      <c r="AN46" s="52"/>
      <c r="AO46" s="49"/>
      <c r="AP46" s="52"/>
      <c r="AQ46" s="49"/>
      <c r="AR46" s="52"/>
      <c r="AS46" s="49"/>
      <c r="AT46" s="52"/>
      <c r="AU46" s="49"/>
      <c r="AV46" s="52"/>
      <c r="AW46" s="49"/>
      <c r="AX46" s="52"/>
      <c r="AY46" s="49"/>
      <c r="AZ46" s="52"/>
      <c r="BB46" s="49"/>
      <c r="BC46" s="52"/>
      <c r="BD46" s="49"/>
    </row>
    <row r="47" spans="2:56" ht="90" x14ac:dyDescent="0.55000000000000004">
      <c r="B47" s="92" t="s">
        <v>54</v>
      </c>
      <c r="F47" s="102">
        <f>'SDR Patient and Stations'!E10</f>
        <v>34</v>
      </c>
      <c r="G47" s="172">
        <f>G45-G26</f>
        <v>29.743473021823533</v>
      </c>
      <c r="H47" s="118">
        <f>H45-H26</f>
        <v>28.916174734356552</v>
      </c>
      <c r="I47" s="119">
        <f t="shared" ref="I47:AZ47" si="24">I45-I26</f>
        <v>1.8425848345203164</v>
      </c>
      <c r="J47" s="118">
        <f t="shared" si="24"/>
        <v>-11.240730284208546</v>
      </c>
      <c r="K47" s="119">
        <f t="shared" si="24"/>
        <v>-10.356075431417899</v>
      </c>
      <c r="L47" s="118">
        <f t="shared" si="24"/>
        <v>2.178821178821174</v>
      </c>
      <c r="M47" s="119">
        <f t="shared" si="24"/>
        <v>11.787475236627778</v>
      </c>
      <c r="N47" s="118">
        <f t="shared" si="24"/>
        <v>11.298806884172741</v>
      </c>
      <c r="O47" s="119">
        <f t="shared" si="24"/>
        <v>15.330514446793522</v>
      </c>
      <c r="P47" s="118">
        <f t="shared" si="24"/>
        <v>3.2390013087687493</v>
      </c>
      <c r="Q47" s="119">
        <f t="shared" si="24"/>
        <v>5.9752156240705858</v>
      </c>
      <c r="R47" s="118">
        <f t="shared" si="24"/>
        <v>-2.3580705009276386</v>
      </c>
      <c r="S47" s="119">
        <f t="shared" si="24"/>
        <v>-6.375580623755809</v>
      </c>
      <c r="T47" s="118">
        <f t="shared" si="24"/>
        <v>-4.7623010792024871</v>
      </c>
      <c r="U47" s="119">
        <f t="shared" si="24"/>
        <v>3.4898236092265975</v>
      </c>
      <c r="V47" s="118">
        <f t="shared" si="24"/>
        <v>1.580808080808076</v>
      </c>
      <c r="W47" s="119">
        <f t="shared" si="24"/>
        <v>2.5177951819173217</v>
      </c>
      <c r="X47" s="118">
        <f t="shared" si="24"/>
        <v>-2.3580705009276386</v>
      </c>
      <c r="Y47" s="119">
        <f t="shared" si="24"/>
        <v>4.5328581193242812</v>
      </c>
      <c r="Z47" s="118">
        <f t="shared" si="24"/>
        <v>9.3225898189401875</v>
      </c>
      <c r="AA47" s="119">
        <f t="shared" si="24"/>
        <v>2.1426633068424081</v>
      </c>
      <c r="AB47" s="118">
        <f t="shared" si="24"/>
        <v>0.48973012802800042</v>
      </c>
      <c r="AC47" s="119">
        <f t="shared" si="24"/>
        <v>1.5086580086580028</v>
      </c>
      <c r="AD47" s="118">
        <f t="shared" si="24"/>
        <v>7.5339732731037117</v>
      </c>
      <c r="AE47" s="119">
        <f t="shared" si="24"/>
        <v>3.7646454265159335</v>
      </c>
      <c r="AF47" s="118">
        <f t="shared" si="24"/>
        <v>6.3806538289296952</v>
      </c>
      <c r="AG47" s="119">
        <f t="shared" si="24"/>
        <v>0.23481923481924127</v>
      </c>
      <c r="AH47" s="118">
        <f t="shared" si="24"/>
        <v>2.4285714285714306</v>
      </c>
      <c r="AI47" s="119">
        <f t="shared" si="24"/>
        <v>-7.980519480519483</v>
      </c>
      <c r="AJ47" s="118">
        <f t="shared" si="24"/>
        <v>-44</v>
      </c>
      <c r="AK47" s="119">
        <f t="shared" si="24"/>
        <v>-44</v>
      </c>
      <c r="AL47" s="118">
        <f t="shared" si="24"/>
        <v>1.1927917044196121</v>
      </c>
      <c r="AM47" s="119">
        <f t="shared" si="24"/>
        <v>2.1038961038961048</v>
      </c>
      <c r="AN47" s="118">
        <f t="shared" si="24"/>
        <v>23.675324675324674</v>
      </c>
      <c r="AO47" s="119">
        <f t="shared" si="24"/>
        <v>34.486528396976155</v>
      </c>
      <c r="AP47" s="118">
        <f t="shared" si="24"/>
        <v>25.419517102615686</v>
      </c>
      <c r="AQ47" s="119">
        <f t="shared" si="24"/>
        <v>9.6424751718869359</v>
      </c>
      <c r="AR47" s="118">
        <f t="shared" si="24"/>
        <v>-4.8663488410323836</v>
      </c>
      <c r="AS47" s="119">
        <f t="shared" si="24"/>
        <v>-0.60597572362277674</v>
      </c>
      <c r="AT47" s="118">
        <f t="shared" si="24"/>
        <v>5.3528138528138527</v>
      </c>
      <c r="AU47" s="119" t="e">
        <f t="shared" si="24"/>
        <v>#N/A</v>
      </c>
      <c r="AV47" s="118" t="e">
        <f t="shared" si="24"/>
        <v>#N/A</v>
      </c>
      <c r="AW47" s="119" t="e">
        <f t="shared" si="24"/>
        <v>#N/A</v>
      </c>
      <c r="AX47" s="118" t="e">
        <f t="shared" si="24"/>
        <v>#N/A</v>
      </c>
      <c r="AY47" s="119" t="e">
        <f t="shared" si="24"/>
        <v>#N/A</v>
      </c>
      <c r="AZ47" s="118" t="e">
        <f t="shared" si="24"/>
        <v>#N/A</v>
      </c>
      <c r="BB47" s="103">
        <f>'SDR Patient and Stations'!BA10</f>
        <v>0</v>
      </c>
      <c r="BC47" s="104">
        <f>'SDR Patient and Stations'!BB10</f>
        <v>0</v>
      </c>
      <c r="BD47" s="103">
        <f>'SDR Patient and Stations'!BC10</f>
        <v>0</v>
      </c>
    </row>
    <row r="48" spans="2:56" x14ac:dyDescent="0.55000000000000004">
      <c r="B48" s="3"/>
      <c r="F48" s="3"/>
      <c r="G48" s="49"/>
      <c r="H48" s="52"/>
      <c r="I48" s="49"/>
      <c r="J48" s="52"/>
      <c r="K48" s="49"/>
      <c r="L48" s="52"/>
      <c r="M48" s="49"/>
      <c r="N48" s="52"/>
      <c r="O48" s="49"/>
      <c r="P48" s="52"/>
      <c r="Q48" s="49"/>
      <c r="R48" s="52"/>
      <c r="S48" s="49"/>
      <c r="T48" s="52"/>
      <c r="U48" s="49"/>
      <c r="V48" s="52"/>
      <c r="W48" s="49"/>
      <c r="X48" s="52"/>
      <c r="Y48" s="49"/>
      <c r="Z48" s="52"/>
      <c r="AA48" s="49"/>
      <c r="AB48" s="52"/>
      <c r="AC48" s="49"/>
      <c r="AD48" s="52"/>
      <c r="AE48" s="49"/>
      <c r="AF48" s="52"/>
      <c r="AG48" s="49"/>
      <c r="AH48" s="52"/>
      <c r="AI48" s="49"/>
      <c r="AJ48" s="52"/>
      <c r="AK48" s="49"/>
      <c r="AL48" s="52"/>
      <c r="AM48" s="49"/>
      <c r="AN48" s="52"/>
      <c r="AO48" s="49"/>
      <c r="AP48" s="52"/>
      <c r="AQ48" s="49"/>
      <c r="AR48" s="52"/>
      <c r="AS48" s="49"/>
      <c r="AT48" s="52"/>
      <c r="AU48" s="49"/>
      <c r="AV48" s="52"/>
      <c r="AW48" s="49"/>
      <c r="AX48" s="52"/>
      <c r="AY48" s="49"/>
      <c r="AZ48" s="52"/>
      <c r="BB48" s="49"/>
      <c r="BC48" s="52"/>
      <c r="BD48" s="49"/>
    </row>
    <row r="49" spans="2:56" s="19" customFormat="1" x14ac:dyDescent="0.55000000000000004">
      <c r="B49" s="25" t="s">
        <v>26</v>
      </c>
      <c r="F49" s="96">
        <v>0</v>
      </c>
      <c r="G49" s="71">
        <f>IF((((IF(AND(G24&gt;($F$1-0.00001),((G45-G26)&gt;0)),(G45-G26),0)))&gt;=10),10,(IF(AND(G24&gt;($F$1-0.00001),((G45-G26)&gt;0)),(G45-G26),0)))</f>
        <v>10</v>
      </c>
      <c r="H49" s="63">
        <f>IF((((IF(AND(H24&gt;($F$1-0.00001),((H45-H26)&gt;0)),(H45-H26),0)))&gt;=10),10,(IF(AND(H24&gt;($F$1-0.00001),((H45-H26)&gt;0)),(H45-H26),0)))</f>
        <v>10</v>
      </c>
      <c r="I49" s="71">
        <f t="shared" ref="I49:AZ49" si="25">IF((((IF(AND(I24&gt;($F$1-0.00001),((I45-I26)&gt;0)),(I45-I26),0)))&gt;=10),10,(IF(AND(I24&gt;($F$1-0.00001),((I45-I26)&gt;0)),(I45-I26),0)))</f>
        <v>1.8425848345203164</v>
      </c>
      <c r="J49" s="63">
        <f t="shared" si="25"/>
        <v>0</v>
      </c>
      <c r="K49" s="71">
        <f t="shared" si="25"/>
        <v>0</v>
      </c>
      <c r="L49" s="63">
        <f t="shared" si="25"/>
        <v>0</v>
      </c>
      <c r="M49" s="71">
        <f t="shared" si="25"/>
        <v>10</v>
      </c>
      <c r="N49" s="63">
        <f t="shared" si="25"/>
        <v>10</v>
      </c>
      <c r="O49" s="71">
        <f t="shared" si="25"/>
        <v>10</v>
      </c>
      <c r="P49" s="63">
        <f t="shared" si="25"/>
        <v>3.2390013087687493</v>
      </c>
      <c r="Q49" s="71">
        <f t="shared" si="25"/>
        <v>5.9752156240705858</v>
      </c>
      <c r="R49" s="63">
        <f t="shared" si="25"/>
        <v>0</v>
      </c>
      <c r="S49" s="71">
        <f t="shared" si="25"/>
        <v>0</v>
      </c>
      <c r="T49" s="63">
        <f t="shared" si="25"/>
        <v>0</v>
      </c>
      <c r="U49" s="71">
        <f t="shared" si="25"/>
        <v>3.4898236092265975</v>
      </c>
      <c r="V49" s="63">
        <f t="shared" si="25"/>
        <v>0</v>
      </c>
      <c r="W49" s="71">
        <f t="shared" si="25"/>
        <v>2.5177951819173217</v>
      </c>
      <c r="X49" s="63">
        <f t="shared" si="25"/>
        <v>0</v>
      </c>
      <c r="Y49" s="71">
        <f t="shared" si="25"/>
        <v>4.5328581193242812</v>
      </c>
      <c r="Z49" s="63">
        <f t="shared" si="25"/>
        <v>9.3225898189401875</v>
      </c>
      <c r="AA49" s="71">
        <f t="shared" si="25"/>
        <v>2.1426633068424081</v>
      </c>
      <c r="AB49" s="63">
        <f t="shared" si="25"/>
        <v>0.48973012802800042</v>
      </c>
      <c r="AC49" s="71">
        <f t="shared" si="25"/>
        <v>1.5086580086580028</v>
      </c>
      <c r="AD49" s="63">
        <f t="shared" si="25"/>
        <v>7.5339732731037117</v>
      </c>
      <c r="AE49" s="71">
        <f t="shared" si="25"/>
        <v>3.7646454265159335</v>
      </c>
      <c r="AF49" s="63">
        <f t="shared" si="25"/>
        <v>6.3806538289296952</v>
      </c>
      <c r="AG49" s="71">
        <f t="shared" si="25"/>
        <v>0.23481923481924127</v>
      </c>
      <c r="AH49" s="63">
        <f t="shared" si="25"/>
        <v>2.4285714285714306</v>
      </c>
      <c r="AI49" s="71">
        <f t="shared" si="25"/>
        <v>0</v>
      </c>
      <c r="AJ49" s="63">
        <f t="shared" si="25"/>
        <v>0</v>
      </c>
      <c r="AK49" s="71">
        <f t="shared" si="25"/>
        <v>0</v>
      </c>
      <c r="AL49" s="63">
        <f t="shared" si="25"/>
        <v>0</v>
      </c>
      <c r="AM49" s="71">
        <f t="shared" si="25"/>
        <v>2.1038961038961048</v>
      </c>
      <c r="AN49" s="63">
        <f t="shared" si="25"/>
        <v>10</v>
      </c>
      <c r="AO49" s="71">
        <f t="shared" si="25"/>
        <v>10</v>
      </c>
      <c r="AP49" s="63">
        <f t="shared" si="25"/>
        <v>10</v>
      </c>
      <c r="AQ49" s="71">
        <f t="shared" si="25"/>
        <v>9.6424751718869359</v>
      </c>
      <c r="AR49" s="63">
        <f t="shared" si="25"/>
        <v>0</v>
      </c>
      <c r="AS49" s="71">
        <f t="shared" si="25"/>
        <v>0</v>
      </c>
      <c r="AT49" s="63">
        <f t="shared" si="25"/>
        <v>5.3528138528138527</v>
      </c>
      <c r="AU49" s="71" t="e">
        <f t="shared" si="25"/>
        <v>#N/A</v>
      </c>
      <c r="AV49" s="63" t="e">
        <f t="shared" si="25"/>
        <v>#N/A</v>
      </c>
      <c r="AW49" s="71" t="e">
        <f t="shared" si="25"/>
        <v>#N/A</v>
      </c>
      <c r="AX49" s="63" t="e">
        <f t="shared" si="25"/>
        <v>#N/A</v>
      </c>
      <c r="AY49" s="71" t="e">
        <f t="shared" si="25"/>
        <v>#N/A</v>
      </c>
      <c r="AZ49" s="63" t="e">
        <f t="shared" si="25"/>
        <v>#N/A</v>
      </c>
      <c r="BB49" s="71" t="e">
        <f t="shared" ref="BB49:BD49" si="26">BB45-BB47</f>
        <v>#N/A</v>
      </c>
      <c r="BC49" s="63" t="e">
        <f t="shared" si="26"/>
        <v>#N/A</v>
      </c>
      <c r="BD49" s="71" t="e">
        <f t="shared" si="26"/>
        <v>#N/A</v>
      </c>
    </row>
    <row r="50" spans="2:56" x14ac:dyDescent="0.55000000000000004">
      <c r="L50"/>
      <c r="M50" s="19"/>
      <c r="O50" s="19"/>
      <c r="Q50" s="19"/>
      <c r="S50" s="19"/>
      <c r="U50" s="19"/>
      <c r="W50" s="19"/>
      <c r="Y50" s="19"/>
      <c r="AA50" s="19"/>
      <c r="AC50" s="19"/>
      <c r="AE50" s="19"/>
      <c r="AG50" s="19"/>
      <c r="AI50" s="19"/>
      <c r="AK50" s="19"/>
      <c r="AM50" s="19"/>
      <c r="AO50" s="19"/>
      <c r="AQ50" s="19"/>
      <c r="AS50" s="19"/>
      <c r="AU50" s="19"/>
      <c r="AW50" s="19"/>
      <c r="AY50" s="19"/>
    </row>
  </sheetData>
  <mergeCells count="4">
    <mergeCell ref="A27:B27"/>
    <mergeCell ref="A28:B28"/>
    <mergeCell ref="A29:B29"/>
    <mergeCell ref="A26:E26"/>
  </mergeCells>
  <conditionalFormatting sqref="G36:J36 G38:J38 G40:J40 G43:J43 G45:J45 G49:J49">
    <cfRule type="expression" dxfId="39" priority="5" stopIfTrue="1">
      <formula>ISERROR</formula>
    </cfRule>
  </conditionalFormatting>
  <conditionalFormatting sqref="BB36:BD36 BB38:BD38 BB40:BD40 BB43:BD43 BB45:BD45 BB49:BD49">
    <cfRule type="expression" dxfId="38" priority="4" stopIfTrue="1">
      <formula>ISERROR</formula>
    </cfRule>
  </conditionalFormatting>
  <conditionalFormatting sqref="K36 K38 K40 K43 K45 K49">
    <cfRule type="expression" dxfId="37" priority="3" stopIfTrue="1">
      <formula>ISERROR</formula>
    </cfRule>
  </conditionalFormatting>
  <conditionalFormatting sqref="L36 N36 P36 R36 T36 V36 X36 Z36 AB36 AD36 AF36 AH36 AJ36 AL36 AN36 AP36 AR36 AT36 AV36 AX36 AZ36 L38 N38 P38 R38 T38 V38 X38 Z38 AB38 AD38 AF38 AH38 AJ38 AL38 AN38 AP38 AR38 AT38 AV38 AX38 AZ38 L40 N40 P40 R40 T40 V40 X40 Z40 AB40 AD40 AF40 AH40 AJ40 AL40 AN40 AP40 AR40 AT40 AV40 AX40 AZ40 L43 N43 P43 R43 T43 V43 X43 Z43 AB43 AD43 AF43 AH43 AJ43 AL43 AN43 AP43 AR43 AT43 AV43 AX43 AZ43 L45 N45 P45 R45 T45 V45 X45 Z45 AB45 AD45 AF45 AH45 AJ45 AL45 AN45 AP45 AR45 AT45 AV45 AX45 AZ45 L49 N49 P49 R49 T49 V49 X49 Z49 AB49 AD49 AF49 AH49 AJ49 AL49 AN49 AP49 AR49 AT49 AV49 AX49 AZ49">
    <cfRule type="expression" dxfId="36" priority="2" stopIfTrue="1">
      <formula>ISERROR</formula>
    </cfRule>
  </conditionalFormatting>
  <conditionalFormatting sqref="M36 O36 Q36 S36 U36 W36 Y36 AA36 AC36 AE36 AG36 AI36 AK36 AM36 AO36 AQ36 AS36 AU36 AW36 AY36 M38 O38 Q38 S38 U38 W38 Y38 AA38 AC38 AE38 AG38 AI38 AK38 AM38 AO38 AQ38 AS38 AU38 AW38 AY38 M40 O40 Q40 S40 U40 W40 Y40 AA40 AC40 AE40 AG40 AI40 AK40 AM40 AO40 AQ40 AS40 AU40 AW40 AY40 M43 O43 Q43 S43 U43 W43 Y43 AA43 AC43 AE43 AG43 AI43 AK43 AM43 AO43 AQ43 AS43 AU43 AW43 AY43 M45 O45 Q45 S45 U45 W45 Y45 AA45 AC45 AE45 AG45 AI45 AK45 AM45 AO45 AQ45 AS45 AU45 AW45 AY45 M49 O49 Q49 S49 U49 W49 Y49 AA49 AC49 AE49 AG49 AI49 AK49 AM49 AO49 AQ49 AS49 AU49 AW49 AY49">
    <cfRule type="expression" dxfId="35" priority="1" stopIfTrue="1">
      <formula>ISERROR</formula>
    </cfRule>
  </conditionalFormatting>
  <dataValidations count="1">
    <dataValidation type="list" allowBlank="1" showInputMessage="1" showErrorMessage="1" sqref="F41:AZ41">
      <formula1>$C$3:$C$5</formula1>
    </dataValidation>
  </dataValidations>
  <pageMargins left="0.7" right="0.7" top="0.75" bottom="0.75" header="0.3" footer="0.3"/>
  <legacy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F50"/>
  <sheetViews>
    <sheetView topLeftCell="A19" zoomScale="90" zoomScaleNormal="90" workbookViewId="0">
      <selection activeCell="B37" sqref="B37"/>
    </sheetView>
  </sheetViews>
  <sheetFormatPr defaultColWidth="11" defaultRowHeight="22.5" x14ac:dyDescent="0.55000000000000004"/>
  <cols>
    <col min="2" max="2" width="47.21875" customWidth="1"/>
    <col min="3" max="5" width="11.109375" bestFit="1" customWidth="1"/>
    <col min="6" max="6" width="15.109375" customWidth="1"/>
    <col min="7" max="10" width="11.109375" bestFit="1" customWidth="1"/>
    <col min="11" max="12" width="12.77734375" style="19" customWidth="1"/>
    <col min="13" max="30" width="11.109375" bestFit="1" customWidth="1"/>
    <col min="31" max="31" width="11.21875" bestFit="1" customWidth="1"/>
    <col min="32" max="53" width="11.109375" bestFit="1" customWidth="1"/>
    <col min="54" max="58" width="0" hidden="1" customWidth="1"/>
  </cols>
  <sheetData>
    <row r="1" spans="1:56" ht="25.5" x14ac:dyDescent="0.6">
      <c r="B1" s="1" t="s">
        <v>63</v>
      </c>
      <c r="C1" s="30">
        <v>0.76</v>
      </c>
      <c r="D1" s="1"/>
      <c r="E1" s="1" t="s">
        <v>31</v>
      </c>
      <c r="F1" s="29">
        <v>3.04</v>
      </c>
      <c r="G1" s="1"/>
      <c r="H1" s="1"/>
      <c r="I1" s="1"/>
      <c r="J1" s="1"/>
      <c r="K1" s="100"/>
      <c r="L1" s="100"/>
      <c r="M1" s="2"/>
      <c r="N1" s="2"/>
      <c r="O1" s="2"/>
      <c r="P1" s="2"/>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row>
    <row r="2" spans="1:56" ht="22.5" customHeight="1" x14ac:dyDescent="0.55000000000000004">
      <c r="B2" s="4" t="s">
        <v>0</v>
      </c>
      <c r="C2" s="4"/>
      <c r="D2" s="4"/>
      <c r="E2" s="4"/>
      <c r="F2" s="4"/>
      <c r="G2" s="4"/>
      <c r="H2" s="4"/>
      <c r="I2" s="4"/>
      <c r="J2" s="4"/>
      <c r="K2" s="101"/>
      <c r="L2" s="101"/>
      <c r="M2" s="2"/>
      <c r="N2" s="2"/>
      <c r="O2" s="2"/>
      <c r="P2" s="2"/>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row>
    <row r="3" spans="1:56" ht="22.5" customHeight="1" x14ac:dyDescent="0.65">
      <c r="A3" s="89" t="s">
        <v>49</v>
      </c>
      <c r="B3" s="90" t="s">
        <v>46</v>
      </c>
      <c r="C3" s="90">
        <v>18</v>
      </c>
      <c r="D3" s="4"/>
      <c r="E3" s="4"/>
      <c r="F3" s="4"/>
      <c r="G3" s="4"/>
      <c r="H3" s="4"/>
      <c r="I3" s="4"/>
      <c r="J3" s="4"/>
      <c r="K3" s="101"/>
      <c r="L3" s="101"/>
      <c r="M3" s="2"/>
      <c r="N3" s="2"/>
      <c r="O3" s="2"/>
      <c r="P3" s="2"/>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row>
    <row r="4" spans="1:56" ht="22.5" customHeight="1" x14ac:dyDescent="0.65">
      <c r="A4" s="89" t="s">
        <v>50</v>
      </c>
      <c r="B4" s="90" t="s">
        <v>47</v>
      </c>
      <c r="C4" s="90">
        <v>20</v>
      </c>
      <c r="D4" s="4"/>
      <c r="E4" s="4"/>
      <c r="F4" s="4"/>
      <c r="G4" s="4"/>
      <c r="H4" s="4"/>
      <c r="I4" s="4"/>
      <c r="J4" s="4"/>
      <c r="K4" s="101"/>
      <c r="L4" s="101"/>
      <c r="M4" s="2"/>
      <c r="N4" s="2"/>
      <c r="O4" s="2"/>
      <c r="P4" s="2"/>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row>
    <row r="5" spans="1:56" ht="22.5" customHeight="1" x14ac:dyDescent="0.65">
      <c r="A5" s="89" t="s">
        <v>51</v>
      </c>
      <c r="B5" s="90" t="s">
        <v>48</v>
      </c>
      <c r="C5" s="90">
        <v>22</v>
      </c>
      <c r="D5" s="4"/>
      <c r="E5" s="4"/>
      <c r="F5" s="4"/>
      <c r="G5" s="4"/>
      <c r="H5" s="4"/>
      <c r="I5" s="4"/>
      <c r="J5" s="4"/>
      <c r="K5" s="101"/>
      <c r="L5" s="101"/>
      <c r="M5" s="2"/>
      <c r="N5" s="2"/>
      <c r="O5" s="2"/>
      <c r="P5" s="2"/>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row>
    <row r="6" spans="1:56" ht="22.5" customHeight="1" x14ac:dyDescent="0.55000000000000004">
      <c r="B6" s="4"/>
      <c r="C6" s="4"/>
      <c r="D6" s="4"/>
      <c r="E6" s="4"/>
      <c r="F6" s="4"/>
      <c r="G6" s="4"/>
      <c r="H6" s="4"/>
      <c r="I6" s="4"/>
      <c r="J6" s="4"/>
      <c r="K6" s="101"/>
      <c r="L6" s="101"/>
      <c r="M6" s="2"/>
      <c r="N6" s="2"/>
      <c r="O6" s="2"/>
      <c r="P6" s="2"/>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row>
    <row r="7" spans="1:56" ht="22.5" customHeight="1" x14ac:dyDescent="0.55000000000000004">
      <c r="B7" s="4"/>
      <c r="C7" s="4"/>
      <c r="D7" s="4"/>
      <c r="E7" s="4"/>
      <c r="F7" s="4"/>
      <c r="G7" s="4"/>
      <c r="H7" s="4"/>
      <c r="I7" s="4"/>
      <c r="J7" s="4"/>
      <c r="K7" s="101"/>
      <c r="L7" s="101"/>
      <c r="M7" s="2"/>
      <c r="N7" s="2"/>
      <c r="O7" s="2"/>
      <c r="P7" s="2"/>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row>
    <row r="8" spans="1:56" x14ac:dyDescent="0.55000000000000004">
      <c r="B8" s="4"/>
      <c r="C8" s="4"/>
      <c r="D8" s="4"/>
      <c r="E8" s="4"/>
      <c r="F8" s="4"/>
      <c r="G8" s="4"/>
      <c r="H8" s="4"/>
      <c r="I8" s="4"/>
      <c r="J8" s="4"/>
      <c r="K8" s="101"/>
      <c r="L8" s="101"/>
      <c r="M8" s="2"/>
      <c r="N8" s="2"/>
      <c r="O8" s="2"/>
      <c r="P8" s="2"/>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row>
    <row r="9" spans="1:56" s="40" customFormat="1" ht="25.5" x14ac:dyDescent="0.6">
      <c r="B9" s="38" t="s">
        <v>3</v>
      </c>
      <c r="C9" s="39" t="s">
        <v>4</v>
      </c>
      <c r="D9" s="72" t="s">
        <v>5</v>
      </c>
      <c r="E9" s="75" t="s">
        <v>4</v>
      </c>
      <c r="F9" s="72" t="s">
        <v>5</v>
      </c>
      <c r="G9" s="75" t="s">
        <v>4</v>
      </c>
      <c r="H9" s="72" t="s">
        <v>6</v>
      </c>
      <c r="I9" s="75" t="s">
        <v>4</v>
      </c>
      <c r="J9" s="72" t="s">
        <v>5</v>
      </c>
      <c r="K9" s="75" t="s">
        <v>7</v>
      </c>
      <c r="L9" s="72" t="s">
        <v>9</v>
      </c>
      <c r="M9" s="75" t="s">
        <v>8</v>
      </c>
      <c r="N9" s="72" t="s">
        <v>9</v>
      </c>
      <c r="O9" s="75" t="s">
        <v>8</v>
      </c>
      <c r="P9" s="72" t="s">
        <v>9</v>
      </c>
      <c r="Q9" s="75" t="s">
        <v>8</v>
      </c>
      <c r="R9" s="72" t="s">
        <v>9</v>
      </c>
      <c r="S9" s="75" t="s">
        <v>8</v>
      </c>
      <c r="T9" s="72" t="s">
        <v>9</v>
      </c>
      <c r="U9" s="75" t="s">
        <v>8</v>
      </c>
      <c r="V9" s="72" t="s">
        <v>9</v>
      </c>
      <c r="W9" s="75" t="s">
        <v>8</v>
      </c>
      <c r="X9" s="72" t="s">
        <v>9</v>
      </c>
      <c r="Y9" s="75" t="s">
        <v>8</v>
      </c>
      <c r="Z9" s="72" t="s">
        <v>9</v>
      </c>
      <c r="AA9" s="75" t="s">
        <v>8</v>
      </c>
      <c r="AB9" s="72" t="s">
        <v>9</v>
      </c>
      <c r="AC9" s="75" t="s">
        <v>8</v>
      </c>
      <c r="AD9" s="72" t="s">
        <v>9</v>
      </c>
      <c r="AE9" s="75" t="s">
        <v>8</v>
      </c>
      <c r="AF9" s="72" t="s">
        <v>9</v>
      </c>
      <c r="AG9" s="75" t="s">
        <v>8</v>
      </c>
      <c r="AH9" s="72" t="s">
        <v>9</v>
      </c>
      <c r="AI9" s="75" t="s">
        <v>8</v>
      </c>
      <c r="AJ9" s="72" t="s">
        <v>9</v>
      </c>
      <c r="AK9" s="75" t="s">
        <v>8</v>
      </c>
      <c r="AL9" s="72" t="s">
        <v>9</v>
      </c>
      <c r="AM9" s="75" t="s">
        <v>8</v>
      </c>
      <c r="AN9" s="72" t="s">
        <v>9</v>
      </c>
      <c r="AO9" s="75" t="s">
        <v>8</v>
      </c>
      <c r="AP9" s="72" t="s">
        <v>9</v>
      </c>
      <c r="AQ9" s="75" t="s">
        <v>8</v>
      </c>
      <c r="AR9" s="72" t="s">
        <v>9</v>
      </c>
      <c r="AS9" s="75" t="s">
        <v>8</v>
      </c>
      <c r="AT9" s="72" t="s">
        <v>9</v>
      </c>
      <c r="AU9" s="75" t="s">
        <v>8</v>
      </c>
      <c r="AV9" s="72" t="s">
        <v>9</v>
      </c>
      <c r="AW9" s="75" t="s">
        <v>8</v>
      </c>
      <c r="AX9" s="72" t="s">
        <v>9</v>
      </c>
      <c r="AY9" s="75" t="s">
        <v>8</v>
      </c>
      <c r="AZ9" s="72" t="s">
        <v>9</v>
      </c>
      <c r="BA9" s="75" t="s">
        <v>8</v>
      </c>
    </row>
    <row r="10" spans="1:56" s="40" customFormat="1" ht="25.5" x14ac:dyDescent="0.6">
      <c r="B10" s="38" t="s">
        <v>10</v>
      </c>
      <c r="C10" s="38">
        <v>1997</v>
      </c>
      <c r="D10" s="73">
        <v>1997</v>
      </c>
      <c r="E10" s="76">
        <v>1998</v>
      </c>
      <c r="F10" s="73">
        <v>1998</v>
      </c>
      <c r="G10" s="76">
        <v>1999</v>
      </c>
      <c r="H10" s="73">
        <v>1999</v>
      </c>
      <c r="I10" s="76">
        <v>2000</v>
      </c>
      <c r="J10" s="73">
        <v>2000</v>
      </c>
      <c r="K10" s="76">
        <v>2001</v>
      </c>
      <c r="L10" s="73">
        <v>2002</v>
      </c>
      <c r="M10" s="76">
        <v>2002</v>
      </c>
      <c r="N10" s="73">
        <v>2003</v>
      </c>
      <c r="O10" s="76">
        <v>2003</v>
      </c>
      <c r="P10" s="73">
        <f t="shared" ref="P10:BA10" si="0">N10+1</f>
        <v>2004</v>
      </c>
      <c r="Q10" s="76">
        <f t="shared" si="0"/>
        <v>2004</v>
      </c>
      <c r="R10" s="73">
        <f t="shared" si="0"/>
        <v>2005</v>
      </c>
      <c r="S10" s="76">
        <f t="shared" si="0"/>
        <v>2005</v>
      </c>
      <c r="T10" s="73">
        <f t="shared" si="0"/>
        <v>2006</v>
      </c>
      <c r="U10" s="76">
        <f t="shared" si="0"/>
        <v>2006</v>
      </c>
      <c r="V10" s="73">
        <f t="shared" si="0"/>
        <v>2007</v>
      </c>
      <c r="W10" s="76">
        <f t="shared" si="0"/>
        <v>2007</v>
      </c>
      <c r="X10" s="73">
        <f t="shared" si="0"/>
        <v>2008</v>
      </c>
      <c r="Y10" s="76">
        <f t="shared" si="0"/>
        <v>2008</v>
      </c>
      <c r="Z10" s="73">
        <f t="shared" si="0"/>
        <v>2009</v>
      </c>
      <c r="AA10" s="76">
        <f t="shared" si="0"/>
        <v>2009</v>
      </c>
      <c r="AB10" s="73">
        <f t="shared" si="0"/>
        <v>2010</v>
      </c>
      <c r="AC10" s="76">
        <f t="shared" si="0"/>
        <v>2010</v>
      </c>
      <c r="AD10" s="73">
        <f t="shared" si="0"/>
        <v>2011</v>
      </c>
      <c r="AE10" s="76">
        <f t="shared" si="0"/>
        <v>2011</v>
      </c>
      <c r="AF10" s="73">
        <f t="shared" si="0"/>
        <v>2012</v>
      </c>
      <c r="AG10" s="76">
        <f t="shared" si="0"/>
        <v>2012</v>
      </c>
      <c r="AH10" s="73">
        <f t="shared" si="0"/>
        <v>2013</v>
      </c>
      <c r="AI10" s="76">
        <f t="shared" si="0"/>
        <v>2013</v>
      </c>
      <c r="AJ10" s="73">
        <f t="shared" si="0"/>
        <v>2014</v>
      </c>
      <c r="AK10" s="76">
        <f t="shared" si="0"/>
        <v>2014</v>
      </c>
      <c r="AL10" s="73">
        <f t="shared" si="0"/>
        <v>2015</v>
      </c>
      <c r="AM10" s="76">
        <f t="shared" si="0"/>
        <v>2015</v>
      </c>
      <c r="AN10" s="73">
        <f t="shared" si="0"/>
        <v>2016</v>
      </c>
      <c r="AO10" s="76">
        <f t="shared" si="0"/>
        <v>2016</v>
      </c>
      <c r="AP10" s="73">
        <f t="shared" si="0"/>
        <v>2017</v>
      </c>
      <c r="AQ10" s="76">
        <f t="shared" si="0"/>
        <v>2017</v>
      </c>
      <c r="AR10" s="73">
        <f t="shared" si="0"/>
        <v>2018</v>
      </c>
      <c r="AS10" s="76">
        <f t="shared" si="0"/>
        <v>2018</v>
      </c>
      <c r="AT10" s="73">
        <f t="shared" si="0"/>
        <v>2019</v>
      </c>
      <c r="AU10" s="76">
        <f t="shared" si="0"/>
        <v>2019</v>
      </c>
      <c r="AV10" s="73">
        <f t="shared" si="0"/>
        <v>2020</v>
      </c>
      <c r="AW10" s="76">
        <f t="shared" si="0"/>
        <v>2020</v>
      </c>
      <c r="AX10" s="73">
        <f t="shared" si="0"/>
        <v>2021</v>
      </c>
      <c r="AY10" s="76">
        <f t="shared" si="0"/>
        <v>2021</v>
      </c>
      <c r="AZ10" s="73">
        <f t="shared" si="0"/>
        <v>2022</v>
      </c>
      <c r="BA10" s="76">
        <f t="shared" si="0"/>
        <v>2022</v>
      </c>
    </row>
    <row r="11" spans="1:56" s="40" customFormat="1" ht="25.5" x14ac:dyDescent="0.6">
      <c r="B11" s="38" t="s">
        <v>11</v>
      </c>
      <c r="C11" s="41">
        <v>35217</v>
      </c>
      <c r="D11" s="74">
        <v>35431</v>
      </c>
      <c r="E11" s="77">
        <f>C11+365.25</f>
        <v>35582.25</v>
      </c>
      <c r="F11" s="74">
        <f t="shared" ref="F11:K12" si="1">D11+365.25</f>
        <v>35796.25</v>
      </c>
      <c r="G11" s="77">
        <f t="shared" si="1"/>
        <v>35947.5</v>
      </c>
      <c r="H11" s="74">
        <f t="shared" si="1"/>
        <v>36161.5</v>
      </c>
      <c r="I11" s="77">
        <f t="shared" si="1"/>
        <v>36312.75</v>
      </c>
      <c r="J11" s="74">
        <f t="shared" si="1"/>
        <v>36526.75</v>
      </c>
      <c r="K11" s="77">
        <f t="shared" si="1"/>
        <v>36678</v>
      </c>
      <c r="L11" s="74">
        <v>36892</v>
      </c>
      <c r="M11" s="77">
        <v>37043</v>
      </c>
      <c r="N11" s="74">
        <v>37257</v>
      </c>
      <c r="O11" s="77">
        <v>37438</v>
      </c>
      <c r="P11" s="74">
        <f>N11+365.5</f>
        <v>37622.5</v>
      </c>
      <c r="Q11" s="77">
        <f>O11+365.5</f>
        <v>37803.5</v>
      </c>
      <c r="R11" s="74">
        <f>P11+365.75</f>
        <v>37988.25</v>
      </c>
      <c r="S11" s="77">
        <f>Q11+365.75</f>
        <v>38169.25</v>
      </c>
      <c r="T11" s="74">
        <f>R11+366</f>
        <v>38354.25</v>
      </c>
      <c r="U11" s="77">
        <f>S11+366</f>
        <v>38535.25</v>
      </c>
      <c r="V11" s="74">
        <f t="shared" ref="V11:AK12" si="2">T11+365.25</f>
        <v>38719.5</v>
      </c>
      <c r="W11" s="77">
        <f t="shared" si="2"/>
        <v>38900.5</v>
      </c>
      <c r="X11" s="74">
        <f t="shared" si="2"/>
        <v>39084.75</v>
      </c>
      <c r="Y11" s="77">
        <f t="shared" si="2"/>
        <v>39265.75</v>
      </c>
      <c r="Z11" s="74">
        <f t="shared" si="2"/>
        <v>39450</v>
      </c>
      <c r="AA11" s="77">
        <f t="shared" si="2"/>
        <v>39631</v>
      </c>
      <c r="AB11" s="74">
        <f t="shared" si="2"/>
        <v>39815.25</v>
      </c>
      <c r="AC11" s="77">
        <f t="shared" si="2"/>
        <v>39996.25</v>
      </c>
      <c r="AD11" s="74">
        <f t="shared" si="2"/>
        <v>40180.5</v>
      </c>
      <c r="AE11" s="77">
        <f t="shared" si="2"/>
        <v>40361.5</v>
      </c>
      <c r="AF11" s="74">
        <f t="shared" si="2"/>
        <v>40545.75</v>
      </c>
      <c r="AG11" s="77">
        <f t="shared" si="2"/>
        <v>40726.75</v>
      </c>
      <c r="AH11" s="74">
        <f t="shared" si="2"/>
        <v>40911</v>
      </c>
      <c r="AI11" s="77">
        <f t="shared" si="2"/>
        <v>41092</v>
      </c>
      <c r="AJ11" s="74">
        <f t="shared" si="2"/>
        <v>41276.25</v>
      </c>
      <c r="AK11" s="77">
        <f t="shared" si="2"/>
        <v>41457.25</v>
      </c>
      <c r="AL11" s="74">
        <f t="shared" ref="AL11:BA12" si="3">AJ11+365.25</f>
        <v>41641.5</v>
      </c>
      <c r="AM11" s="77">
        <f t="shared" si="3"/>
        <v>41822.5</v>
      </c>
      <c r="AN11" s="74">
        <f t="shared" si="3"/>
        <v>42006.75</v>
      </c>
      <c r="AO11" s="77">
        <f t="shared" si="3"/>
        <v>42187.75</v>
      </c>
      <c r="AP11" s="74">
        <f t="shared" si="3"/>
        <v>42372</v>
      </c>
      <c r="AQ11" s="77">
        <f t="shared" si="3"/>
        <v>42553</v>
      </c>
      <c r="AR11" s="74">
        <f t="shared" si="3"/>
        <v>42737.25</v>
      </c>
      <c r="AS11" s="77">
        <f t="shared" si="3"/>
        <v>42918.25</v>
      </c>
      <c r="AT11" s="74">
        <f t="shared" si="3"/>
        <v>43102.5</v>
      </c>
      <c r="AU11" s="77">
        <f t="shared" si="3"/>
        <v>43283.5</v>
      </c>
      <c r="AV11" s="74">
        <f t="shared" si="3"/>
        <v>43467.75</v>
      </c>
      <c r="AW11" s="77">
        <f t="shared" si="3"/>
        <v>43648.75</v>
      </c>
      <c r="AX11" s="74">
        <f t="shared" si="3"/>
        <v>43833</v>
      </c>
      <c r="AY11" s="77">
        <f t="shared" si="3"/>
        <v>44014</v>
      </c>
      <c r="AZ11" s="74">
        <f t="shared" si="3"/>
        <v>44198.25</v>
      </c>
      <c r="BA11" s="77">
        <f t="shared" si="3"/>
        <v>44379.25</v>
      </c>
    </row>
    <row r="12" spans="1:56" s="40" customFormat="1" ht="25.5" x14ac:dyDescent="0.6">
      <c r="B12" s="38" t="s">
        <v>12</v>
      </c>
      <c r="C12" s="41">
        <v>35431</v>
      </c>
      <c r="D12" s="74">
        <v>35582</v>
      </c>
      <c r="E12" s="77">
        <f>C12+365.25</f>
        <v>35796.25</v>
      </c>
      <c r="F12" s="74">
        <f t="shared" si="1"/>
        <v>35947.25</v>
      </c>
      <c r="G12" s="77">
        <f t="shared" si="1"/>
        <v>36161.5</v>
      </c>
      <c r="H12" s="74">
        <f t="shared" si="1"/>
        <v>36312.5</v>
      </c>
      <c r="I12" s="77">
        <f t="shared" si="1"/>
        <v>36526.75</v>
      </c>
      <c r="J12" s="74">
        <v>36678</v>
      </c>
      <c r="K12" s="77">
        <f t="shared" si="1"/>
        <v>36892</v>
      </c>
      <c r="L12" s="74">
        <v>37043</v>
      </c>
      <c r="M12" s="77">
        <v>37257</v>
      </c>
      <c r="N12" s="74">
        <v>37408</v>
      </c>
      <c r="O12" s="77">
        <v>37591</v>
      </c>
      <c r="P12" s="74">
        <f>N12+365.5</f>
        <v>37773.5</v>
      </c>
      <c r="Q12" s="77">
        <f>O12+365.5</f>
        <v>37956.5</v>
      </c>
      <c r="R12" s="74">
        <f>P12+365.75</f>
        <v>38139.25</v>
      </c>
      <c r="S12" s="77">
        <f>Q12+365.75</f>
        <v>38322.25</v>
      </c>
      <c r="T12" s="74">
        <f>R12+366</f>
        <v>38505.25</v>
      </c>
      <c r="U12" s="77">
        <f>S12+366</f>
        <v>38688.25</v>
      </c>
      <c r="V12" s="74">
        <f t="shared" si="2"/>
        <v>38870.5</v>
      </c>
      <c r="W12" s="77">
        <f t="shared" si="2"/>
        <v>39053.5</v>
      </c>
      <c r="X12" s="74">
        <f t="shared" si="2"/>
        <v>39235.75</v>
      </c>
      <c r="Y12" s="77">
        <f t="shared" si="2"/>
        <v>39418.75</v>
      </c>
      <c r="Z12" s="74">
        <f t="shared" si="2"/>
        <v>39601</v>
      </c>
      <c r="AA12" s="77">
        <f t="shared" si="2"/>
        <v>39784</v>
      </c>
      <c r="AB12" s="74">
        <f t="shared" si="2"/>
        <v>39966.25</v>
      </c>
      <c r="AC12" s="77">
        <f t="shared" si="2"/>
        <v>40149.25</v>
      </c>
      <c r="AD12" s="74">
        <f t="shared" si="2"/>
        <v>40331.5</v>
      </c>
      <c r="AE12" s="77">
        <f t="shared" si="2"/>
        <v>40514.5</v>
      </c>
      <c r="AF12" s="74">
        <f t="shared" si="2"/>
        <v>40696.75</v>
      </c>
      <c r="AG12" s="77">
        <f t="shared" si="2"/>
        <v>40879.75</v>
      </c>
      <c r="AH12" s="74">
        <f t="shared" si="2"/>
        <v>41062</v>
      </c>
      <c r="AI12" s="77">
        <f t="shared" si="2"/>
        <v>41245</v>
      </c>
      <c r="AJ12" s="74">
        <f t="shared" si="2"/>
        <v>41427.25</v>
      </c>
      <c r="AK12" s="77">
        <f t="shared" si="2"/>
        <v>41610.25</v>
      </c>
      <c r="AL12" s="74">
        <f t="shared" si="3"/>
        <v>41792.5</v>
      </c>
      <c r="AM12" s="77">
        <f t="shared" si="3"/>
        <v>41975.5</v>
      </c>
      <c r="AN12" s="74">
        <f t="shared" si="3"/>
        <v>42157.75</v>
      </c>
      <c r="AO12" s="77">
        <f t="shared" si="3"/>
        <v>42340.75</v>
      </c>
      <c r="AP12" s="74">
        <f t="shared" si="3"/>
        <v>42523</v>
      </c>
      <c r="AQ12" s="77">
        <f t="shared" si="3"/>
        <v>42706</v>
      </c>
      <c r="AR12" s="74">
        <f t="shared" si="3"/>
        <v>42888.25</v>
      </c>
      <c r="AS12" s="77">
        <f t="shared" si="3"/>
        <v>43071.25</v>
      </c>
      <c r="AT12" s="74">
        <f t="shared" si="3"/>
        <v>43253.5</v>
      </c>
      <c r="AU12" s="77">
        <f t="shared" si="3"/>
        <v>43436.5</v>
      </c>
      <c r="AV12" s="74">
        <f t="shared" si="3"/>
        <v>43618.75</v>
      </c>
      <c r="AW12" s="77">
        <f t="shared" si="3"/>
        <v>43801.75</v>
      </c>
      <c r="AX12" s="74">
        <f t="shared" si="3"/>
        <v>43984</v>
      </c>
      <c r="AY12" s="77">
        <f t="shared" si="3"/>
        <v>44167</v>
      </c>
      <c r="AZ12" s="74">
        <f t="shared" si="3"/>
        <v>44349.25</v>
      </c>
      <c r="BA12" s="77">
        <f t="shared" si="3"/>
        <v>44532.25</v>
      </c>
    </row>
    <row r="13" spans="1:56" s="40" customFormat="1" ht="25.5" x14ac:dyDescent="0.6">
      <c r="B13" s="38" t="s">
        <v>13</v>
      </c>
      <c r="C13" s="38"/>
      <c r="D13" s="54">
        <f>'SDR Patient and Stations'!C12</f>
        <v>0.93269230769230771</v>
      </c>
      <c r="E13" s="55">
        <f>'SDR Patient and Stations'!D12</f>
        <v>0.80882352941176472</v>
      </c>
      <c r="F13" s="54">
        <f>'SDR Patient and Stations'!E12</f>
        <v>0.91176470588235292</v>
      </c>
      <c r="G13" s="55">
        <f>'SDR Patient and Stations'!F12</f>
        <v>0.78409090909090906</v>
      </c>
      <c r="H13" s="54">
        <f>'SDR Patient and Stations'!G12</f>
        <v>0.82954545454545459</v>
      </c>
      <c r="I13" s="55">
        <f>'SDR Patient and Stations'!H12</f>
        <v>0.86029411764705888</v>
      </c>
      <c r="J13" s="54">
        <f>'SDR Patient and Stations'!I12</f>
        <v>0.86764705882352944</v>
      </c>
      <c r="K13" s="55">
        <f>'SDR Patient and Stations'!J12</f>
        <v>0.90441176470588236</v>
      </c>
      <c r="L13" s="54">
        <f>'SDR Patient and Stations'!K12</f>
        <v>0.8716216216216216</v>
      </c>
      <c r="M13" s="55">
        <f>'SDR Patient and Stations'!L12</f>
        <v>0.8716216216216216</v>
      </c>
      <c r="N13" s="54">
        <f>'SDR Patient and Stations'!M12</f>
        <v>0.77976190476190477</v>
      </c>
      <c r="O13" s="55">
        <f>'SDR Patient and Stations'!N12</f>
        <v>0.83333333333333337</v>
      </c>
      <c r="P13" s="54">
        <f>'SDR Patient and Stations'!O12</f>
        <v>0.81547619047619047</v>
      </c>
      <c r="Q13" s="55">
        <f>'SDR Patient and Stations'!P12</f>
        <v>0.84523809523809523</v>
      </c>
      <c r="R13" s="54">
        <f>'SDR Patient and Stations'!Q12</f>
        <v>0.79761904761904767</v>
      </c>
      <c r="S13" s="55">
        <f>'SDR Patient and Stations'!R12</f>
        <v>0.75</v>
      </c>
      <c r="T13" s="54">
        <f>'SDR Patient and Stations'!S12</f>
        <v>0.77976190476190477</v>
      </c>
      <c r="U13" s="55">
        <f>'SDR Patient and Stations'!T12</f>
        <v>0.83333333333333337</v>
      </c>
      <c r="V13" s="54">
        <f>'SDR Patient and Stations'!U12</f>
        <v>0.79166666666666663</v>
      </c>
      <c r="W13" s="55">
        <f>'SDR Patient and Stations'!V12</f>
        <v>0.81547619047619047</v>
      </c>
      <c r="X13" s="54">
        <f>'SDR Patient and Stations'!W12</f>
        <v>0.79761904761904767</v>
      </c>
      <c r="Y13" s="55">
        <f>'SDR Patient and Stations'!X12</f>
        <v>0.88124999999999998</v>
      </c>
      <c r="Z13" s="54">
        <f>'SDR Patient and Stations'!Y12</f>
        <v>0.9375</v>
      </c>
      <c r="AA13" s="55">
        <f>'SDR Patient and Stations'!Z12</f>
        <v>0.86250000000000004</v>
      </c>
      <c r="AB13" s="54">
        <f>'SDR Patient and Stations'!AA12</f>
        <v>0.86875000000000002</v>
      </c>
      <c r="AC13" s="55">
        <f>'SDR Patient and Stations'!AB12</f>
        <v>0.86309523809523814</v>
      </c>
      <c r="AD13" s="54">
        <f>'SDR Patient and Stations'!AC12</f>
        <v>0.88095238095238093</v>
      </c>
      <c r="AE13" s="55">
        <f>'SDR Patient and Stations'!AD12</f>
        <v>0.85119047619047616</v>
      </c>
      <c r="AF13" s="54">
        <f>'SDR Patient and Stations'!AE12</f>
        <v>0.8928571428571429</v>
      </c>
      <c r="AG13" s="55">
        <f>'SDR Patient and Stations'!AF12</f>
        <v>0.84523809523809523</v>
      </c>
      <c r="AH13" s="54">
        <f>'SDR Patient and Stations'!AG12</f>
        <v>0.85119047619047616</v>
      </c>
      <c r="AI13" s="55">
        <f>'SDR Patient and Stations'!AH12</f>
        <v>0.7678571428571429</v>
      </c>
      <c r="AJ13" s="54">
        <f>'SDR Patient and Stations'!AI12</f>
        <v>0</v>
      </c>
      <c r="AK13" s="55">
        <f>'SDR Patient and Stations'!AJ12</f>
        <v>0</v>
      </c>
      <c r="AL13" s="54">
        <f>'SDR Patient and Stations'!AK12</f>
        <v>0.79761904761904767</v>
      </c>
      <c r="AM13" s="55">
        <f>'SDR Patient and Stations'!AL12</f>
        <v>0.84523809523809523</v>
      </c>
      <c r="AN13" s="54">
        <f>'SDR Patient and Stations'!AM12</f>
        <v>0.9107142857142857</v>
      </c>
      <c r="AO13" s="55">
        <f>'SDR Patient and Stations'!AN12</f>
        <v>0.94047619047619047</v>
      </c>
      <c r="AP13" s="54">
        <f>'SDR Patient and Stations'!AO12</f>
        <v>0.9107142857142857</v>
      </c>
      <c r="AQ13" s="55">
        <f>'SDR Patient and Stations'!AP12</f>
        <v>0.9375</v>
      </c>
      <c r="AR13" s="54">
        <f>'SDR Patient and Stations'!AQ12</f>
        <v>0.84146341463414631</v>
      </c>
      <c r="AS13" s="55">
        <f>'SDR Patient and Stations'!AR12</f>
        <v>0.87195121951219512</v>
      </c>
      <c r="AT13" s="54">
        <f>'SDR Patient and Stations'!AS12</f>
        <v>0.92073170731707321</v>
      </c>
      <c r="AU13" s="55" t="e">
        <f>'SDR Patient and Stations'!AT12</f>
        <v>#DIV/0!</v>
      </c>
      <c r="AV13" s="54">
        <f>'SDR Patient and Stations'!AU12</f>
        <v>0</v>
      </c>
      <c r="AW13" s="55">
        <f>'SDR Patient and Stations'!AV12</f>
        <v>0</v>
      </c>
      <c r="AX13" s="54">
        <f>'SDR Patient and Stations'!AW12</f>
        <v>0</v>
      </c>
      <c r="AY13" s="55">
        <f>'SDR Patient and Stations'!AX12</f>
        <v>0</v>
      </c>
      <c r="AZ13" s="54">
        <f>'SDR Patient and Stations'!AY12</f>
        <v>0</v>
      </c>
      <c r="BA13" s="55">
        <f>'SDR Patient and Stations'!AZ12</f>
        <v>0</v>
      </c>
    </row>
    <row r="14" spans="1:56" s="44" customFormat="1" ht="56.25" customHeight="1" x14ac:dyDescent="0.6">
      <c r="B14" s="163" t="s">
        <v>74</v>
      </c>
      <c r="C14" s="45">
        <f>'SDR Patient and Stations'!B14</f>
        <v>0</v>
      </c>
      <c r="D14" s="166">
        <f>'SDR Patient and Stations'!C14</f>
        <v>8</v>
      </c>
      <c r="E14" s="167">
        <f>'SDR Patient and Stations'!D14</f>
        <v>0</v>
      </c>
      <c r="F14" s="166">
        <f>'SDR Patient and Stations'!E14</f>
        <v>10</v>
      </c>
      <c r="G14" s="167">
        <f>'SDR Patient and Stations'!F14</f>
        <v>0</v>
      </c>
      <c r="H14" s="166">
        <f>'SDR Patient and Stations'!G14</f>
        <v>-10</v>
      </c>
      <c r="I14" s="167">
        <f>'SDR Patient and Stations'!H14</f>
        <v>0</v>
      </c>
      <c r="J14" s="166">
        <f>'SDR Patient and Stations'!I14</f>
        <v>0</v>
      </c>
      <c r="K14" s="167">
        <f>'SDR Patient and Stations'!J14</f>
        <v>3</v>
      </c>
      <c r="L14" s="166">
        <f>'SDR Patient and Stations'!K14</f>
        <v>0</v>
      </c>
      <c r="M14" s="167">
        <f>'SDR Patient and Stations'!L14</f>
        <v>5</v>
      </c>
      <c r="N14" s="166">
        <f>'SDR Patient and Stations'!M14</f>
        <v>0</v>
      </c>
      <c r="O14" s="167">
        <f>'SDR Patient and Stations'!N14</f>
        <v>0</v>
      </c>
      <c r="P14" s="166">
        <f>'SDR Patient and Stations'!O14</f>
        <v>0</v>
      </c>
      <c r="Q14" s="167">
        <f>'SDR Patient and Stations'!P14</f>
        <v>0</v>
      </c>
      <c r="R14" s="166">
        <f>'SDR Patient and Stations'!Q14</f>
        <v>0</v>
      </c>
      <c r="S14" s="167">
        <f>'SDR Patient and Stations'!R14</f>
        <v>0</v>
      </c>
      <c r="T14" s="166">
        <f>'SDR Patient and Stations'!S14</f>
        <v>0</v>
      </c>
      <c r="U14" s="167">
        <f>'SDR Patient and Stations'!T14</f>
        <v>0</v>
      </c>
      <c r="V14" s="166">
        <f>'SDR Patient and Stations'!U14</f>
        <v>0</v>
      </c>
      <c r="W14" s="167">
        <f>'SDR Patient and Stations'!V14</f>
        <v>0</v>
      </c>
      <c r="X14" s="166">
        <f>'SDR Patient and Stations'!W14</f>
        <v>-2</v>
      </c>
      <c r="Y14" s="167">
        <f>'SDR Patient and Stations'!X14</f>
        <v>0</v>
      </c>
      <c r="Z14" s="166">
        <f>'SDR Patient and Stations'!Y14</f>
        <v>0</v>
      </c>
      <c r="AA14" s="167">
        <f>'SDR Patient and Stations'!Z14</f>
        <v>0</v>
      </c>
      <c r="AB14" s="166">
        <f>'SDR Patient and Stations'!AA14</f>
        <v>2</v>
      </c>
      <c r="AC14" s="167">
        <f>'SDR Patient and Stations'!AB14</f>
        <v>0</v>
      </c>
      <c r="AD14" s="166">
        <f>'SDR Patient and Stations'!AC14</f>
        <v>0</v>
      </c>
      <c r="AE14" s="167">
        <f>'SDR Patient and Stations'!AD14</f>
        <v>0</v>
      </c>
      <c r="AF14" s="166">
        <f>'SDR Patient and Stations'!AE14</f>
        <v>0</v>
      </c>
      <c r="AG14" s="167">
        <f>'SDR Patient and Stations'!AF14</f>
        <v>0</v>
      </c>
      <c r="AH14" s="166">
        <f>'SDR Patient and Stations'!AG14</f>
        <v>0</v>
      </c>
      <c r="AI14" s="167">
        <f>'SDR Patient and Stations'!AH14</f>
        <v>-18</v>
      </c>
      <c r="AJ14" s="166">
        <f>'SDR Patient and Stations'!AI14</f>
        <v>0</v>
      </c>
      <c r="AK14" s="167">
        <f>'SDR Patient and Stations'!AJ14</f>
        <v>18</v>
      </c>
      <c r="AL14" s="166">
        <f>'SDR Patient and Stations'!AK14</f>
        <v>0</v>
      </c>
      <c r="AM14" s="167">
        <f>'SDR Patient and Stations'!AL14</f>
        <v>0</v>
      </c>
      <c r="AN14" s="166">
        <f>'SDR Patient and Stations'!AM14</f>
        <v>0</v>
      </c>
      <c r="AO14" s="167">
        <f>'SDR Patient and Stations'!AN14</f>
        <v>0</v>
      </c>
      <c r="AP14" s="166">
        <f>'SDR Patient and Stations'!AO14</f>
        <v>-2</v>
      </c>
      <c r="AQ14" s="167">
        <f>'SDR Patient and Stations'!AP14</f>
        <v>1</v>
      </c>
      <c r="AR14" s="166">
        <f>'SDR Patient and Stations'!AQ14</f>
        <v>0</v>
      </c>
      <c r="AS14" s="167">
        <f>'SDR Patient and Stations'!AR14</f>
        <v>0</v>
      </c>
      <c r="AT14" s="166">
        <f>'SDR Patient and Stations'!AS14</f>
        <v>0</v>
      </c>
      <c r="AU14" s="167">
        <f>'SDR Patient and Stations'!AT14</f>
        <v>0</v>
      </c>
      <c r="AV14" s="166">
        <f>'SDR Patient and Stations'!AU14</f>
        <v>0</v>
      </c>
      <c r="AW14" s="167">
        <f>'SDR Patient and Stations'!AV14</f>
        <v>0</v>
      </c>
      <c r="AX14" s="166">
        <f>'SDR Patient and Stations'!AW14</f>
        <v>0</v>
      </c>
      <c r="AY14" s="167">
        <f>'SDR Patient and Stations'!AX14</f>
        <v>0</v>
      </c>
      <c r="AZ14" s="166">
        <f>'SDR Patient and Stations'!AY14</f>
        <v>0</v>
      </c>
      <c r="BA14" s="167">
        <f>'SDR Patient and Stations'!AZ14</f>
        <v>0</v>
      </c>
      <c r="BB14" s="51"/>
      <c r="BC14" s="48"/>
      <c r="BD14" s="51"/>
    </row>
    <row r="15" spans="1:56" s="44" customFormat="1" ht="25.5" x14ac:dyDescent="0.6">
      <c r="B15" s="43" t="s">
        <v>72</v>
      </c>
      <c r="C15" s="43"/>
      <c r="D15" s="168">
        <f>'SDR Patient and Stations'!C15</f>
        <v>0</v>
      </c>
      <c r="E15" s="166">
        <f>'SDR Patient and Stations'!D15</f>
        <v>0</v>
      </c>
      <c r="F15" s="167">
        <f>'SDR Patient and Stations'!E15</f>
        <v>0</v>
      </c>
      <c r="G15" s="166">
        <f>'SDR Patient and Stations'!F15</f>
        <v>8</v>
      </c>
      <c r="H15" s="167">
        <f>'SDR Patient and Stations'!G15</f>
        <v>0</v>
      </c>
      <c r="I15" s="166">
        <f>'SDR Patient and Stations'!H15</f>
        <v>10</v>
      </c>
      <c r="J15" s="167">
        <f>'SDR Patient and Stations'!I15</f>
        <v>0</v>
      </c>
      <c r="K15" s="166">
        <f>'SDR Patient and Stations'!J15</f>
        <v>-10</v>
      </c>
      <c r="L15" s="167">
        <f>'SDR Patient and Stations'!K15</f>
        <v>0</v>
      </c>
      <c r="M15" s="166">
        <f>'SDR Patient and Stations'!L15</f>
        <v>0</v>
      </c>
      <c r="N15" s="167">
        <f>'SDR Patient and Stations'!M15</f>
        <v>3</v>
      </c>
      <c r="O15" s="166">
        <f>'SDR Patient and Stations'!N15</f>
        <v>0</v>
      </c>
      <c r="P15" s="167">
        <f>'SDR Patient and Stations'!O15</f>
        <v>5</v>
      </c>
      <c r="Q15" s="166">
        <f>'SDR Patient and Stations'!P15</f>
        <v>0</v>
      </c>
      <c r="R15" s="167">
        <f>'SDR Patient and Stations'!Q15</f>
        <v>0</v>
      </c>
      <c r="S15" s="166">
        <f>'SDR Patient and Stations'!R15</f>
        <v>0</v>
      </c>
      <c r="T15" s="167">
        <f>'SDR Patient and Stations'!S15</f>
        <v>0</v>
      </c>
      <c r="U15" s="166">
        <f>'SDR Patient and Stations'!T15</f>
        <v>0</v>
      </c>
      <c r="V15" s="167">
        <f>'SDR Patient and Stations'!U15</f>
        <v>0</v>
      </c>
      <c r="W15" s="166">
        <f>'SDR Patient and Stations'!V15</f>
        <v>0</v>
      </c>
      <c r="X15" s="167">
        <f>'SDR Patient and Stations'!W15</f>
        <v>0</v>
      </c>
      <c r="Y15" s="166">
        <f>'SDR Patient and Stations'!X15</f>
        <v>0</v>
      </c>
      <c r="Z15" s="167">
        <f>'SDR Patient and Stations'!Y15</f>
        <v>0</v>
      </c>
      <c r="AA15" s="166">
        <f>'SDR Patient and Stations'!Z15</f>
        <v>-2</v>
      </c>
      <c r="AB15" s="167">
        <f>'SDR Patient and Stations'!AA15</f>
        <v>0</v>
      </c>
      <c r="AC15" s="166">
        <f>'SDR Patient and Stations'!AB15</f>
        <v>0</v>
      </c>
      <c r="AD15" s="167">
        <f>'SDR Patient and Stations'!AC15</f>
        <v>0</v>
      </c>
      <c r="AE15" s="166">
        <f>'SDR Patient and Stations'!AD15</f>
        <v>2</v>
      </c>
      <c r="AF15" s="167">
        <f>'SDR Patient and Stations'!AE15</f>
        <v>0</v>
      </c>
      <c r="AG15" s="166">
        <f>'SDR Patient and Stations'!AF15</f>
        <v>0</v>
      </c>
      <c r="AH15" s="167">
        <f>'SDR Patient and Stations'!AG15</f>
        <v>0</v>
      </c>
      <c r="AI15" s="166">
        <f>'SDR Patient and Stations'!AH15</f>
        <v>0</v>
      </c>
      <c r="AJ15" s="167">
        <f>'SDR Patient and Stations'!AI15</f>
        <v>0</v>
      </c>
      <c r="AK15" s="166">
        <f>'SDR Patient and Stations'!AJ15</f>
        <v>0</v>
      </c>
      <c r="AL15" s="167">
        <f>'SDR Patient and Stations'!AK15</f>
        <v>-18</v>
      </c>
      <c r="AM15" s="166">
        <f>'SDR Patient and Stations'!AL15</f>
        <v>0</v>
      </c>
      <c r="AN15" s="167">
        <f>'SDR Patient and Stations'!AM15</f>
        <v>18</v>
      </c>
      <c r="AO15" s="166">
        <f>'SDR Patient and Stations'!AN15</f>
        <v>0</v>
      </c>
      <c r="AP15" s="167">
        <f>'SDR Patient and Stations'!AO15</f>
        <v>0</v>
      </c>
      <c r="AQ15" s="166">
        <f>'SDR Patient and Stations'!AP15</f>
        <v>0</v>
      </c>
      <c r="AR15" s="167">
        <f>'SDR Patient and Stations'!AQ15</f>
        <v>0</v>
      </c>
      <c r="AS15" s="166">
        <f>'SDR Patient and Stations'!AR15</f>
        <v>-2</v>
      </c>
      <c r="AT15" s="167">
        <f>'SDR Patient and Stations'!AS15</f>
        <v>1</v>
      </c>
      <c r="AU15" s="166">
        <f>'SDR Patient and Stations'!AT15</f>
        <v>0</v>
      </c>
      <c r="AV15" s="167">
        <f>'SDR Patient and Stations'!AU15</f>
        <v>0</v>
      </c>
      <c r="AW15" s="166">
        <f>'SDR Patient and Stations'!AV15</f>
        <v>0</v>
      </c>
      <c r="AX15" s="167">
        <f>'SDR Patient and Stations'!AW15</f>
        <v>0</v>
      </c>
      <c r="AY15" s="166">
        <f>'SDR Patient and Stations'!AX15</f>
        <v>0</v>
      </c>
      <c r="AZ15" s="167">
        <f>'SDR Patient and Stations'!AY15</f>
        <v>0</v>
      </c>
      <c r="BA15" s="166">
        <f>'SDR Patient and Stations'!AZ15</f>
        <v>0</v>
      </c>
      <c r="BB15" s="48"/>
      <c r="BC15" s="51"/>
      <c r="BD15" s="48"/>
    </row>
    <row r="16" spans="1:56" ht="25.5" x14ac:dyDescent="0.6">
      <c r="B16" s="42" t="s">
        <v>73</v>
      </c>
      <c r="C16" s="3"/>
      <c r="D16" s="3">
        <f>'SDR Patient and Stations'!C16</f>
        <v>0</v>
      </c>
      <c r="E16" s="46">
        <f>'SDR Patient and Stations'!D16</f>
        <v>0</v>
      </c>
      <c r="F16" s="49">
        <f>'SDR Patient and Stations'!E16</f>
        <v>0</v>
      </c>
      <c r="G16" s="52">
        <f>'SDR Patient and Stations'!F16</f>
        <v>0</v>
      </c>
      <c r="H16" s="49">
        <f>'SDR Patient and Stations'!G16</f>
        <v>8</v>
      </c>
      <c r="I16" s="52">
        <f>'SDR Patient and Stations'!H16</f>
        <v>0</v>
      </c>
      <c r="J16" s="49">
        <f>'SDR Patient and Stations'!I16</f>
        <v>10</v>
      </c>
      <c r="K16" s="52">
        <f>'SDR Patient and Stations'!J16</f>
        <v>0</v>
      </c>
      <c r="L16" s="49">
        <f>'SDR Patient and Stations'!K16</f>
        <v>-10</v>
      </c>
      <c r="M16" s="52">
        <f>'SDR Patient and Stations'!L16</f>
        <v>0</v>
      </c>
      <c r="N16" s="49">
        <f>'SDR Patient and Stations'!M16</f>
        <v>0</v>
      </c>
      <c r="O16" s="52">
        <f>'SDR Patient and Stations'!N16</f>
        <v>3</v>
      </c>
      <c r="P16" s="49">
        <f>'SDR Patient and Stations'!O16</f>
        <v>0</v>
      </c>
      <c r="Q16" s="52">
        <f>'SDR Patient and Stations'!P16</f>
        <v>5</v>
      </c>
      <c r="R16" s="49">
        <f>'SDR Patient and Stations'!Q16</f>
        <v>0</v>
      </c>
      <c r="S16" s="52">
        <f>'SDR Patient and Stations'!R16</f>
        <v>0</v>
      </c>
      <c r="T16" s="49">
        <f>'SDR Patient and Stations'!S16</f>
        <v>0</v>
      </c>
      <c r="U16" s="52">
        <f>'SDR Patient and Stations'!T16</f>
        <v>0</v>
      </c>
      <c r="V16" s="49">
        <f>'SDR Patient and Stations'!U16</f>
        <v>0</v>
      </c>
      <c r="W16" s="52">
        <f>'SDR Patient and Stations'!V16</f>
        <v>0</v>
      </c>
      <c r="X16" s="49">
        <f>'SDR Patient and Stations'!W16</f>
        <v>0</v>
      </c>
      <c r="Y16" s="52">
        <f>'SDR Patient and Stations'!X16</f>
        <v>0</v>
      </c>
      <c r="Z16" s="49">
        <f>'SDR Patient and Stations'!Y16</f>
        <v>0</v>
      </c>
      <c r="AA16" s="52">
        <f>'SDR Patient and Stations'!Z16</f>
        <v>0</v>
      </c>
      <c r="AB16" s="49">
        <f>'SDR Patient and Stations'!AA16</f>
        <v>-2</v>
      </c>
      <c r="AC16" s="52">
        <f>'SDR Patient and Stations'!AB16</f>
        <v>0</v>
      </c>
      <c r="AD16" s="49">
        <f>'SDR Patient and Stations'!AC16</f>
        <v>0</v>
      </c>
      <c r="AE16" s="52">
        <f>'SDR Patient and Stations'!AD16</f>
        <v>0</v>
      </c>
      <c r="AF16" s="49">
        <f>'SDR Patient and Stations'!AE16</f>
        <v>2</v>
      </c>
      <c r="AG16" s="52">
        <f>'SDR Patient and Stations'!AF16</f>
        <v>0</v>
      </c>
      <c r="AH16" s="49">
        <f>'SDR Patient and Stations'!AG16</f>
        <v>0</v>
      </c>
      <c r="AI16" s="52">
        <f>'SDR Patient and Stations'!AH16</f>
        <v>0</v>
      </c>
      <c r="AJ16" s="49">
        <f>'SDR Patient and Stations'!AI16</f>
        <v>0</v>
      </c>
      <c r="AK16" s="52">
        <f>'SDR Patient and Stations'!AJ16</f>
        <v>0</v>
      </c>
      <c r="AL16" s="49">
        <f>'SDR Patient and Stations'!AK16</f>
        <v>0</v>
      </c>
      <c r="AM16" s="52">
        <f>'SDR Patient and Stations'!AL16</f>
        <v>-18</v>
      </c>
      <c r="AN16" s="49">
        <f>'SDR Patient and Stations'!AM16</f>
        <v>0</v>
      </c>
      <c r="AO16" s="52">
        <f>'SDR Patient and Stations'!AN16</f>
        <v>18</v>
      </c>
      <c r="AP16" s="49">
        <f>'SDR Patient and Stations'!AO16</f>
        <v>0</v>
      </c>
      <c r="AQ16" s="52">
        <f>'SDR Patient and Stations'!AP16</f>
        <v>0</v>
      </c>
      <c r="AR16" s="49">
        <f>'SDR Patient and Stations'!AQ16</f>
        <v>0</v>
      </c>
      <c r="AS16" s="52">
        <f>'SDR Patient and Stations'!AR16</f>
        <v>0</v>
      </c>
      <c r="AT16" s="49">
        <f>'SDR Patient and Stations'!AS16</f>
        <v>-2</v>
      </c>
      <c r="AU16" s="52">
        <f>'SDR Patient and Stations'!AT16</f>
        <v>1</v>
      </c>
      <c r="AV16" s="49">
        <f>'SDR Patient and Stations'!AU16</f>
        <v>0</v>
      </c>
      <c r="AW16" s="52">
        <f>'SDR Patient and Stations'!AV16</f>
        <v>0</v>
      </c>
      <c r="AX16" s="49">
        <f>'SDR Patient and Stations'!AW16</f>
        <v>0</v>
      </c>
      <c r="AY16" s="52">
        <f>'SDR Patient and Stations'!AX16</f>
        <v>0</v>
      </c>
      <c r="AZ16" s="49">
        <f>'SDR Patient and Stations'!AY16</f>
        <v>0</v>
      </c>
      <c r="BA16" s="52">
        <f>'SDR Patient and Stations'!AZ16</f>
        <v>0</v>
      </c>
      <c r="BB16" s="52"/>
      <c r="BC16" s="49"/>
      <c r="BD16" s="52"/>
    </row>
    <row r="17" spans="1:58" s="34" customFormat="1" x14ac:dyDescent="0.55000000000000004">
      <c r="B17" s="33" t="s">
        <v>34</v>
      </c>
      <c r="F17" s="47">
        <v>1998</v>
      </c>
      <c r="G17" s="50">
        <v>1999</v>
      </c>
      <c r="H17" s="53">
        <v>1999</v>
      </c>
      <c r="I17" s="50">
        <v>2000</v>
      </c>
      <c r="J17" s="53">
        <v>2000</v>
      </c>
      <c r="K17" s="50">
        <v>2001</v>
      </c>
      <c r="L17" s="53">
        <v>2001</v>
      </c>
      <c r="M17" s="50">
        <v>2002</v>
      </c>
      <c r="N17" s="53">
        <v>2002</v>
      </c>
      <c r="O17" s="50">
        <v>2003</v>
      </c>
      <c r="P17" s="53">
        <v>2003</v>
      </c>
      <c r="Q17" s="50">
        <v>2004</v>
      </c>
      <c r="R17" s="53">
        <v>2004</v>
      </c>
      <c r="S17" s="50">
        <v>2005</v>
      </c>
      <c r="T17" s="53">
        <v>2005</v>
      </c>
      <c r="U17" s="50">
        <v>2006</v>
      </c>
      <c r="V17" s="53">
        <v>2006</v>
      </c>
      <c r="W17" s="50">
        <v>2007</v>
      </c>
      <c r="X17" s="53">
        <v>2007</v>
      </c>
      <c r="Y17" s="50">
        <v>2008</v>
      </c>
      <c r="Z17" s="53">
        <v>2008</v>
      </c>
      <c r="AA17" s="50">
        <v>2009</v>
      </c>
      <c r="AB17" s="53">
        <v>2009</v>
      </c>
      <c r="AC17" s="50">
        <v>2010</v>
      </c>
      <c r="AD17" s="53">
        <v>2010</v>
      </c>
      <c r="AE17" s="50">
        <v>2011</v>
      </c>
      <c r="AF17" s="53">
        <v>2011</v>
      </c>
      <c r="AG17" s="50">
        <v>2012</v>
      </c>
      <c r="AH17" s="53">
        <v>2012</v>
      </c>
      <c r="AI17" s="50">
        <v>2013</v>
      </c>
      <c r="AJ17" s="53">
        <v>2013</v>
      </c>
      <c r="AK17" s="50">
        <v>2014</v>
      </c>
      <c r="AL17" s="53">
        <v>2014</v>
      </c>
      <c r="AM17" s="50">
        <v>2015</v>
      </c>
      <c r="AN17" s="53">
        <v>2015</v>
      </c>
      <c r="AO17" s="50">
        <v>2016</v>
      </c>
      <c r="AP17" s="53">
        <v>2016</v>
      </c>
      <c r="AQ17" s="50">
        <v>2017</v>
      </c>
      <c r="AR17" s="53">
        <v>2017</v>
      </c>
      <c r="AS17" s="50">
        <v>2018</v>
      </c>
      <c r="AT17" s="53">
        <v>2018</v>
      </c>
      <c r="AU17" s="50">
        <v>2019</v>
      </c>
      <c r="AV17" s="53">
        <v>2019</v>
      </c>
      <c r="AW17" s="50">
        <v>2020</v>
      </c>
      <c r="AX17" s="53"/>
      <c r="AY17" s="50"/>
      <c r="AZ17" s="53"/>
      <c r="BB17" s="50"/>
      <c r="BC17" s="53"/>
      <c r="BD17" s="50"/>
    </row>
    <row r="18" spans="1:58" s="37" customFormat="1" x14ac:dyDescent="0.55000000000000004">
      <c r="B18" s="35" t="s">
        <v>36</v>
      </c>
      <c r="F18" s="36">
        <v>36053</v>
      </c>
      <c r="G18" s="64">
        <v>36234</v>
      </c>
      <c r="H18" s="56">
        <v>36418</v>
      </c>
      <c r="I18" s="64">
        <f t="shared" ref="I18:BD18" si="4">G18+365.25</f>
        <v>36599.25</v>
      </c>
      <c r="J18" s="56">
        <f t="shared" si="4"/>
        <v>36783.25</v>
      </c>
      <c r="K18" s="64">
        <f t="shared" si="4"/>
        <v>36964.5</v>
      </c>
      <c r="L18" s="56">
        <f t="shared" si="4"/>
        <v>37148.5</v>
      </c>
      <c r="M18" s="64">
        <f t="shared" si="4"/>
        <v>37329.75</v>
      </c>
      <c r="N18" s="56">
        <f t="shared" si="4"/>
        <v>37513.75</v>
      </c>
      <c r="O18" s="64">
        <f t="shared" si="4"/>
        <v>37695</v>
      </c>
      <c r="P18" s="56">
        <f t="shared" si="4"/>
        <v>37879</v>
      </c>
      <c r="Q18" s="64">
        <f t="shared" si="4"/>
        <v>38060.25</v>
      </c>
      <c r="R18" s="56">
        <f t="shared" si="4"/>
        <v>38244.25</v>
      </c>
      <c r="S18" s="64">
        <f t="shared" si="4"/>
        <v>38425.5</v>
      </c>
      <c r="T18" s="56">
        <f t="shared" si="4"/>
        <v>38609.5</v>
      </c>
      <c r="U18" s="64">
        <f t="shared" si="4"/>
        <v>38790.75</v>
      </c>
      <c r="V18" s="56">
        <f t="shared" si="4"/>
        <v>38974.75</v>
      </c>
      <c r="W18" s="64">
        <f t="shared" si="4"/>
        <v>39156</v>
      </c>
      <c r="X18" s="56">
        <f t="shared" si="4"/>
        <v>39340</v>
      </c>
      <c r="Y18" s="64">
        <f t="shared" si="4"/>
        <v>39521.25</v>
      </c>
      <c r="Z18" s="56">
        <f t="shared" si="4"/>
        <v>39705.25</v>
      </c>
      <c r="AA18" s="64">
        <f t="shared" si="4"/>
        <v>39886.5</v>
      </c>
      <c r="AB18" s="56">
        <f t="shared" si="4"/>
        <v>40070.5</v>
      </c>
      <c r="AC18" s="64">
        <f t="shared" si="4"/>
        <v>40251.75</v>
      </c>
      <c r="AD18" s="56">
        <f t="shared" si="4"/>
        <v>40435.75</v>
      </c>
      <c r="AE18" s="64">
        <f t="shared" si="4"/>
        <v>40617</v>
      </c>
      <c r="AF18" s="56">
        <f t="shared" si="4"/>
        <v>40801</v>
      </c>
      <c r="AG18" s="64">
        <f t="shared" si="4"/>
        <v>40982.25</v>
      </c>
      <c r="AH18" s="56">
        <f t="shared" si="4"/>
        <v>41166.25</v>
      </c>
      <c r="AI18" s="64">
        <f t="shared" si="4"/>
        <v>41347.5</v>
      </c>
      <c r="AJ18" s="56">
        <f t="shared" si="4"/>
        <v>41531.5</v>
      </c>
      <c r="AK18" s="64">
        <f t="shared" si="4"/>
        <v>41712.75</v>
      </c>
      <c r="AL18" s="56">
        <f t="shared" si="4"/>
        <v>41896.75</v>
      </c>
      <c r="AM18" s="64">
        <f t="shared" si="4"/>
        <v>42078</v>
      </c>
      <c r="AN18" s="56">
        <f t="shared" si="4"/>
        <v>42262</v>
      </c>
      <c r="AO18" s="64">
        <f t="shared" si="4"/>
        <v>42443.25</v>
      </c>
      <c r="AP18" s="56">
        <f t="shared" si="4"/>
        <v>42627.25</v>
      </c>
      <c r="AQ18" s="64">
        <f t="shared" si="4"/>
        <v>42808.5</v>
      </c>
      <c r="AR18" s="56">
        <f t="shared" si="4"/>
        <v>42992.5</v>
      </c>
      <c r="AS18" s="64">
        <f t="shared" si="4"/>
        <v>43173.75</v>
      </c>
      <c r="AT18" s="56">
        <f t="shared" si="4"/>
        <v>43357.75</v>
      </c>
      <c r="AU18" s="64">
        <f t="shared" si="4"/>
        <v>43539</v>
      </c>
      <c r="AV18" s="56">
        <f t="shared" si="4"/>
        <v>43723</v>
      </c>
      <c r="AW18" s="64">
        <f t="shared" si="4"/>
        <v>43904.25</v>
      </c>
      <c r="AX18" s="56">
        <f t="shared" si="4"/>
        <v>44088.25</v>
      </c>
      <c r="AY18" s="64">
        <f t="shared" si="4"/>
        <v>44269.5</v>
      </c>
      <c r="AZ18" s="56">
        <f t="shared" si="4"/>
        <v>44453.5</v>
      </c>
      <c r="BB18" s="64">
        <f>AY18+365.25</f>
        <v>44634.75</v>
      </c>
      <c r="BC18" s="56">
        <f>AZ18+365.25</f>
        <v>44818.75</v>
      </c>
      <c r="BD18" s="64">
        <f t="shared" si="4"/>
        <v>45000</v>
      </c>
    </row>
    <row r="19" spans="1:58" s="37" customFormat="1" x14ac:dyDescent="0.55000000000000004">
      <c r="B19" s="35" t="s">
        <v>40</v>
      </c>
      <c r="F19" s="36">
        <f t="shared" ref="F19:BE19" si="5">I20</f>
        <v>35976.25</v>
      </c>
      <c r="G19" s="64">
        <f t="shared" si="5"/>
        <v>36160.5</v>
      </c>
      <c r="H19" s="56">
        <f t="shared" si="5"/>
        <v>36341.75</v>
      </c>
      <c r="I19" s="64">
        <f t="shared" si="5"/>
        <v>36525.75</v>
      </c>
      <c r="J19" s="56">
        <f t="shared" si="5"/>
        <v>36707</v>
      </c>
      <c r="K19" s="64">
        <f t="shared" si="5"/>
        <v>36891</v>
      </c>
      <c r="L19" s="56">
        <f t="shared" si="5"/>
        <v>37072.25</v>
      </c>
      <c r="M19" s="64">
        <f t="shared" si="5"/>
        <v>37256.25</v>
      </c>
      <c r="N19" s="56">
        <f t="shared" si="5"/>
        <v>37437.5</v>
      </c>
      <c r="O19" s="64">
        <f t="shared" si="5"/>
        <v>37621.5</v>
      </c>
      <c r="P19" s="56">
        <f t="shared" si="5"/>
        <v>37802.75</v>
      </c>
      <c r="Q19" s="64">
        <f t="shared" si="5"/>
        <v>37986.75</v>
      </c>
      <c r="R19" s="56">
        <f t="shared" si="5"/>
        <v>38168</v>
      </c>
      <c r="S19" s="64">
        <f t="shared" si="5"/>
        <v>38352</v>
      </c>
      <c r="T19" s="56">
        <f t="shared" si="5"/>
        <v>38533.25</v>
      </c>
      <c r="U19" s="64">
        <f t="shared" si="5"/>
        <v>38717.25</v>
      </c>
      <c r="V19" s="56">
        <f t="shared" si="5"/>
        <v>38898.5</v>
      </c>
      <c r="W19" s="64">
        <f t="shared" si="5"/>
        <v>39082.5</v>
      </c>
      <c r="X19" s="56">
        <f t="shared" si="5"/>
        <v>39263.75</v>
      </c>
      <c r="Y19" s="64">
        <f t="shared" si="5"/>
        <v>39447.75</v>
      </c>
      <c r="Z19" s="56">
        <f t="shared" si="5"/>
        <v>39629</v>
      </c>
      <c r="AA19" s="64">
        <f t="shared" si="5"/>
        <v>39813</v>
      </c>
      <c r="AB19" s="56">
        <f t="shared" si="5"/>
        <v>39994.25</v>
      </c>
      <c r="AC19" s="64">
        <f t="shared" si="5"/>
        <v>40178.25</v>
      </c>
      <c r="AD19" s="56">
        <f t="shared" si="5"/>
        <v>40359.5</v>
      </c>
      <c r="AE19" s="64">
        <f t="shared" si="5"/>
        <v>40543.5</v>
      </c>
      <c r="AF19" s="56">
        <f t="shared" si="5"/>
        <v>40724.75</v>
      </c>
      <c r="AG19" s="64">
        <f t="shared" si="5"/>
        <v>40908.75</v>
      </c>
      <c r="AH19" s="56">
        <f t="shared" si="5"/>
        <v>41090</v>
      </c>
      <c r="AI19" s="64">
        <f t="shared" si="5"/>
        <v>41274</v>
      </c>
      <c r="AJ19" s="56">
        <f t="shared" si="5"/>
        <v>41455.25</v>
      </c>
      <c r="AK19" s="64">
        <f t="shared" si="5"/>
        <v>41639.25</v>
      </c>
      <c r="AL19" s="56">
        <f t="shared" si="5"/>
        <v>41820.5</v>
      </c>
      <c r="AM19" s="64">
        <f t="shared" si="5"/>
        <v>42004.5</v>
      </c>
      <c r="AN19" s="56">
        <f t="shared" si="5"/>
        <v>42185.75</v>
      </c>
      <c r="AO19" s="64">
        <f t="shared" si="5"/>
        <v>42369.75</v>
      </c>
      <c r="AP19" s="56">
        <f t="shared" si="5"/>
        <v>42551</v>
      </c>
      <c r="AQ19" s="64">
        <f t="shared" si="5"/>
        <v>42735</v>
      </c>
      <c r="AR19" s="56">
        <f t="shared" si="5"/>
        <v>42916.25</v>
      </c>
      <c r="AS19" s="64">
        <f t="shared" si="5"/>
        <v>43100.25</v>
      </c>
      <c r="AT19" s="56">
        <f t="shared" si="5"/>
        <v>43281.5</v>
      </c>
      <c r="AU19" s="64">
        <f t="shared" si="5"/>
        <v>43465.5</v>
      </c>
      <c r="AV19" s="56">
        <f t="shared" si="5"/>
        <v>43646.75</v>
      </c>
      <c r="AW19" s="64">
        <f t="shared" si="5"/>
        <v>43830.75</v>
      </c>
      <c r="AX19" s="56">
        <f>BB20</f>
        <v>44012</v>
      </c>
      <c r="AY19" s="64">
        <f>BC20</f>
        <v>44196</v>
      </c>
      <c r="AZ19" s="56">
        <f>BD20</f>
        <v>44377.25</v>
      </c>
      <c r="BB19" s="64">
        <f t="shared" si="5"/>
        <v>0</v>
      </c>
      <c r="BC19" s="56">
        <f t="shared" si="5"/>
        <v>0</v>
      </c>
      <c r="BD19" s="64">
        <f t="shared" si="5"/>
        <v>0</v>
      </c>
      <c r="BE19" s="56">
        <f t="shared" si="5"/>
        <v>0</v>
      </c>
      <c r="BF19" s="64">
        <f t="shared" ref="BF19" si="6">BD19+365.25</f>
        <v>365.25</v>
      </c>
    </row>
    <row r="20" spans="1:58" s="139" customFormat="1" x14ac:dyDescent="0.55000000000000004">
      <c r="B20" s="181" t="s">
        <v>37</v>
      </c>
      <c r="F20" s="182">
        <v>35430</v>
      </c>
      <c r="G20" s="183">
        <v>35611</v>
      </c>
      <c r="H20" s="184">
        <f>F20+365.25</f>
        <v>35795.25</v>
      </c>
      <c r="I20" s="183">
        <f>G20+365.25</f>
        <v>35976.25</v>
      </c>
      <c r="J20" s="184">
        <f>H20+365.25</f>
        <v>36160.5</v>
      </c>
      <c r="K20" s="183">
        <f>I20+365.5</f>
        <v>36341.75</v>
      </c>
      <c r="L20" s="184">
        <f t="shared" ref="L20:AZ20" si="7">J20+365.25</f>
        <v>36525.75</v>
      </c>
      <c r="M20" s="183">
        <f t="shared" si="7"/>
        <v>36707</v>
      </c>
      <c r="N20" s="184">
        <f t="shared" si="7"/>
        <v>36891</v>
      </c>
      <c r="O20" s="183">
        <f t="shared" si="7"/>
        <v>37072.25</v>
      </c>
      <c r="P20" s="184">
        <f t="shared" si="7"/>
        <v>37256.25</v>
      </c>
      <c r="Q20" s="183">
        <f t="shared" si="7"/>
        <v>37437.5</v>
      </c>
      <c r="R20" s="184">
        <f t="shared" si="7"/>
        <v>37621.5</v>
      </c>
      <c r="S20" s="183">
        <f t="shared" si="7"/>
        <v>37802.75</v>
      </c>
      <c r="T20" s="184">
        <f t="shared" si="7"/>
        <v>37986.75</v>
      </c>
      <c r="U20" s="183">
        <f t="shared" si="7"/>
        <v>38168</v>
      </c>
      <c r="V20" s="184">
        <f t="shared" si="7"/>
        <v>38352</v>
      </c>
      <c r="W20" s="183">
        <f t="shared" si="7"/>
        <v>38533.25</v>
      </c>
      <c r="X20" s="184">
        <f t="shared" si="7"/>
        <v>38717.25</v>
      </c>
      <c r="Y20" s="183">
        <f t="shared" si="7"/>
        <v>38898.5</v>
      </c>
      <c r="Z20" s="184">
        <f t="shared" si="7"/>
        <v>39082.5</v>
      </c>
      <c r="AA20" s="183">
        <f t="shared" si="7"/>
        <v>39263.75</v>
      </c>
      <c r="AB20" s="184">
        <f t="shared" si="7"/>
        <v>39447.75</v>
      </c>
      <c r="AC20" s="183">
        <f t="shared" si="7"/>
        <v>39629</v>
      </c>
      <c r="AD20" s="184">
        <f t="shared" si="7"/>
        <v>39813</v>
      </c>
      <c r="AE20" s="183">
        <f t="shared" si="7"/>
        <v>39994.25</v>
      </c>
      <c r="AF20" s="184">
        <f t="shared" si="7"/>
        <v>40178.25</v>
      </c>
      <c r="AG20" s="183">
        <f t="shared" si="7"/>
        <v>40359.5</v>
      </c>
      <c r="AH20" s="184">
        <f t="shared" si="7"/>
        <v>40543.5</v>
      </c>
      <c r="AI20" s="183">
        <f t="shared" si="7"/>
        <v>40724.75</v>
      </c>
      <c r="AJ20" s="184">
        <f t="shared" si="7"/>
        <v>40908.75</v>
      </c>
      <c r="AK20" s="183">
        <f t="shared" si="7"/>
        <v>41090</v>
      </c>
      <c r="AL20" s="184">
        <f t="shared" si="7"/>
        <v>41274</v>
      </c>
      <c r="AM20" s="183">
        <f t="shared" si="7"/>
        <v>41455.25</v>
      </c>
      <c r="AN20" s="184">
        <f t="shared" si="7"/>
        <v>41639.25</v>
      </c>
      <c r="AO20" s="183">
        <f t="shared" si="7"/>
        <v>41820.5</v>
      </c>
      <c r="AP20" s="184">
        <f t="shared" si="7"/>
        <v>42004.5</v>
      </c>
      <c r="AQ20" s="183">
        <f t="shared" si="7"/>
        <v>42185.75</v>
      </c>
      <c r="AR20" s="184">
        <f t="shared" si="7"/>
        <v>42369.75</v>
      </c>
      <c r="AS20" s="183">
        <f t="shared" si="7"/>
        <v>42551</v>
      </c>
      <c r="AT20" s="184">
        <f t="shared" si="7"/>
        <v>42735</v>
      </c>
      <c r="AU20" s="183">
        <f t="shared" si="7"/>
        <v>42916.25</v>
      </c>
      <c r="AV20" s="184">
        <f t="shared" si="7"/>
        <v>43100.25</v>
      </c>
      <c r="AW20" s="183">
        <f t="shared" si="7"/>
        <v>43281.5</v>
      </c>
      <c r="AX20" s="184">
        <f t="shared" si="7"/>
        <v>43465.5</v>
      </c>
      <c r="AY20" s="183">
        <f t="shared" si="7"/>
        <v>43646.75</v>
      </c>
      <c r="AZ20" s="184">
        <f t="shared" si="7"/>
        <v>43830.75</v>
      </c>
      <c r="BB20" s="183">
        <f>AY20+365.25</f>
        <v>44012</v>
      </c>
      <c r="BC20" s="184">
        <f>AZ20+365.25</f>
        <v>44196</v>
      </c>
      <c r="BD20" s="183">
        <f t="shared" ref="BD20" si="8">BB20+365.25</f>
        <v>44377.25</v>
      </c>
    </row>
    <row r="21" spans="1:58" x14ac:dyDescent="0.55000000000000004">
      <c r="B21" s="3" t="s">
        <v>2</v>
      </c>
      <c r="F21" s="5">
        <f>$C$1</f>
        <v>0.76</v>
      </c>
      <c r="G21" s="66">
        <f t="shared" ref="G21:BD21" si="9">$C$1</f>
        <v>0.76</v>
      </c>
      <c r="H21" s="58">
        <f t="shared" si="9"/>
        <v>0.76</v>
      </c>
      <c r="I21" s="66">
        <f t="shared" si="9"/>
        <v>0.76</v>
      </c>
      <c r="J21" s="58">
        <f t="shared" si="9"/>
        <v>0.76</v>
      </c>
      <c r="K21" s="66">
        <f t="shared" si="9"/>
        <v>0.76</v>
      </c>
      <c r="L21" s="58">
        <f t="shared" si="9"/>
        <v>0.76</v>
      </c>
      <c r="M21" s="66">
        <f t="shared" si="9"/>
        <v>0.76</v>
      </c>
      <c r="N21" s="58">
        <f t="shared" si="9"/>
        <v>0.76</v>
      </c>
      <c r="O21" s="66">
        <f t="shared" si="9"/>
        <v>0.76</v>
      </c>
      <c r="P21" s="58">
        <f t="shared" si="9"/>
        <v>0.76</v>
      </c>
      <c r="Q21" s="66">
        <f t="shared" si="9"/>
        <v>0.76</v>
      </c>
      <c r="R21" s="58">
        <f t="shared" si="9"/>
        <v>0.76</v>
      </c>
      <c r="S21" s="66">
        <f t="shared" si="9"/>
        <v>0.76</v>
      </c>
      <c r="T21" s="58">
        <f t="shared" si="9"/>
        <v>0.76</v>
      </c>
      <c r="U21" s="66">
        <f t="shared" si="9"/>
        <v>0.76</v>
      </c>
      <c r="V21" s="58">
        <f t="shared" si="9"/>
        <v>0.76</v>
      </c>
      <c r="W21" s="66">
        <f t="shared" si="9"/>
        <v>0.76</v>
      </c>
      <c r="X21" s="58">
        <f t="shared" si="9"/>
        <v>0.76</v>
      </c>
      <c r="Y21" s="66">
        <f t="shared" si="9"/>
        <v>0.76</v>
      </c>
      <c r="Z21" s="58">
        <f t="shared" si="9"/>
        <v>0.76</v>
      </c>
      <c r="AA21" s="66">
        <f t="shared" si="9"/>
        <v>0.76</v>
      </c>
      <c r="AB21" s="58">
        <f t="shared" si="9"/>
        <v>0.76</v>
      </c>
      <c r="AC21" s="66">
        <f t="shared" si="9"/>
        <v>0.76</v>
      </c>
      <c r="AD21" s="58">
        <f t="shared" si="9"/>
        <v>0.76</v>
      </c>
      <c r="AE21" s="66">
        <f t="shared" si="9"/>
        <v>0.76</v>
      </c>
      <c r="AF21" s="58">
        <f t="shared" si="9"/>
        <v>0.76</v>
      </c>
      <c r="AG21" s="66">
        <f t="shared" si="9"/>
        <v>0.76</v>
      </c>
      <c r="AH21" s="58">
        <f t="shared" si="9"/>
        <v>0.76</v>
      </c>
      <c r="AI21" s="66">
        <f t="shared" si="9"/>
        <v>0.76</v>
      </c>
      <c r="AJ21" s="58">
        <f t="shared" si="9"/>
        <v>0.76</v>
      </c>
      <c r="AK21" s="66">
        <f t="shared" si="9"/>
        <v>0.76</v>
      </c>
      <c r="AL21" s="58">
        <f t="shared" si="9"/>
        <v>0.76</v>
      </c>
      <c r="AM21" s="66">
        <f t="shared" si="9"/>
        <v>0.76</v>
      </c>
      <c r="AN21" s="58">
        <f t="shared" si="9"/>
        <v>0.76</v>
      </c>
      <c r="AO21" s="66">
        <f t="shared" si="9"/>
        <v>0.76</v>
      </c>
      <c r="AP21" s="58">
        <f t="shared" si="9"/>
        <v>0.76</v>
      </c>
      <c r="AQ21" s="66">
        <f t="shared" si="9"/>
        <v>0.76</v>
      </c>
      <c r="AR21" s="58">
        <f t="shared" si="9"/>
        <v>0.76</v>
      </c>
      <c r="AS21" s="66">
        <f t="shared" si="9"/>
        <v>0.76</v>
      </c>
      <c r="AT21" s="58">
        <f t="shared" si="9"/>
        <v>0.76</v>
      </c>
      <c r="AU21" s="66">
        <f t="shared" si="9"/>
        <v>0.76</v>
      </c>
      <c r="AV21" s="58">
        <f t="shared" si="9"/>
        <v>0.76</v>
      </c>
      <c r="AW21" s="66">
        <f t="shared" si="9"/>
        <v>0.76</v>
      </c>
      <c r="AX21" s="58">
        <f t="shared" si="9"/>
        <v>0.76</v>
      </c>
      <c r="AY21" s="66">
        <f t="shared" si="9"/>
        <v>0.76</v>
      </c>
      <c r="AZ21" s="58">
        <f t="shared" si="9"/>
        <v>0.76</v>
      </c>
      <c r="BB21" s="66">
        <f t="shared" si="9"/>
        <v>0.76</v>
      </c>
      <c r="BC21" s="58">
        <f t="shared" si="9"/>
        <v>0.76</v>
      </c>
      <c r="BD21" s="66">
        <f t="shared" si="9"/>
        <v>0.76</v>
      </c>
    </row>
    <row r="22" spans="1:58" x14ac:dyDescent="0.55000000000000004">
      <c r="B22" s="3" t="s">
        <v>56</v>
      </c>
      <c r="C22">
        <f>'SDR Patient and Stations'!B12</f>
        <v>0.875</v>
      </c>
      <c r="D22">
        <f>'SDR Patient and Stations'!C12</f>
        <v>0.93269230769230771</v>
      </c>
      <c r="E22">
        <f>'SDR Patient and Stations'!D12</f>
        <v>0.80882352941176472</v>
      </c>
      <c r="F22" s="5">
        <f>'SDR Patient and Stations'!E12</f>
        <v>0.91176470588235292</v>
      </c>
      <c r="G22" s="66">
        <f>'SDR Patient and Stations'!F12</f>
        <v>0.78409090909090906</v>
      </c>
      <c r="H22" s="58">
        <f>'SDR Patient and Stations'!G12</f>
        <v>0.82954545454545459</v>
      </c>
      <c r="I22" s="66">
        <f>'SDR Patient and Stations'!H12</f>
        <v>0.86029411764705888</v>
      </c>
      <c r="J22" s="58">
        <f>'SDR Patient and Stations'!I12</f>
        <v>0.86764705882352944</v>
      </c>
      <c r="K22" s="66">
        <f>'SDR Patient and Stations'!J12</f>
        <v>0.90441176470588236</v>
      </c>
      <c r="L22" s="58">
        <f>'SDR Patient and Stations'!K12</f>
        <v>0.8716216216216216</v>
      </c>
      <c r="M22" s="66">
        <f>'SDR Patient and Stations'!M12</f>
        <v>0.77976190476190477</v>
      </c>
      <c r="N22" s="58">
        <f>'SDR Patient and Stations'!N12</f>
        <v>0.83333333333333337</v>
      </c>
      <c r="O22" s="66">
        <f>'SDR Patient and Stations'!O12</f>
        <v>0.81547619047619047</v>
      </c>
      <c r="P22" s="58">
        <f>'SDR Patient and Stations'!P12</f>
        <v>0.84523809523809523</v>
      </c>
      <c r="Q22" s="66">
        <f>'SDR Patient and Stations'!Q12</f>
        <v>0.79761904761904767</v>
      </c>
      <c r="R22" s="58">
        <f>'SDR Patient and Stations'!R12</f>
        <v>0.75</v>
      </c>
      <c r="S22" s="66">
        <f>'SDR Patient and Stations'!S12</f>
        <v>0.77976190476190477</v>
      </c>
      <c r="T22" s="58">
        <f>'SDR Patient and Stations'!T12</f>
        <v>0.83333333333333337</v>
      </c>
      <c r="U22" s="66">
        <f>'SDR Patient and Stations'!U12</f>
        <v>0.79166666666666663</v>
      </c>
      <c r="V22" s="58">
        <f>'SDR Patient and Stations'!V12</f>
        <v>0.81547619047619047</v>
      </c>
      <c r="W22" s="66">
        <f>'SDR Patient and Stations'!W12</f>
        <v>0.79761904761904767</v>
      </c>
      <c r="X22" s="58">
        <f>'SDR Patient and Stations'!X12</f>
        <v>0.88124999999999998</v>
      </c>
      <c r="Y22" s="66">
        <f>'SDR Patient and Stations'!Y12</f>
        <v>0.9375</v>
      </c>
      <c r="Z22" s="58">
        <f>'SDR Patient and Stations'!Z12</f>
        <v>0.86250000000000004</v>
      </c>
      <c r="AA22" s="66">
        <f>'SDR Patient and Stations'!AA12</f>
        <v>0.86875000000000002</v>
      </c>
      <c r="AB22" s="58">
        <f>'SDR Patient and Stations'!AB12</f>
        <v>0.86309523809523814</v>
      </c>
      <c r="AC22" s="66">
        <f>'SDR Patient and Stations'!AC12</f>
        <v>0.88095238095238093</v>
      </c>
      <c r="AD22" s="58">
        <f>'SDR Patient and Stations'!AD12</f>
        <v>0.85119047619047616</v>
      </c>
      <c r="AE22" s="66">
        <f>'SDR Patient and Stations'!AE12</f>
        <v>0.8928571428571429</v>
      </c>
      <c r="AF22" s="58">
        <f>'SDR Patient and Stations'!AF12</f>
        <v>0.84523809523809523</v>
      </c>
      <c r="AG22" s="66">
        <f>'SDR Patient and Stations'!AG12</f>
        <v>0.85119047619047616</v>
      </c>
      <c r="AH22" s="58">
        <f>'SDR Patient and Stations'!AH12</f>
        <v>0.7678571428571429</v>
      </c>
      <c r="AI22" s="66">
        <f>'SDR Patient and Stations'!AI12</f>
        <v>0</v>
      </c>
      <c r="AJ22" s="58">
        <f>'SDR Patient and Stations'!AJ12</f>
        <v>0</v>
      </c>
      <c r="AK22" s="66">
        <f>'SDR Patient and Stations'!AK12</f>
        <v>0.79761904761904767</v>
      </c>
      <c r="AL22" s="58">
        <f>'SDR Patient and Stations'!AL12</f>
        <v>0.84523809523809523</v>
      </c>
      <c r="AM22" s="66">
        <f>'SDR Patient and Stations'!AM12</f>
        <v>0.9107142857142857</v>
      </c>
      <c r="AN22" s="58">
        <f>'SDR Patient and Stations'!AN12</f>
        <v>0.94047619047619047</v>
      </c>
      <c r="AO22" s="66">
        <f>'SDR Patient and Stations'!AO12</f>
        <v>0.9107142857142857</v>
      </c>
      <c r="AP22" s="58">
        <f>'SDR Patient and Stations'!AP12</f>
        <v>0.9375</v>
      </c>
      <c r="AQ22" s="66">
        <f>'SDR Patient and Stations'!AQ12</f>
        <v>0.84146341463414631</v>
      </c>
      <c r="AR22" s="58">
        <f>'SDR Patient and Stations'!AR12</f>
        <v>0.87195121951219512</v>
      </c>
      <c r="AS22" s="66">
        <f>'SDR Patient and Stations'!AS12</f>
        <v>0.92073170731707321</v>
      </c>
      <c r="AT22" s="58" t="e">
        <f>'SDR Patient and Stations'!AT12</f>
        <v>#DIV/0!</v>
      </c>
      <c r="AU22" s="66">
        <f>'SDR Patient and Stations'!AU12</f>
        <v>0</v>
      </c>
      <c r="AV22" s="58">
        <f>'SDR Patient and Stations'!AV12</f>
        <v>0</v>
      </c>
      <c r="AW22" s="66">
        <f>'SDR Patient and Stations'!AW12</f>
        <v>0</v>
      </c>
      <c r="AX22" s="58">
        <f>'SDR Patient and Stations'!AX12</f>
        <v>0</v>
      </c>
      <c r="AY22" s="66">
        <f>'SDR Patient and Stations'!AY12</f>
        <v>0</v>
      </c>
      <c r="AZ22" s="58">
        <f>'SDR Patient and Stations'!AZ12</f>
        <v>0</v>
      </c>
      <c r="BB22" s="66"/>
      <c r="BC22" s="58"/>
      <c r="BD22" s="66"/>
    </row>
    <row r="23" spans="1:58" x14ac:dyDescent="0.55000000000000004">
      <c r="B23" s="3" t="s">
        <v>33</v>
      </c>
      <c r="C23" s="31">
        <f t="shared" ref="C23:E23" si="10">$F$1</f>
        <v>3.04</v>
      </c>
      <c r="D23" s="31">
        <f t="shared" si="10"/>
        <v>3.04</v>
      </c>
      <c r="E23" s="31">
        <f t="shared" si="10"/>
        <v>3.04</v>
      </c>
      <c r="F23" s="31">
        <f>$F$1</f>
        <v>3.04</v>
      </c>
      <c r="G23" s="67">
        <f t="shared" ref="G23:BD23" si="11">$F$1</f>
        <v>3.04</v>
      </c>
      <c r="H23" s="59">
        <f t="shared" si="11"/>
        <v>3.04</v>
      </c>
      <c r="I23" s="67">
        <f t="shared" si="11"/>
        <v>3.04</v>
      </c>
      <c r="J23" s="59">
        <f t="shared" si="11"/>
        <v>3.04</v>
      </c>
      <c r="K23" s="67">
        <f t="shared" si="11"/>
        <v>3.04</v>
      </c>
      <c r="L23" s="59">
        <f t="shared" si="11"/>
        <v>3.04</v>
      </c>
      <c r="M23" s="67">
        <f t="shared" si="11"/>
        <v>3.04</v>
      </c>
      <c r="N23" s="59">
        <f t="shared" si="11"/>
        <v>3.04</v>
      </c>
      <c r="O23" s="67">
        <f t="shared" si="11"/>
        <v>3.04</v>
      </c>
      <c r="P23" s="59">
        <f t="shared" si="11"/>
        <v>3.04</v>
      </c>
      <c r="Q23" s="67">
        <f t="shared" si="11"/>
        <v>3.04</v>
      </c>
      <c r="R23" s="59">
        <f t="shared" si="11"/>
        <v>3.04</v>
      </c>
      <c r="S23" s="67">
        <f t="shared" si="11"/>
        <v>3.04</v>
      </c>
      <c r="T23" s="59">
        <f t="shared" si="11"/>
        <v>3.04</v>
      </c>
      <c r="U23" s="67">
        <f t="shared" si="11"/>
        <v>3.04</v>
      </c>
      <c r="V23" s="59">
        <f t="shared" si="11"/>
        <v>3.04</v>
      </c>
      <c r="W23" s="67">
        <f t="shared" si="11"/>
        <v>3.04</v>
      </c>
      <c r="X23" s="59">
        <f t="shared" si="11"/>
        <v>3.04</v>
      </c>
      <c r="Y23" s="67">
        <f t="shared" si="11"/>
        <v>3.04</v>
      </c>
      <c r="Z23" s="59">
        <f t="shared" si="11"/>
        <v>3.04</v>
      </c>
      <c r="AA23" s="67">
        <f t="shared" si="11"/>
        <v>3.04</v>
      </c>
      <c r="AB23" s="59">
        <f t="shared" si="11"/>
        <v>3.04</v>
      </c>
      <c r="AC23" s="67">
        <f t="shared" si="11"/>
        <v>3.04</v>
      </c>
      <c r="AD23" s="59">
        <f t="shared" si="11"/>
        <v>3.04</v>
      </c>
      <c r="AE23" s="67">
        <f t="shared" si="11"/>
        <v>3.04</v>
      </c>
      <c r="AF23" s="59">
        <f t="shared" si="11"/>
        <v>3.04</v>
      </c>
      <c r="AG23" s="67">
        <f t="shared" si="11"/>
        <v>3.04</v>
      </c>
      <c r="AH23" s="59">
        <f t="shared" si="11"/>
        <v>3.04</v>
      </c>
      <c r="AI23" s="67">
        <f t="shared" si="11"/>
        <v>3.04</v>
      </c>
      <c r="AJ23" s="59">
        <f t="shared" si="11"/>
        <v>3.04</v>
      </c>
      <c r="AK23" s="67">
        <f t="shared" si="11"/>
        <v>3.04</v>
      </c>
      <c r="AL23" s="59">
        <f t="shared" si="11"/>
        <v>3.04</v>
      </c>
      <c r="AM23" s="67">
        <f t="shared" si="11"/>
        <v>3.04</v>
      </c>
      <c r="AN23" s="59">
        <f t="shared" si="11"/>
        <v>3.04</v>
      </c>
      <c r="AO23" s="67">
        <f t="shared" si="11"/>
        <v>3.04</v>
      </c>
      <c r="AP23" s="59">
        <f t="shared" si="11"/>
        <v>3.04</v>
      </c>
      <c r="AQ23" s="67">
        <f t="shared" si="11"/>
        <v>3.04</v>
      </c>
      <c r="AR23" s="59">
        <f t="shared" si="11"/>
        <v>3.04</v>
      </c>
      <c r="AS23" s="67">
        <f t="shared" si="11"/>
        <v>3.04</v>
      </c>
      <c r="AT23" s="59">
        <f t="shared" si="11"/>
        <v>3.04</v>
      </c>
      <c r="AU23" s="67">
        <f t="shared" si="11"/>
        <v>3.04</v>
      </c>
      <c r="AV23" s="59">
        <f t="shared" si="11"/>
        <v>3.04</v>
      </c>
      <c r="AW23" s="67">
        <f t="shared" si="11"/>
        <v>3.04</v>
      </c>
      <c r="AX23" s="59">
        <f t="shared" si="11"/>
        <v>3.04</v>
      </c>
      <c r="AY23" s="67">
        <f t="shared" si="11"/>
        <v>3.04</v>
      </c>
      <c r="AZ23" s="59">
        <f t="shared" si="11"/>
        <v>3.04</v>
      </c>
      <c r="BB23" s="67">
        <f t="shared" si="11"/>
        <v>3.04</v>
      </c>
      <c r="BC23" s="59">
        <f t="shared" si="11"/>
        <v>3.04</v>
      </c>
      <c r="BD23" s="67">
        <f t="shared" si="11"/>
        <v>3.04</v>
      </c>
    </row>
    <row r="24" spans="1:58" x14ac:dyDescent="0.55000000000000004">
      <c r="B24" s="3" t="s">
        <v>57</v>
      </c>
      <c r="C24" s="105">
        <f>'SDR Patient and Stations'!B11</f>
        <v>3.5</v>
      </c>
      <c r="D24" s="105">
        <f>'SDR Patient and Stations'!C11</f>
        <v>3.7307692307692308</v>
      </c>
      <c r="E24" s="105">
        <f>'SDR Patient and Stations'!D11</f>
        <v>3.2352941176470589</v>
      </c>
      <c r="F24" s="115">
        <f>'SDR Patient and Stations'!E11</f>
        <v>3.6470588235294117</v>
      </c>
      <c r="G24" s="114">
        <f t="shared" ref="G24:AZ24" si="12">J32/G26</f>
        <v>4.0588235294117645</v>
      </c>
      <c r="H24" s="113">
        <f t="shared" si="12"/>
        <v>4.2941176470588234</v>
      </c>
      <c r="I24" s="114">
        <f t="shared" si="12"/>
        <v>3.4411764705882355</v>
      </c>
      <c r="J24" s="113">
        <f t="shared" si="12"/>
        <v>2.6818181818181817</v>
      </c>
      <c r="K24" s="114">
        <f t="shared" si="12"/>
        <v>2.7954545454545454</v>
      </c>
      <c r="L24" s="113">
        <f t="shared" si="12"/>
        <v>2.9318181818181817</v>
      </c>
      <c r="M24" s="114">
        <f t="shared" si="12"/>
        <v>3.7941176470588234</v>
      </c>
      <c r="N24" s="113">
        <f t="shared" si="12"/>
        <v>3.8529411764705883</v>
      </c>
      <c r="O24" s="114">
        <f t="shared" si="12"/>
        <v>4.117647058823529</v>
      </c>
      <c r="P24" s="113">
        <f t="shared" si="12"/>
        <v>3.1136363636363638</v>
      </c>
      <c r="Q24" s="114">
        <f t="shared" si="12"/>
        <v>3.2272727272727271</v>
      </c>
      <c r="R24" s="113">
        <f t="shared" si="12"/>
        <v>3.0454545454545454</v>
      </c>
      <c r="S24" s="114">
        <f t="shared" si="12"/>
        <v>2.8636363636363638</v>
      </c>
      <c r="T24" s="113">
        <f t="shared" si="12"/>
        <v>2.9772727272727271</v>
      </c>
      <c r="U24" s="114">
        <f t="shared" si="12"/>
        <v>3.1818181818181817</v>
      </c>
      <c r="V24" s="113">
        <f t="shared" si="12"/>
        <v>3.0227272727272729</v>
      </c>
      <c r="W24" s="114">
        <f t="shared" si="12"/>
        <v>3.1136363636363638</v>
      </c>
      <c r="X24" s="113">
        <f t="shared" si="12"/>
        <v>3.0454545454545454</v>
      </c>
      <c r="Y24" s="114">
        <f t="shared" si="12"/>
        <v>3.2045454545454546</v>
      </c>
      <c r="Z24" s="113">
        <f t="shared" si="12"/>
        <v>3.4090909090909092</v>
      </c>
      <c r="AA24" s="114">
        <f t="shared" si="12"/>
        <v>3.1363636363636362</v>
      </c>
      <c r="AB24" s="113">
        <f t="shared" si="12"/>
        <v>3.1590909090909092</v>
      </c>
      <c r="AC24" s="114">
        <f t="shared" si="12"/>
        <v>3.2954545454545454</v>
      </c>
      <c r="AD24" s="113">
        <f t="shared" si="12"/>
        <v>3.3636363636363638</v>
      </c>
      <c r="AE24" s="114">
        <f t="shared" si="12"/>
        <v>3.25</v>
      </c>
      <c r="AF24" s="113">
        <f t="shared" si="12"/>
        <v>3.4090909090909092</v>
      </c>
      <c r="AG24" s="114">
        <f t="shared" si="12"/>
        <v>3.2272727272727271</v>
      </c>
      <c r="AH24" s="113">
        <f t="shared" si="12"/>
        <v>3.25</v>
      </c>
      <c r="AI24" s="114">
        <f t="shared" si="12"/>
        <v>2.9318181818181817</v>
      </c>
      <c r="AJ24" s="113">
        <f t="shared" si="12"/>
        <v>0</v>
      </c>
      <c r="AK24" s="114">
        <f t="shared" si="12"/>
        <v>0</v>
      </c>
      <c r="AL24" s="113">
        <f t="shared" si="12"/>
        <v>3.0454545454545454</v>
      </c>
      <c r="AM24" s="114">
        <f t="shared" si="12"/>
        <v>3.2272727272727271</v>
      </c>
      <c r="AN24" s="113">
        <f t="shared" si="12"/>
        <v>5.884615384615385</v>
      </c>
      <c r="AO24" s="114">
        <f t="shared" si="12"/>
        <v>5.6860234630801525</v>
      </c>
      <c r="AP24" s="113">
        <f t="shared" si="12"/>
        <v>5.0167289850904</v>
      </c>
      <c r="AQ24" s="114">
        <f t="shared" si="12"/>
        <v>3.7038902685358219</v>
      </c>
      <c r="AR24" s="113">
        <f t="shared" si="12"/>
        <v>3.1363636363636362</v>
      </c>
      <c r="AS24" s="114">
        <f t="shared" si="12"/>
        <v>3.25</v>
      </c>
      <c r="AT24" s="113">
        <f t="shared" si="12"/>
        <v>3.4318181818181817</v>
      </c>
      <c r="AU24" s="114" t="e">
        <f t="shared" si="12"/>
        <v>#N/A</v>
      </c>
      <c r="AV24" s="113" t="e">
        <f t="shared" si="12"/>
        <v>#N/A</v>
      </c>
      <c r="AW24" s="114" t="e">
        <f t="shared" si="12"/>
        <v>#N/A</v>
      </c>
      <c r="AX24" s="113" t="e">
        <f t="shared" si="12"/>
        <v>#N/A</v>
      </c>
      <c r="AY24" s="114" t="e">
        <f t="shared" si="12"/>
        <v>#N/A</v>
      </c>
      <c r="AZ24" s="113" t="e">
        <f t="shared" si="12"/>
        <v>#N/A</v>
      </c>
      <c r="BB24" s="49" t="e">
        <f>BB30/(BB26+AY28)</f>
        <v>#N/A</v>
      </c>
      <c r="BC24" s="52" t="e">
        <f>BC30/(BC26+AZ28)</f>
        <v>#N/A</v>
      </c>
      <c r="BD24" s="49" t="e">
        <f>BD30/(BD26+BB28)</f>
        <v>#N/A</v>
      </c>
    </row>
    <row r="25" spans="1:58" ht="25.5" x14ac:dyDescent="0.6">
      <c r="A25" s="42" t="s">
        <v>76</v>
      </c>
      <c r="B25" s="175" t="s">
        <v>62</v>
      </c>
      <c r="C25" s="175"/>
      <c r="D25" s="176">
        <f>AVERAGE(C24:D24)</f>
        <v>3.6153846153846154</v>
      </c>
      <c r="E25" s="176">
        <f t="shared" ref="E25:G25" si="13">AVERAGE(D24:E24)</f>
        <v>3.4830316742081449</v>
      </c>
      <c r="F25" s="176">
        <f t="shared" si="13"/>
        <v>3.4411764705882355</v>
      </c>
      <c r="G25" s="176">
        <f t="shared" si="13"/>
        <v>3.8529411764705879</v>
      </c>
      <c r="H25" s="122">
        <f>AVERAGE(G24:H24)</f>
        <v>4.1764705882352935</v>
      </c>
      <c r="I25" s="123">
        <f t="shared" ref="I25:AZ25" si="14">AVERAGE(H24:I24)</f>
        <v>3.8676470588235294</v>
      </c>
      <c r="J25" s="122">
        <f t="shared" si="14"/>
        <v>3.0614973262032086</v>
      </c>
      <c r="K25" s="123">
        <f t="shared" si="14"/>
        <v>2.7386363636363633</v>
      </c>
      <c r="L25" s="122">
        <f t="shared" si="14"/>
        <v>2.8636363636363633</v>
      </c>
      <c r="M25" s="123">
        <f t="shared" si="14"/>
        <v>3.3629679144385025</v>
      </c>
      <c r="N25" s="122">
        <f t="shared" si="14"/>
        <v>3.8235294117647056</v>
      </c>
      <c r="O25" s="123">
        <f t="shared" si="14"/>
        <v>3.9852941176470589</v>
      </c>
      <c r="P25" s="122">
        <f t="shared" si="14"/>
        <v>3.6156417112299462</v>
      </c>
      <c r="Q25" s="123">
        <f t="shared" si="14"/>
        <v>3.1704545454545454</v>
      </c>
      <c r="R25" s="122">
        <f t="shared" si="14"/>
        <v>3.1363636363636362</v>
      </c>
      <c r="S25" s="123">
        <f t="shared" si="14"/>
        <v>2.9545454545454546</v>
      </c>
      <c r="T25" s="122">
        <f t="shared" si="14"/>
        <v>2.9204545454545454</v>
      </c>
      <c r="U25" s="123">
        <f t="shared" si="14"/>
        <v>3.0795454545454541</v>
      </c>
      <c r="V25" s="122">
        <f t="shared" si="14"/>
        <v>3.1022727272727275</v>
      </c>
      <c r="W25" s="123">
        <f t="shared" si="14"/>
        <v>3.0681818181818183</v>
      </c>
      <c r="X25" s="122">
        <f t="shared" si="14"/>
        <v>3.0795454545454546</v>
      </c>
      <c r="Y25" s="123">
        <f t="shared" si="14"/>
        <v>3.125</v>
      </c>
      <c r="Z25" s="122">
        <f t="shared" si="14"/>
        <v>3.3068181818181817</v>
      </c>
      <c r="AA25" s="123">
        <f t="shared" si="14"/>
        <v>3.2727272727272725</v>
      </c>
      <c r="AB25" s="122">
        <f t="shared" si="14"/>
        <v>3.1477272727272725</v>
      </c>
      <c r="AC25" s="123">
        <f t="shared" si="14"/>
        <v>3.2272727272727275</v>
      </c>
      <c r="AD25" s="122">
        <f t="shared" si="14"/>
        <v>3.3295454545454546</v>
      </c>
      <c r="AE25" s="123">
        <f t="shared" si="14"/>
        <v>3.3068181818181817</v>
      </c>
      <c r="AF25" s="122">
        <f t="shared" si="14"/>
        <v>3.3295454545454546</v>
      </c>
      <c r="AG25" s="123">
        <f t="shared" si="14"/>
        <v>3.3181818181818183</v>
      </c>
      <c r="AH25" s="122">
        <f t="shared" si="14"/>
        <v>3.2386363636363633</v>
      </c>
      <c r="AI25" s="123">
        <f t="shared" si="14"/>
        <v>3.0909090909090908</v>
      </c>
      <c r="AJ25" s="122">
        <f t="shared" si="14"/>
        <v>1.4659090909090908</v>
      </c>
      <c r="AK25" s="123">
        <f t="shared" si="14"/>
        <v>0</v>
      </c>
      <c r="AL25" s="122">
        <f t="shared" si="14"/>
        <v>1.5227272727272727</v>
      </c>
      <c r="AM25" s="123">
        <f t="shared" si="14"/>
        <v>3.1363636363636362</v>
      </c>
      <c r="AN25" s="122">
        <f t="shared" si="14"/>
        <v>4.5559440559440558</v>
      </c>
      <c r="AO25" s="123">
        <f t="shared" si="14"/>
        <v>5.7853194238477688</v>
      </c>
      <c r="AP25" s="122">
        <f t="shared" si="14"/>
        <v>5.3513762240852767</v>
      </c>
      <c r="AQ25" s="123">
        <f t="shared" si="14"/>
        <v>4.3603096268131107</v>
      </c>
      <c r="AR25" s="122">
        <f t="shared" si="14"/>
        <v>3.4201269524497291</v>
      </c>
      <c r="AS25" s="123">
        <f t="shared" si="14"/>
        <v>3.1931818181818183</v>
      </c>
      <c r="AT25" s="122">
        <f t="shared" si="14"/>
        <v>3.3409090909090908</v>
      </c>
      <c r="AU25" s="123" t="e">
        <f t="shared" si="14"/>
        <v>#N/A</v>
      </c>
      <c r="AV25" s="122" t="e">
        <f t="shared" si="14"/>
        <v>#N/A</v>
      </c>
      <c r="AW25" s="123" t="e">
        <f t="shared" si="14"/>
        <v>#N/A</v>
      </c>
      <c r="AX25" s="122" t="e">
        <f t="shared" si="14"/>
        <v>#N/A</v>
      </c>
      <c r="AY25" s="123" t="e">
        <f t="shared" si="14"/>
        <v>#N/A</v>
      </c>
      <c r="AZ25" s="122" t="e">
        <f t="shared" si="14"/>
        <v>#N/A</v>
      </c>
      <c r="BB25" s="49">
        <f>'SDR Patient and Stations'!AX13</f>
        <v>0</v>
      </c>
      <c r="BC25" s="52">
        <f>'SDR Patient and Stations'!AY13</f>
        <v>0</v>
      </c>
      <c r="BD25" s="49">
        <f>'SDR Patient and Stations'!AZ13</f>
        <v>0</v>
      </c>
    </row>
    <row r="26" spans="1:58" x14ac:dyDescent="0.55000000000000004">
      <c r="A26" s="193" t="s">
        <v>39</v>
      </c>
      <c r="B26" s="193"/>
      <c r="C26" s="193"/>
      <c r="D26" s="193"/>
      <c r="E26" s="193"/>
      <c r="F26" s="25">
        <f>HLOOKUP(F19,'SDR Patient and Stations'!$B$6:$AT$14,5,FALSE)</f>
        <v>34</v>
      </c>
      <c r="G26" s="49">
        <f>IF((F26+E28+(IF(F16&gt;0,0,F16))&gt;'SDR Patient and Stations'!G8),'SDR Patient and Stations'!G8,(F26+E28+(IF(F16&gt;0,0,F16))))</f>
        <v>34</v>
      </c>
      <c r="H26" s="52">
        <f>IF((G26+F28+(IF(G16&gt;0,0,G16))&gt;'SDR Patient and Stations'!H8),'SDR Patient and Stations'!H8,(G26+F28+(IF(G16&gt;0,0,G16))))</f>
        <v>34</v>
      </c>
      <c r="I26" s="116">
        <f>IF((H26+G28+(IF(H16&gt;0,0,H16))&gt;'SDR Patient and Stations'!I8),'SDR Patient and Stations'!I8,(H26+G28+(IF(H16&gt;0,0,H16))))</f>
        <v>34</v>
      </c>
      <c r="J26" s="117">
        <f>IF((I26+H28+(IF(I16&gt;0,0,I16))&gt;'SDR Patient and Stations'!J8),'SDR Patient and Stations'!J8,(I26+H28+(IF(I16&gt;0,0,I16))))</f>
        <v>44</v>
      </c>
      <c r="K26" s="116">
        <f>IF((J26+I28+(IF(J16&gt;0,0,J16))&gt;'SDR Patient and Stations'!K8),'SDR Patient and Stations'!K8,(J26+I28+(IF(J16&gt;0,0,J16))))</f>
        <v>44</v>
      </c>
      <c r="L26" s="117">
        <f>IF((K26+J28+(IF(K16&gt;0,0,K16))&gt;'SDR Patient and Stations'!L8),'SDR Patient and Stations'!L8,(K26+J28+(IF(K16&gt;0,0,K16))))</f>
        <v>44</v>
      </c>
      <c r="M26" s="116">
        <f>IF((L26+K28+(IF(L16&gt;0,0,L16))&gt;'SDR Patient and Stations'!M8),'SDR Patient and Stations'!M8,(L26+K28+(IF(L16&gt;0,0,L16))))</f>
        <v>34</v>
      </c>
      <c r="N26" s="117">
        <f>IF((M26+L28+(IF(M16&gt;0,0,M16))&gt;'SDR Patient and Stations'!N8),'SDR Patient and Stations'!N8,(M26+L28+(IF(M16&gt;0,0,M16))))</f>
        <v>34</v>
      </c>
      <c r="O26" s="116">
        <f>IF((N26+M28+(IF(N16&gt;0,0,N16))&gt;'SDR Patient and Stations'!O8),'SDR Patient and Stations'!O8,(N26+M28+(IF(N16&gt;0,0,N16))))</f>
        <v>34</v>
      </c>
      <c r="P26" s="117">
        <f>IF((O26+N28+(IF(O16&gt;0,0,O16))&gt;'SDR Patient and Stations'!P8),'SDR Patient and Stations'!P8,(O26+N28+(IF(O16&gt;0,0,O16))))</f>
        <v>44</v>
      </c>
      <c r="Q26" s="116">
        <f>IF((P26+O28+(IF(P16&gt;0,0,P16))&gt;'SDR Patient and Stations'!Q8),'SDR Patient and Stations'!Q8,(P26+O28+(IF(P16&gt;0,0,P16))))</f>
        <v>44</v>
      </c>
      <c r="R26" s="117">
        <f>IF((Q26+P28+(IF(Q16&gt;0,0,Q16))&gt;'SDR Patient and Stations'!R8),'SDR Patient and Stations'!R8,(Q26+P28+(IF(Q16&gt;0,0,Q16))))</f>
        <v>44</v>
      </c>
      <c r="S26" s="116">
        <f>IF((R26+Q28+(IF(R16&gt;0,0,R16))&gt;'SDR Patient and Stations'!S8),'SDR Patient and Stations'!S8,(R26+Q28+(IF(R16&gt;0,0,R16))))</f>
        <v>44</v>
      </c>
      <c r="T26" s="117">
        <f>IF((S26+R28+(IF(S16&gt;0,0,S16))&gt;'SDR Patient and Stations'!T8),'SDR Patient and Stations'!T8,(S26+R28+(IF(S16&gt;0,0,S16))))</f>
        <v>44</v>
      </c>
      <c r="U26" s="116">
        <f>IF((T26+S28+(IF(T16&gt;0,0,T16))&gt;'SDR Patient and Stations'!U8),'SDR Patient and Stations'!U8,(T26+S28+(IF(T16&gt;0,0,T16))))</f>
        <v>44</v>
      </c>
      <c r="V26" s="117">
        <f>IF((U26+T28+(IF(U16&gt;0,0,U16))&gt;'SDR Patient and Stations'!V8),'SDR Patient and Stations'!V8,(U26+T28+(IF(U16&gt;0,0,U16))))</f>
        <v>44</v>
      </c>
      <c r="W26" s="116">
        <f>IF((V26+U28+(IF(V16&gt;0,0,V16))&gt;'SDR Patient and Stations'!W8),'SDR Patient and Stations'!W8,(V26+U28+(IF(V16&gt;0,0,V16))))</f>
        <v>44</v>
      </c>
      <c r="X26" s="117">
        <f>IF((W26+V28+(IF(W16&gt;0,0,W16))&gt;'SDR Patient and Stations'!X8),'SDR Patient and Stations'!X8,(W26+V28+(IF(W16&gt;0,0,W16))))</f>
        <v>44</v>
      </c>
      <c r="Y26" s="116">
        <f>IF((X26+W28+(IF(X16&gt;0,0,X16))&gt;'SDR Patient and Stations'!Y8),'SDR Patient and Stations'!Y8,(X26+W28+(IF(X16&gt;0,0,X16))))</f>
        <v>44</v>
      </c>
      <c r="Z26" s="117">
        <f>IF((Y26+X28+(IF(Y16&gt;0,0,Y16))&gt;'SDR Patient and Stations'!Z8),'SDR Patient and Stations'!Z8,(Y26+X28+(IF(Y16&gt;0,0,Y16))))</f>
        <v>44</v>
      </c>
      <c r="AA26" s="116">
        <f>IF((Z26+Y28+(IF(Z16&gt;0,0,Z16))&gt;'SDR Patient and Stations'!AA8),'SDR Patient and Stations'!AA8,(Z26+Y28+(IF(Z16&gt;0,0,Z16))))</f>
        <v>44</v>
      </c>
      <c r="AB26" s="117">
        <f>IF((AA26+Z28+(IF(AA16&gt;0,0,AA16))&gt;'SDR Patient and Stations'!AB8),'SDR Patient and Stations'!AB8,(AA26+Z28+(IF(AA16&gt;0,0,AA16))))</f>
        <v>44</v>
      </c>
      <c r="AC26" s="116">
        <f>IF((AB26+AA28+(IF(AB16&gt;0,0,AB16))&gt;'SDR Patient and Stations'!AC8),'SDR Patient and Stations'!AC8,(AB26+AA28+(IF(AB16&gt;0,0,AB16))))</f>
        <v>44</v>
      </c>
      <c r="AD26" s="117">
        <f>IF((AC26+AB28+(IF(AC16&gt;0,0,AC16))&gt;'SDR Patient and Stations'!AD8),'SDR Patient and Stations'!AD8,(AC26+AB28+(IF(AC16&gt;0,0,AC16))))</f>
        <v>44</v>
      </c>
      <c r="AE26" s="116">
        <f>IF((AD26+AC28+(IF(AD16&gt;0,0,AD16))&gt;'SDR Patient and Stations'!AE8),'SDR Patient and Stations'!AE8,(AD26+AC28+(IF(AD16&gt;0,0,AD16))))</f>
        <v>44</v>
      </c>
      <c r="AF26" s="117">
        <f>IF((AE26+AD28+(IF(AE16&gt;0,0,AE16))&gt;'SDR Patient and Stations'!AF8),'SDR Patient and Stations'!AF8,(AE26+AD28+(IF(AE16&gt;0,0,AE16))))</f>
        <v>44</v>
      </c>
      <c r="AG26" s="116">
        <f>IF((AF26+AE28+(IF(AF16&gt;0,0,AF16))&gt;'SDR Patient and Stations'!AG8),'SDR Patient and Stations'!AG8,(AF26+AE28+(IF(AF16&gt;0,0,AF16))))</f>
        <v>44</v>
      </c>
      <c r="AH26" s="117">
        <f>IF((AG26+AF28+(IF(AG16&gt;0,0,AG16))&gt;'SDR Patient and Stations'!AH8),'SDR Patient and Stations'!AH8,(AG26+AF28+(IF(AG16&gt;0,0,AG16))))</f>
        <v>44</v>
      </c>
      <c r="AI26" s="116">
        <f>IF((AH26+AG28+(IF(AH16&gt;0,0,AH16))&gt;'SDR Patient and Stations'!AI8),'SDR Patient and Stations'!AI8,(AH26+AG28+(IF(AH16&gt;0,0,AH16))))</f>
        <v>44</v>
      </c>
      <c r="AJ26" s="117">
        <f>IF((AI26+AH28+(IF(AI16&gt;0,0,AI16))&gt;'SDR Patient and Stations'!AJ8),'SDR Patient and Stations'!AJ8,(AI26+AH28+(IF(AI16&gt;0,0,AI16))))</f>
        <v>44</v>
      </c>
      <c r="AK26" s="116">
        <f>IF((AJ26+AI28+(IF(AJ16&gt;0,0,AJ16))&gt;'SDR Patient and Stations'!AK8),'SDR Patient and Stations'!AK8,(AJ26+AI28+(IF(AJ16&gt;0,0,AJ16))))</f>
        <v>44</v>
      </c>
      <c r="AL26" s="117">
        <f>IF((AK26+AJ28+(IF(AK16&gt;0,0,AK16))&gt;'SDR Patient and Stations'!AL8),'SDR Patient and Stations'!AL8,(AK26+AJ28+(IF(AK16&gt;0,0,AK16))))</f>
        <v>44</v>
      </c>
      <c r="AM26" s="116">
        <f>IF((AL26+AK28+(IF(AL16&gt;0,0,AL16))&gt;'SDR Patient and Stations'!AM8),'SDR Patient and Stations'!AM8,(AL26+AK28+(IF(AL16&gt;0,0,AL16))))</f>
        <v>44</v>
      </c>
      <c r="AN26" s="117">
        <f>IF((AM26+AL28+(IF(AM16&gt;0,0,AM16))&gt;'SDR Patient and Stations'!AN8),'SDR Patient and Stations'!AN8,(AM26+AL28+(IF(AM16&gt;0,0,AM16))))</f>
        <v>26</v>
      </c>
      <c r="AO26" s="116">
        <f>IF((AN26+AM28+(IF(AN16&gt;0,0,AN16))&gt;'SDR Patient and Stations'!AO8),'SDR Patient and Stations'!AO8,(AN26+AM28+(IF(AN16&gt;0,0,AN16))))</f>
        <v>27.7874337005304</v>
      </c>
      <c r="AP26" s="117">
        <f>IF((AO26+AN28+(IF(AO16&gt;0,0,AO16))&gt;'SDR Patient and Stations'!AP8),'SDR Patient and Stations'!AP8,(AO26+AN28+(IF(AO16&gt;0,0,AO16))))</f>
        <v>30.497960016319873</v>
      </c>
      <c r="AQ26" s="116">
        <f>IF((AP26+AO28+(IF(AP16&gt;0,0,AP16))&gt;'SDR Patient and Stations'!AQ8),'SDR Patient and Stations'!AQ8,(AP26+AO28+(IF(AP16&gt;0,0,AP16))))</f>
        <v>40.497960016319873</v>
      </c>
      <c r="AR26" s="117">
        <f>IF((AQ26+AP28+(IF(AQ16&gt;0,0,AQ16))&gt;'SDR Patient and Stations'!AR8),'SDR Patient and Stations'!AR8,(AQ26+AP28+(IF(AQ16&gt;0,0,AQ16))))</f>
        <v>44</v>
      </c>
      <c r="AS26" s="116">
        <f>IF((AR26+AQ28+(IF(AR16&gt;0,0,AR16))&gt;'SDR Patient and Stations'!AS8),'SDR Patient and Stations'!AS8,(AR26+AQ28+(IF(AR16&gt;0,0,AR16))))</f>
        <v>44</v>
      </c>
      <c r="AT26" s="117">
        <f>IF((AS26+AR28+(IF(AS16&gt;0,0,AS16))&gt;'SDR Patient and Stations'!AT8),'SDR Patient and Stations'!AT8,(AS26+AR28+(IF(AS16&gt;0,0,AS16))))</f>
        <v>44</v>
      </c>
      <c r="AU26" s="116">
        <f>IF((AT26+AS28+(IF(AT16&gt;0,0,AT16))&gt;'SDR Patient and Stations'!AU8),'SDR Patient and Stations'!AU8,(AT26+AS28+(IF(AT16&gt;0,0,AT16))))</f>
        <v>0</v>
      </c>
      <c r="AV26" s="117">
        <f>IF((AU26+AT28+(IF(AU16&gt;0,0,AU16))&gt;'SDR Patient and Stations'!AV8),'SDR Patient and Stations'!AV8,(AU26+AT28+(IF(AU16&gt;0,0,AU16))))</f>
        <v>0</v>
      </c>
      <c r="AW26" s="116">
        <f>IF((AV26+AU28+(IF(AV16&gt;0,0,AV16))&gt;'SDR Patient and Stations'!AW8),'SDR Patient and Stations'!AW8,(AV26+AU28+(IF(AV16&gt;0,0,AV16))))</f>
        <v>0</v>
      </c>
      <c r="AX26" s="117" t="e">
        <f>IF((AW26+AV28+(IF(AW16&gt;0,0,AW16))&gt;'SDR Patient and Stations'!AX8),'SDR Patient and Stations'!AX8,(AW26+AV28+(IF(AW16&gt;0,0,AW16))))</f>
        <v>#N/A</v>
      </c>
      <c r="AY26" s="116" t="e">
        <f>IF((AX26+AW28+(IF(AX16&gt;0,0,AX16))&gt;'SDR Patient and Stations'!AY8),'SDR Patient and Stations'!AY8,(AX26+AW28+(IF(AX16&gt;0,0,AX16))))</f>
        <v>#N/A</v>
      </c>
      <c r="AZ26" s="117" t="e">
        <f>IF((AY26+AX28+(IF(AY16&gt;0,0,AY16))&gt;'SDR Patient and Stations'!AZ8),'SDR Patient and Stations'!AZ8,(AY26+AX28+(IF(AY16&gt;0,0,AY16))))</f>
        <v>#N/A</v>
      </c>
      <c r="BB26" s="49" t="e">
        <f>HLOOKUP(BB19,'SDR Patient and Stations'!$B$6:$AT$13,4,FALSE)</f>
        <v>#N/A</v>
      </c>
      <c r="BC26" s="52" t="e">
        <f>HLOOKUP(BC19,'SDR Patient and Stations'!$B$6:$AT$13,4,FALSE)</f>
        <v>#N/A</v>
      </c>
      <c r="BD26" s="49" t="e">
        <f>HLOOKUP(BD19,'SDR Patient and Stations'!$B$6:$AT$13,4,FALSE)</f>
        <v>#N/A</v>
      </c>
      <c r="BE26" s="52" t="e">
        <f>HLOOKUP(BE19,'SDR Patient and Stations'!$B$6:$AT$13,4,FALSE)</f>
        <v>#N/A</v>
      </c>
    </row>
    <row r="27" spans="1:58" ht="42.75" customHeight="1" x14ac:dyDescent="0.55000000000000004">
      <c r="A27" s="194" t="s">
        <v>59</v>
      </c>
      <c r="B27" s="194"/>
      <c r="F27" s="25"/>
      <c r="G27" s="49"/>
      <c r="H27" s="52"/>
      <c r="I27" s="49"/>
      <c r="J27" s="52"/>
      <c r="K27" s="49"/>
      <c r="L27" s="52"/>
      <c r="M27" s="49"/>
      <c r="N27" s="52"/>
      <c r="O27" s="49"/>
      <c r="P27" s="52"/>
      <c r="Q27" s="49"/>
      <c r="R27" s="52"/>
      <c r="S27" s="49"/>
      <c r="T27" s="52"/>
      <c r="U27" s="49"/>
      <c r="V27" s="52"/>
      <c r="W27" s="49"/>
      <c r="X27" s="52"/>
      <c r="Y27" s="49"/>
      <c r="Z27" s="52"/>
      <c r="AA27" s="49"/>
      <c r="AB27" s="52"/>
      <c r="AC27" s="49"/>
      <c r="AD27" s="52"/>
      <c r="AE27" s="49"/>
      <c r="AF27" s="52"/>
      <c r="AG27" s="49"/>
      <c r="AH27" s="52"/>
      <c r="AI27" s="49"/>
      <c r="AJ27" s="52"/>
      <c r="AK27" s="49"/>
      <c r="AL27" s="52"/>
      <c r="AM27" s="49"/>
      <c r="AN27" s="52"/>
      <c r="AO27" s="49"/>
      <c r="AP27" s="52"/>
      <c r="AQ27" s="49"/>
      <c r="AR27" s="52"/>
      <c r="AS27" s="49"/>
      <c r="AT27" s="52"/>
      <c r="AU27" s="49"/>
      <c r="AV27" s="52"/>
      <c r="AW27" s="49"/>
      <c r="AX27" s="52"/>
      <c r="AY27" s="49"/>
      <c r="AZ27" s="52"/>
      <c r="BB27" s="49"/>
      <c r="BC27" s="52"/>
      <c r="BD27" s="49"/>
      <c r="BE27" s="52"/>
    </row>
    <row r="28" spans="1:58" x14ac:dyDescent="0.55000000000000004">
      <c r="A28" s="193" t="s">
        <v>58</v>
      </c>
      <c r="B28" s="193"/>
      <c r="F28" s="25"/>
      <c r="G28" s="116">
        <f>IF(F49&lt;0,0,F49)</f>
        <v>0</v>
      </c>
      <c r="H28" s="117">
        <f t="shared" ref="H28:AZ28" si="15">IF(G49&lt;0,0,G49)</f>
        <v>10</v>
      </c>
      <c r="I28" s="116">
        <f t="shared" si="15"/>
        <v>10</v>
      </c>
      <c r="J28" s="117">
        <f t="shared" si="15"/>
        <v>2.3141977928692654</v>
      </c>
      <c r="K28" s="116">
        <f t="shared" si="15"/>
        <v>0</v>
      </c>
      <c r="L28" s="117">
        <f t="shared" si="15"/>
        <v>0</v>
      </c>
      <c r="M28" s="116">
        <f t="shared" si="15"/>
        <v>0</v>
      </c>
      <c r="N28" s="117">
        <f t="shared" si="15"/>
        <v>10</v>
      </c>
      <c r="O28" s="116">
        <f t="shared" si="15"/>
        <v>10</v>
      </c>
      <c r="P28" s="117">
        <f t="shared" si="15"/>
        <v>10</v>
      </c>
      <c r="Q28" s="116">
        <f t="shared" si="15"/>
        <v>3.860567115463077</v>
      </c>
      <c r="R28" s="117">
        <f t="shared" si="15"/>
        <v>6.6327842507030965</v>
      </c>
      <c r="S28" s="116">
        <f t="shared" si="15"/>
        <v>0</v>
      </c>
      <c r="T28" s="117">
        <f t="shared" si="15"/>
        <v>0</v>
      </c>
      <c r="U28" s="116">
        <f t="shared" si="15"/>
        <v>0</v>
      </c>
      <c r="V28" s="117">
        <f t="shared" si="15"/>
        <v>4.1146897093479993</v>
      </c>
      <c r="W28" s="116">
        <f t="shared" si="15"/>
        <v>0</v>
      </c>
      <c r="X28" s="117">
        <f t="shared" si="15"/>
        <v>3.1298714343109708</v>
      </c>
      <c r="Y28" s="116">
        <f t="shared" si="15"/>
        <v>0</v>
      </c>
      <c r="Z28" s="117">
        <f t="shared" si="15"/>
        <v>5.1714483577364447</v>
      </c>
      <c r="AA28" s="116">
        <f t="shared" si="15"/>
        <v>10</v>
      </c>
      <c r="AB28" s="117">
        <f t="shared" si="15"/>
        <v>2.7498036135113892</v>
      </c>
      <c r="AC28" s="116">
        <f t="shared" si="15"/>
        <v>1.0751213139231055</v>
      </c>
      <c r="AD28" s="117">
        <f t="shared" si="15"/>
        <v>2.1074561403508767</v>
      </c>
      <c r="AE28" s="116">
        <f t="shared" si="15"/>
        <v>8.2120518688024475</v>
      </c>
      <c r="AF28" s="117">
        <f t="shared" si="15"/>
        <v>4.3931276031806163</v>
      </c>
      <c r="AG28" s="116">
        <f t="shared" si="15"/>
        <v>7.0435571687840337</v>
      </c>
      <c r="AH28" s="117">
        <f t="shared" si="15"/>
        <v>0.81685633001422531</v>
      </c>
      <c r="AI28" s="116">
        <f t="shared" si="15"/>
        <v>3.0394736842105274</v>
      </c>
      <c r="AJ28" s="117">
        <f t="shared" si="15"/>
        <v>0</v>
      </c>
      <c r="AK28" s="116">
        <f t="shared" si="15"/>
        <v>0</v>
      </c>
      <c r="AL28" s="117">
        <f t="shared" si="15"/>
        <v>0</v>
      </c>
      <c r="AM28" s="116">
        <f t="shared" si="15"/>
        <v>1.7874337005304</v>
      </c>
      <c r="AN28" s="117">
        <f t="shared" si="15"/>
        <v>2.7105263157894726</v>
      </c>
      <c r="AO28" s="116">
        <f t="shared" si="15"/>
        <v>10</v>
      </c>
      <c r="AP28" s="117">
        <f t="shared" si="15"/>
        <v>10</v>
      </c>
      <c r="AQ28" s="116">
        <f t="shared" si="15"/>
        <v>10</v>
      </c>
      <c r="AR28" s="117">
        <f t="shared" si="15"/>
        <v>7.8766529867761008</v>
      </c>
      <c r="AS28" s="116">
        <f t="shared" si="15"/>
        <v>0</v>
      </c>
      <c r="AT28" s="117">
        <f t="shared" si="15"/>
        <v>0</v>
      </c>
      <c r="AU28" s="116">
        <f t="shared" si="15"/>
        <v>6.0021929824561369</v>
      </c>
      <c r="AV28" s="117" t="e">
        <f t="shared" si="15"/>
        <v>#N/A</v>
      </c>
      <c r="AW28" s="116" t="e">
        <f t="shared" si="15"/>
        <v>#N/A</v>
      </c>
      <c r="AX28" s="117" t="e">
        <f t="shared" si="15"/>
        <v>#N/A</v>
      </c>
      <c r="AY28" s="116" t="e">
        <f t="shared" si="15"/>
        <v>#N/A</v>
      </c>
      <c r="AZ28" s="117" t="e">
        <f t="shared" si="15"/>
        <v>#N/A</v>
      </c>
      <c r="BB28" s="49"/>
      <c r="BC28" s="52"/>
      <c r="BD28" s="49"/>
      <c r="BE28" s="52"/>
    </row>
    <row r="29" spans="1:58" ht="35.25" customHeight="1" x14ac:dyDescent="0.55000000000000004">
      <c r="A29" s="195" t="s">
        <v>60</v>
      </c>
      <c r="B29" s="196"/>
      <c r="F29" s="25"/>
      <c r="G29" s="49"/>
      <c r="H29" s="52"/>
      <c r="I29" s="49"/>
      <c r="J29" s="52"/>
      <c r="K29" s="49"/>
      <c r="L29" s="52"/>
      <c r="M29" s="49"/>
      <c r="N29" s="52"/>
      <c r="O29" s="49"/>
      <c r="P29" s="52"/>
      <c r="Q29" s="49"/>
      <c r="R29" s="52"/>
      <c r="S29" s="49"/>
      <c r="T29" s="52"/>
      <c r="U29" s="49"/>
      <c r="V29" s="52"/>
      <c r="W29" s="49"/>
      <c r="X29" s="52"/>
      <c r="Y29" s="49"/>
      <c r="Z29" s="52"/>
      <c r="AA29" s="49"/>
      <c r="AB29" s="52"/>
      <c r="AC29" s="49"/>
      <c r="AD29" s="52"/>
      <c r="AE29" s="49"/>
      <c r="AF29" s="52"/>
      <c r="AG29" s="49"/>
      <c r="AH29" s="52"/>
      <c r="AI29" s="49"/>
      <c r="AJ29" s="52"/>
      <c r="AK29" s="49"/>
      <c r="AL29" s="52"/>
      <c r="AM29" s="49"/>
      <c r="AN29" s="52"/>
      <c r="AO29" s="49"/>
      <c r="AP29" s="52"/>
      <c r="AQ29" s="49"/>
      <c r="AR29" s="52"/>
      <c r="AS29" s="49"/>
      <c r="AT29" s="52"/>
      <c r="AU29" s="49"/>
      <c r="AV29" s="52"/>
      <c r="AW29" s="49"/>
      <c r="AX29" s="52"/>
      <c r="AY29" s="49"/>
      <c r="AZ29" s="52"/>
      <c r="BB29" s="49"/>
      <c r="BC29" s="52"/>
      <c r="BD29" s="49"/>
      <c r="BE29" s="52"/>
    </row>
    <row r="30" spans="1:58" x14ac:dyDescent="0.55000000000000004">
      <c r="B30" s="3" t="s">
        <v>41</v>
      </c>
      <c r="F30" s="25">
        <f>HLOOKUP(F19,'SDR Patient and Stations'!$B$6:$AT$14,4,FALSE)</f>
        <v>124</v>
      </c>
      <c r="G30" s="68">
        <f>HLOOKUP(G19,'SDR Patient and Stations'!$B$6:$AT$14,4,FALSE)</f>
        <v>138</v>
      </c>
      <c r="H30" s="60">
        <f>HLOOKUP(H19,'SDR Patient and Stations'!$B$6:$AT$14,4,FALSE)</f>
        <v>146</v>
      </c>
      <c r="I30" s="68">
        <f>HLOOKUP(I19,'SDR Patient and Stations'!$B$6:$AT$14,4,FALSE)</f>
        <v>117</v>
      </c>
      <c r="J30" s="60">
        <f>HLOOKUP(J19,'SDR Patient and Stations'!$B$6:$AT$14,4,FALSE)</f>
        <v>118</v>
      </c>
      <c r="K30" s="68">
        <f>HLOOKUP(K19,'SDR Patient and Stations'!$B$6:$AT$14,4,FALSE)</f>
        <v>123</v>
      </c>
      <c r="L30" s="60">
        <f>HLOOKUP(L19,'SDR Patient and Stations'!$B$6:$AT$14,4,FALSE)</f>
        <v>129</v>
      </c>
      <c r="M30" s="68">
        <f>HLOOKUP(M19,'SDR Patient and Stations'!$B$6:$AT$14,4,FALSE)</f>
        <v>129</v>
      </c>
      <c r="N30" s="60">
        <f>HLOOKUP(N19,'SDR Patient and Stations'!$B$6:$AT$14,4,FALSE)</f>
        <v>131</v>
      </c>
      <c r="O30" s="68">
        <f>HLOOKUP(O19,'SDR Patient and Stations'!$B$6:$AT$14,4,FALSE)</f>
        <v>140</v>
      </c>
      <c r="P30" s="60">
        <f>HLOOKUP(P19,'SDR Patient and Stations'!$B$6:$AT$14,4,FALSE)</f>
        <v>137</v>
      </c>
      <c r="Q30" s="68">
        <f>HLOOKUP(Q19,'SDR Patient and Stations'!$B$6:$AT$14,4,FALSE)</f>
        <v>142</v>
      </c>
      <c r="R30" s="60">
        <f>HLOOKUP(R19,'SDR Patient and Stations'!$B$6:$AT$14,4,FALSE)</f>
        <v>134</v>
      </c>
      <c r="S30" s="68">
        <f>HLOOKUP(S19,'SDR Patient and Stations'!$B$6:$AT$14,4,FALSE)</f>
        <v>126</v>
      </c>
      <c r="T30" s="60">
        <f>HLOOKUP(T19,'SDR Patient and Stations'!$B$6:$AT$14,4,FALSE)</f>
        <v>131</v>
      </c>
      <c r="U30" s="68">
        <f>HLOOKUP(U19,'SDR Patient and Stations'!$B$6:$AT$14,4,FALSE)</f>
        <v>140</v>
      </c>
      <c r="V30" s="60">
        <f>HLOOKUP(V19,'SDR Patient and Stations'!$B$6:$AT$14,4,FALSE)</f>
        <v>133</v>
      </c>
      <c r="W30" s="68">
        <f>HLOOKUP(W19,'SDR Patient and Stations'!$B$6:$AT$14,4,FALSE)</f>
        <v>137</v>
      </c>
      <c r="X30" s="60">
        <f>HLOOKUP(X19,'SDR Patient and Stations'!$B$6:$AT$14,4,FALSE)</f>
        <v>134</v>
      </c>
      <c r="Y30" s="68">
        <f>HLOOKUP(Y19,'SDR Patient and Stations'!$B$6:$AT$14,4,FALSE)</f>
        <v>141</v>
      </c>
      <c r="Z30" s="60">
        <f>HLOOKUP(Z19,'SDR Patient and Stations'!$B$6:$AT$14,4,FALSE)</f>
        <v>150</v>
      </c>
      <c r="AA30" s="68">
        <f>HLOOKUP(AA19,'SDR Patient and Stations'!$B$6:$AT$14,4,FALSE)</f>
        <v>138</v>
      </c>
      <c r="AB30" s="60">
        <f>HLOOKUP(AB19,'SDR Patient and Stations'!$B$6:$AT$14,4,FALSE)</f>
        <v>139</v>
      </c>
      <c r="AC30" s="68">
        <f>HLOOKUP(AC19,'SDR Patient and Stations'!$B$6:$AT$14,4,FALSE)</f>
        <v>145</v>
      </c>
      <c r="AD30" s="60">
        <f>HLOOKUP(AD19,'SDR Patient and Stations'!$B$6:$AT$14,4,FALSE)</f>
        <v>148</v>
      </c>
      <c r="AE30" s="68">
        <f>HLOOKUP(AE19,'SDR Patient and Stations'!$B$6:$AT$14,4,FALSE)</f>
        <v>143</v>
      </c>
      <c r="AF30" s="60">
        <f>HLOOKUP(AF19,'SDR Patient and Stations'!$B$6:$AT$14,4,FALSE)</f>
        <v>150</v>
      </c>
      <c r="AG30" s="68">
        <f>HLOOKUP(AG19,'SDR Patient and Stations'!$B$6:$AT$14,4,FALSE)</f>
        <v>142</v>
      </c>
      <c r="AH30" s="60">
        <f>HLOOKUP(AH19,'SDR Patient and Stations'!$B$6:$AT$14,4,FALSE)</f>
        <v>143</v>
      </c>
      <c r="AI30" s="68">
        <f>HLOOKUP(AI19,'SDR Patient and Stations'!$B$6:$AT$14,4,FALSE)</f>
        <v>129</v>
      </c>
      <c r="AJ30" s="60">
        <f>HLOOKUP(AJ19,'SDR Patient and Stations'!$B$6:$AT$14,4,FALSE)</f>
        <v>0</v>
      </c>
      <c r="AK30" s="68">
        <f>HLOOKUP(AK19,'SDR Patient and Stations'!$B$6:$AT$14,4,FALSE)</f>
        <v>0</v>
      </c>
      <c r="AL30" s="60">
        <f>HLOOKUP(AL19,'SDR Patient and Stations'!$B$6:$AT$14,4,FALSE)</f>
        <v>134</v>
      </c>
      <c r="AM30" s="68">
        <f>HLOOKUP(AM19,'SDR Patient and Stations'!$B$6:$AT$14,4,FALSE)</f>
        <v>142</v>
      </c>
      <c r="AN30" s="60">
        <f>HLOOKUP(AN19,'SDR Patient and Stations'!$B$6:$AT$14,4,FALSE)</f>
        <v>153</v>
      </c>
      <c r="AO30" s="68">
        <f>HLOOKUP(AO19,'SDR Patient and Stations'!$B$6:$AT$14,4,FALSE)</f>
        <v>158</v>
      </c>
      <c r="AP30" s="60">
        <f>HLOOKUP(AP19,'SDR Patient and Stations'!$B$6:$AT$14,4,FALSE)</f>
        <v>153</v>
      </c>
      <c r="AQ30" s="68">
        <f>HLOOKUP(AQ19,'SDR Patient and Stations'!$B$6:$AT$14,4,FALSE)</f>
        <v>150</v>
      </c>
      <c r="AR30" s="60">
        <f>HLOOKUP(AR19,'SDR Patient and Stations'!$B$6:$AT$14,4,FALSE)</f>
        <v>138</v>
      </c>
      <c r="AS30" s="68">
        <f>HLOOKUP(AS19,'SDR Patient and Stations'!$B$6:$AT$14,4,FALSE)</f>
        <v>143</v>
      </c>
      <c r="AT30" s="60">
        <f>HLOOKUP(AT19,'SDR Patient and Stations'!$B$6:$AT$14,4,FALSE)</f>
        <v>151</v>
      </c>
      <c r="AU30" s="68" t="e">
        <f>HLOOKUP(AU19,'SDR Patient and Stations'!$B$6:$AT$14,4,FALSE)</f>
        <v>#N/A</v>
      </c>
      <c r="AV30" s="60" t="e">
        <f>HLOOKUP(AV19,'SDR Patient and Stations'!$B$6:$AT$14,4,FALSE)</f>
        <v>#N/A</v>
      </c>
      <c r="AW30" s="68" t="e">
        <f>HLOOKUP(AW19,'SDR Patient and Stations'!$B$6:$AT$14,4,FALSE)</f>
        <v>#N/A</v>
      </c>
      <c r="AX30" s="60" t="e">
        <f>HLOOKUP(AX19,'SDR Patient and Stations'!$B$6:$AT$14,4,FALSE)</f>
        <v>#N/A</v>
      </c>
      <c r="AY30" s="68" t="e">
        <f>HLOOKUP(AY19,'SDR Patient and Stations'!$B$6:$AT$14,4,FALSE)</f>
        <v>#N/A</v>
      </c>
      <c r="AZ30" s="60" t="e">
        <f>HLOOKUP(AZ19,'SDR Patient and Stations'!$B$6:$AT$14,4,FALSE)</f>
        <v>#N/A</v>
      </c>
      <c r="BB30" s="68" t="e">
        <f>HLOOKUP(BB19,'SDR Patient and Stations'!$B$6:$AT$13,3,FALSE)</f>
        <v>#N/A</v>
      </c>
      <c r="BC30" s="60" t="e">
        <f>HLOOKUP(BC19,'SDR Patient and Stations'!$B$6:$AT$13,3,FALSE)</f>
        <v>#N/A</v>
      </c>
      <c r="BD30" s="68" t="e">
        <f>HLOOKUP(BD19,'SDR Patient and Stations'!$B$6:$AT$13,3,FALSE)</f>
        <v>#N/A</v>
      </c>
    </row>
    <row r="31" spans="1:58" x14ac:dyDescent="0.55000000000000004">
      <c r="B31" s="3"/>
      <c r="F31" s="3"/>
      <c r="G31" s="49"/>
      <c r="H31" s="52"/>
      <c r="I31" s="49"/>
      <c r="J31" s="52"/>
      <c r="K31" s="49"/>
      <c r="L31" s="52"/>
      <c r="M31" s="49"/>
      <c r="N31" s="52"/>
      <c r="O31" s="49"/>
      <c r="P31" s="52"/>
      <c r="Q31" s="49"/>
      <c r="R31" s="52"/>
      <c r="S31" s="49"/>
      <c r="T31" s="52"/>
      <c r="U31" s="49"/>
      <c r="V31" s="52"/>
      <c r="W31" s="49"/>
      <c r="X31" s="52"/>
      <c r="Y31" s="49"/>
      <c r="Z31" s="52"/>
      <c r="AA31" s="49"/>
      <c r="AB31" s="52"/>
      <c r="AC31" s="49"/>
      <c r="AD31" s="52"/>
      <c r="AE31" s="49"/>
      <c r="AF31" s="52"/>
      <c r="AG31" s="49"/>
      <c r="AH31" s="52"/>
      <c r="AI31" s="49"/>
      <c r="AJ31" s="52"/>
      <c r="AK31" s="49"/>
      <c r="AL31" s="52"/>
      <c r="AM31" s="49"/>
      <c r="AN31" s="52"/>
      <c r="AO31" s="49"/>
      <c r="AP31" s="52"/>
      <c r="AQ31" s="49"/>
      <c r="AR31" s="52"/>
      <c r="AS31" s="49"/>
      <c r="AT31" s="52"/>
      <c r="AU31" s="49"/>
      <c r="AV31" s="52"/>
      <c r="AW31" s="49"/>
      <c r="AX31" s="52"/>
      <c r="AY31" s="49"/>
      <c r="AZ31" s="52"/>
      <c r="BB31" s="49"/>
      <c r="BC31" s="52"/>
      <c r="BD31" s="49"/>
    </row>
    <row r="32" spans="1:58" x14ac:dyDescent="0.55000000000000004">
      <c r="B32" s="3" t="s">
        <v>42</v>
      </c>
      <c r="F32" s="25">
        <f>HLOOKUP(F20,'SDR Patient and Stations'!$B$6:$AT$14,4,FALSE)</f>
        <v>91</v>
      </c>
      <c r="G32" s="68">
        <f>HLOOKUP(G20,'SDR Patient and Stations'!$B$6:$AT$14,4,FALSE)</f>
        <v>97</v>
      </c>
      <c r="H32" s="60">
        <f>HLOOKUP(H20,'SDR Patient and Stations'!$B$6:$AT$14,4,FALSE)</f>
        <v>110</v>
      </c>
      <c r="I32" s="68">
        <f>HLOOKUP(I20,'SDR Patient and Stations'!$B$6:$AT$14,4,FALSE)</f>
        <v>124</v>
      </c>
      <c r="J32" s="60">
        <f>HLOOKUP(J20,'SDR Patient and Stations'!$B$6:$AT$14,4,FALSE)</f>
        <v>138</v>
      </c>
      <c r="K32" s="68">
        <f>HLOOKUP(K20,'SDR Patient and Stations'!$B$6:$AT$14,4,FALSE)</f>
        <v>146</v>
      </c>
      <c r="L32" s="60">
        <f>HLOOKUP(L20,'SDR Patient and Stations'!$B$6:$AT$14,4,FALSE)</f>
        <v>117</v>
      </c>
      <c r="M32" s="68">
        <f>HLOOKUP(M20,'SDR Patient and Stations'!$B$6:$AT$14,4,FALSE)</f>
        <v>118</v>
      </c>
      <c r="N32" s="60">
        <f>HLOOKUP(N20,'SDR Patient and Stations'!$B$6:$AT$14,4,FALSE)</f>
        <v>123</v>
      </c>
      <c r="O32" s="68">
        <f>HLOOKUP(O20,'SDR Patient and Stations'!$B$6:$AT$14,4,FALSE)</f>
        <v>129</v>
      </c>
      <c r="P32" s="60">
        <f>HLOOKUP(P20,'SDR Patient and Stations'!$B$6:$AT$14,4,FALSE)</f>
        <v>129</v>
      </c>
      <c r="Q32" s="68">
        <f>HLOOKUP(Q20,'SDR Patient and Stations'!$B$6:$AT$14,4,FALSE)</f>
        <v>131</v>
      </c>
      <c r="R32" s="60">
        <f>HLOOKUP(R20,'SDR Patient and Stations'!$B$6:$AT$14,4,FALSE)</f>
        <v>140</v>
      </c>
      <c r="S32" s="68">
        <f>HLOOKUP(S20,'SDR Patient and Stations'!$B$6:$AT$14,4,FALSE)</f>
        <v>137</v>
      </c>
      <c r="T32" s="60">
        <f>HLOOKUP(T20,'SDR Patient and Stations'!$B$6:$AT$14,4,FALSE)</f>
        <v>142</v>
      </c>
      <c r="U32" s="68">
        <f>HLOOKUP(U20,'SDR Patient and Stations'!$B$6:$AT$14,4,FALSE)</f>
        <v>134</v>
      </c>
      <c r="V32" s="60">
        <f>HLOOKUP(V20,'SDR Patient and Stations'!$B$6:$AT$14,4,FALSE)</f>
        <v>126</v>
      </c>
      <c r="W32" s="68">
        <f>HLOOKUP(W20,'SDR Patient and Stations'!$B$6:$AT$14,4,FALSE)</f>
        <v>131</v>
      </c>
      <c r="X32" s="60">
        <f>HLOOKUP(X20,'SDR Patient and Stations'!$B$6:$AT$14,4,FALSE)</f>
        <v>140</v>
      </c>
      <c r="Y32" s="68">
        <f>HLOOKUP(Y20,'SDR Patient and Stations'!$B$6:$AT$14,4,FALSE)</f>
        <v>133</v>
      </c>
      <c r="Z32" s="60">
        <f>HLOOKUP(Z20,'SDR Patient and Stations'!$B$6:$AT$14,4,FALSE)</f>
        <v>137</v>
      </c>
      <c r="AA32" s="68">
        <f>HLOOKUP(AA20,'SDR Patient and Stations'!$B$6:$AT$14,4,FALSE)</f>
        <v>134</v>
      </c>
      <c r="AB32" s="60">
        <f>HLOOKUP(AB20,'SDR Patient and Stations'!$B$6:$AT$14,4,FALSE)</f>
        <v>141</v>
      </c>
      <c r="AC32" s="68">
        <f>HLOOKUP(AC20,'SDR Patient and Stations'!$B$6:$AT$14,4,FALSE)</f>
        <v>150</v>
      </c>
      <c r="AD32" s="60">
        <f>HLOOKUP(AD20,'SDR Patient and Stations'!$B$6:$AT$14,4,FALSE)</f>
        <v>138</v>
      </c>
      <c r="AE32" s="68">
        <f>HLOOKUP(AE20,'SDR Patient and Stations'!$B$6:$AT$14,4,FALSE)</f>
        <v>139</v>
      </c>
      <c r="AF32" s="60">
        <f>HLOOKUP(AF20,'SDR Patient and Stations'!$B$6:$AT$14,4,FALSE)</f>
        <v>145</v>
      </c>
      <c r="AG32" s="68">
        <f>HLOOKUP(AG20,'SDR Patient and Stations'!$B$6:$AT$14,4,FALSE)</f>
        <v>148</v>
      </c>
      <c r="AH32" s="60">
        <f>HLOOKUP(AH20,'SDR Patient and Stations'!$B$6:$AT$14,4,FALSE)</f>
        <v>143</v>
      </c>
      <c r="AI32" s="68">
        <f>HLOOKUP(AI20,'SDR Patient and Stations'!$B$6:$AT$14,4,FALSE)</f>
        <v>150</v>
      </c>
      <c r="AJ32" s="60">
        <f>HLOOKUP(AJ20,'SDR Patient and Stations'!$B$6:$AT$14,4,FALSE)</f>
        <v>142</v>
      </c>
      <c r="AK32" s="68">
        <f>HLOOKUP(AK20,'SDR Patient and Stations'!$B$6:$AT$14,4,FALSE)</f>
        <v>143</v>
      </c>
      <c r="AL32" s="60">
        <f>HLOOKUP(AL20,'SDR Patient and Stations'!$B$6:$AT$14,4,FALSE)</f>
        <v>129</v>
      </c>
      <c r="AM32" s="68">
        <f>HLOOKUP(AM20,'SDR Patient and Stations'!$B$6:$AT$14,4,FALSE)</f>
        <v>0</v>
      </c>
      <c r="AN32" s="60">
        <f>HLOOKUP(AN20,'SDR Patient and Stations'!$B$6:$AT$14,4,FALSE)</f>
        <v>0</v>
      </c>
      <c r="AO32" s="68">
        <f>HLOOKUP(AO20,'SDR Patient and Stations'!$B$6:$AT$14,4,FALSE)</f>
        <v>134</v>
      </c>
      <c r="AP32" s="60">
        <f>HLOOKUP(AP20,'SDR Patient and Stations'!$B$6:$AT$14,4,FALSE)</f>
        <v>142</v>
      </c>
      <c r="AQ32" s="68">
        <f>HLOOKUP(AQ20,'SDR Patient and Stations'!$B$6:$AT$14,4,FALSE)</f>
        <v>153</v>
      </c>
      <c r="AR32" s="60">
        <f>HLOOKUP(AR20,'SDR Patient and Stations'!$B$6:$AT$14,4,FALSE)</f>
        <v>158</v>
      </c>
      <c r="AS32" s="68">
        <f>HLOOKUP(AS20,'SDR Patient and Stations'!$B$6:$AT$14,4,FALSE)</f>
        <v>153</v>
      </c>
      <c r="AT32" s="60">
        <f>HLOOKUP(AT20,'SDR Patient and Stations'!$B$6:$AT$14,4,FALSE)</f>
        <v>150</v>
      </c>
      <c r="AU32" s="68">
        <f>HLOOKUP(AU20,'SDR Patient and Stations'!$B$6:$AT$14,4,FALSE)</f>
        <v>138</v>
      </c>
      <c r="AV32" s="60">
        <f>HLOOKUP(AV20,'SDR Patient and Stations'!$B$6:$AT$14,4,FALSE)</f>
        <v>143</v>
      </c>
      <c r="AW32" s="68">
        <f>HLOOKUP(AW20,'SDR Patient and Stations'!$B$6:$AT$14,4,FALSE)</f>
        <v>151</v>
      </c>
      <c r="AX32" s="60" t="e">
        <f>HLOOKUP(AX20,'SDR Patient and Stations'!$B$6:$AT$14,4,FALSE)</f>
        <v>#N/A</v>
      </c>
      <c r="AY32" s="68" t="e">
        <f>HLOOKUP(AY20,'SDR Patient and Stations'!$B$6:$AT$14,4,FALSE)</f>
        <v>#N/A</v>
      </c>
      <c r="AZ32" s="60" t="e">
        <f>HLOOKUP(AZ20,'SDR Patient and Stations'!$B$6:$AT$14,4,FALSE)</f>
        <v>#N/A</v>
      </c>
      <c r="BB32" s="68" t="e">
        <f>HLOOKUP(BB20,'SDR Patient and Stations'!$B$6:$AT$13,3,FALSE)</f>
        <v>#N/A</v>
      </c>
      <c r="BC32" s="60" t="e">
        <f>HLOOKUP(BC20,'SDR Patient and Stations'!$B$6:$AT$13,3,FALSE)</f>
        <v>#N/A</v>
      </c>
      <c r="BD32" s="68" t="e">
        <f>HLOOKUP(BD20,'SDR Patient and Stations'!$B$6:$AT$13,3,FALSE)</f>
        <v>#N/A</v>
      </c>
    </row>
    <row r="33" spans="2:56" x14ac:dyDescent="0.55000000000000004">
      <c r="B33" s="3"/>
      <c r="F33" s="3"/>
      <c r="G33" s="49"/>
      <c r="H33" s="52"/>
      <c r="I33" s="49"/>
      <c r="J33" s="52"/>
      <c r="K33" s="49"/>
      <c r="L33" s="52"/>
      <c r="M33" s="49"/>
      <c r="N33" s="52"/>
      <c r="O33" s="49"/>
      <c r="P33" s="52"/>
      <c r="Q33" s="49"/>
      <c r="R33" s="52"/>
      <c r="S33" s="49"/>
      <c r="T33" s="52"/>
      <c r="U33" s="49"/>
      <c r="V33" s="52"/>
      <c r="W33" s="49"/>
      <c r="X33" s="52"/>
      <c r="Y33" s="49"/>
      <c r="Z33" s="52"/>
      <c r="AA33" s="49"/>
      <c r="AB33" s="52"/>
      <c r="AC33" s="49"/>
      <c r="AD33" s="52"/>
      <c r="AE33" s="49"/>
      <c r="AF33" s="52"/>
      <c r="AG33" s="49"/>
      <c r="AH33" s="52"/>
      <c r="AI33" s="49"/>
      <c r="AJ33" s="52"/>
      <c r="AK33" s="49"/>
      <c r="AL33" s="52"/>
      <c r="AM33" s="49"/>
      <c r="AN33" s="52"/>
      <c r="AO33" s="49"/>
      <c r="AP33" s="52"/>
      <c r="AQ33" s="49"/>
      <c r="AR33" s="52"/>
      <c r="AS33" s="49"/>
      <c r="AT33" s="52"/>
      <c r="AU33" s="49"/>
      <c r="AV33" s="52"/>
      <c r="AW33" s="49"/>
      <c r="AX33" s="52"/>
      <c r="AY33" s="49"/>
      <c r="AZ33" s="52"/>
      <c r="BB33" s="49"/>
      <c r="BC33" s="52"/>
      <c r="BD33" s="49"/>
    </row>
    <row r="34" spans="2:56" x14ac:dyDescent="0.55000000000000004">
      <c r="B34" s="3" t="s">
        <v>17</v>
      </c>
      <c r="F34" s="18">
        <f t="shared" ref="F34:AZ34" si="16">F30-F32</f>
        <v>33</v>
      </c>
      <c r="G34" s="69">
        <f t="shared" si="16"/>
        <v>41</v>
      </c>
      <c r="H34" s="61">
        <f t="shared" si="16"/>
        <v>36</v>
      </c>
      <c r="I34" s="69">
        <f t="shared" si="16"/>
        <v>-7</v>
      </c>
      <c r="J34" s="61">
        <f t="shared" si="16"/>
        <v>-20</v>
      </c>
      <c r="K34" s="69">
        <f t="shared" si="16"/>
        <v>-23</v>
      </c>
      <c r="L34" s="61">
        <f t="shared" si="16"/>
        <v>12</v>
      </c>
      <c r="M34" s="69">
        <f t="shared" si="16"/>
        <v>11</v>
      </c>
      <c r="N34" s="61">
        <f t="shared" si="16"/>
        <v>8</v>
      </c>
      <c r="O34" s="69">
        <f t="shared" si="16"/>
        <v>11</v>
      </c>
      <c r="P34" s="61">
        <f t="shared" si="16"/>
        <v>8</v>
      </c>
      <c r="Q34" s="69">
        <f t="shared" si="16"/>
        <v>11</v>
      </c>
      <c r="R34" s="61">
        <f t="shared" si="16"/>
        <v>-6</v>
      </c>
      <c r="S34" s="69">
        <f t="shared" si="16"/>
        <v>-11</v>
      </c>
      <c r="T34" s="61">
        <f t="shared" si="16"/>
        <v>-11</v>
      </c>
      <c r="U34" s="69">
        <f t="shared" si="16"/>
        <v>6</v>
      </c>
      <c r="V34" s="61">
        <f t="shared" si="16"/>
        <v>7</v>
      </c>
      <c r="W34" s="69">
        <f t="shared" si="16"/>
        <v>6</v>
      </c>
      <c r="X34" s="61">
        <f t="shared" si="16"/>
        <v>-6</v>
      </c>
      <c r="Y34" s="69">
        <f t="shared" si="16"/>
        <v>8</v>
      </c>
      <c r="Z34" s="61">
        <f t="shared" si="16"/>
        <v>13</v>
      </c>
      <c r="AA34" s="69">
        <f t="shared" si="16"/>
        <v>4</v>
      </c>
      <c r="AB34" s="61">
        <f t="shared" si="16"/>
        <v>-2</v>
      </c>
      <c r="AC34" s="69">
        <f t="shared" si="16"/>
        <v>-5</v>
      </c>
      <c r="AD34" s="61">
        <f t="shared" si="16"/>
        <v>10</v>
      </c>
      <c r="AE34" s="69">
        <f t="shared" si="16"/>
        <v>4</v>
      </c>
      <c r="AF34" s="61">
        <f t="shared" si="16"/>
        <v>5</v>
      </c>
      <c r="AG34" s="69">
        <f t="shared" si="16"/>
        <v>-6</v>
      </c>
      <c r="AH34" s="61">
        <f t="shared" si="16"/>
        <v>0</v>
      </c>
      <c r="AI34" s="69">
        <f t="shared" si="16"/>
        <v>-21</v>
      </c>
      <c r="AJ34" s="61">
        <f t="shared" si="16"/>
        <v>-142</v>
      </c>
      <c r="AK34" s="69">
        <f t="shared" si="16"/>
        <v>-143</v>
      </c>
      <c r="AL34" s="61">
        <f t="shared" si="16"/>
        <v>5</v>
      </c>
      <c r="AM34" s="69">
        <f t="shared" si="16"/>
        <v>142</v>
      </c>
      <c r="AN34" s="61">
        <f t="shared" si="16"/>
        <v>153</v>
      </c>
      <c r="AO34" s="69">
        <f t="shared" si="16"/>
        <v>24</v>
      </c>
      <c r="AP34" s="61">
        <f t="shared" si="16"/>
        <v>11</v>
      </c>
      <c r="AQ34" s="69">
        <f t="shared" si="16"/>
        <v>-3</v>
      </c>
      <c r="AR34" s="61">
        <f t="shared" si="16"/>
        <v>-20</v>
      </c>
      <c r="AS34" s="69">
        <f t="shared" si="16"/>
        <v>-10</v>
      </c>
      <c r="AT34" s="61">
        <f t="shared" si="16"/>
        <v>1</v>
      </c>
      <c r="AU34" s="69" t="e">
        <f t="shared" si="16"/>
        <v>#N/A</v>
      </c>
      <c r="AV34" s="61" t="e">
        <f t="shared" si="16"/>
        <v>#N/A</v>
      </c>
      <c r="AW34" s="69" t="e">
        <f t="shared" si="16"/>
        <v>#N/A</v>
      </c>
      <c r="AX34" s="61" t="e">
        <f t="shared" si="16"/>
        <v>#N/A</v>
      </c>
      <c r="AY34" s="69" t="e">
        <f t="shared" si="16"/>
        <v>#N/A</v>
      </c>
      <c r="AZ34" s="61" t="e">
        <f t="shared" si="16"/>
        <v>#N/A</v>
      </c>
      <c r="BB34" s="69" t="e">
        <f t="shared" ref="BB34:BD34" si="17">BB30-BB32</f>
        <v>#N/A</v>
      </c>
      <c r="BC34" s="61" t="e">
        <f t="shared" si="17"/>
        <v>#N/A</v>
      </c>
      <c r="BD34" s="69" t="e">
        <f t="shared" si="17"/>
        <v>#N/A</v>
      </c>
    </row>
    <row r="35" spans="2:56" x14ac:dyDescent="0.55000000000000004">
      <c r="B35" s="3"/>
      <c r="F35" s="3"/>
      <c r="G35" s="49"/>
      <c r="H35" s="52"/>
      <c r="I35" s="49"/>
      <c r="J35" s="52"/>
      <c r="K35" s="49"/>
      <c r="L35" s="52"/>
      <c r="M35" s="49"/>
      <c r="N35" s="52"/>
      <c r="O35" s="49"/>
      <c r="P35" s="52"/>
      <c r="Q35" s="49"/>
      <c r="R35" s="52"/>
      <c r="S35" s="49"/>
      <c r="T35" s="52"/>
      <c r="U35" s="49"/>
      <c r="V35" s="52"/>
      <c r="W35" s="49"/>
      <c r="X35" s="52"/>
      <c r="Y35" s="49"/>
      <c r="Z35" s="52"/>
      <c r="AA35" s="49"/>
      <c r="AB35" s="52"/>
      <c r="AC35" s="49"/>
      <c r="AD35" s="52"/>
      <c r="AE35" s="49"/>
      <c r="AF35" s="52"/>
      <c r="AG35" s="49"/>
      <c r="AH35" s="52"/>
      <c r="AI35" s="49"/>
      <c r="AJ35" s="52"/>
      <c r="AK35" s="49"/>
      <c r="AL35" s="52"/>
      <c r="AM35" s="49"/>
      <c r="AN35" s="52"/>
      <c r="AO35" s="49"/>
      <c r="AP35" s="52"/>
      <c r="AQ35" s="49"/>
      <c r="AR35" s="52"/>
      <c r="AS35" s="49"/>
      <c r="AT35" s="52"/>
      <c r="AU35" s="49"/>
      <c r="AV35" s="52"/>
      <c r="AW35" s="49"/>
      <c r="AX35" s="52"/>
      <c r="AY35" s="49"/>
      <c r="AZ35" s="52"/>
      <c r="BB35" s="49"/>
      <c r="BC35" s="52"/>
      <c r="BD35" s="49"/>
    </row>
    <row r="36" spans="2:56" ht="45" x14ac:dyDescent="0.55000000000000004">
      <c r="B36" s="22" t="s">
        <v>43</v>
      </c>
      <c r="F36" s="93">
        <f>IFERROR(F34/F32,0)</f>
        <v>0.36263736263736263</v>
      </c>
      <c r="G36" s="107">
        <f t="shared" ref="G36:AZ36" si="18">IFERROR(G34/G32,0)</f>
        <v>0.42268041237113402</v>
      </c>
      <c r="H36" s="108">
        <f t="shared" si="18"/>
        <v>0.32727272727272727</v>
      </c>
      <c r="I36" s="107">
        <f t="shared" si="18"/>
        <v>-5.6451612903225805E-2</v>
      </c>
      <c r="J36" s="108">
        <f t="shared" si="18"/>
        <v>-0.14492753623188406</v>
      </c>
      <c r="K36" s="107">
        <f t="shared" si="18"/>
        <v>-0.15753424657534246</v>
      </c>
      <c r="L36" s="108">
        <f t="shared" si="18"/>
        <v>0.10256410256410256</v>
      </c>
      <c r="M36" s="107">
        <f t="shared" si="18"/>
        <v>9.3220338983050849E-2</v>
      </c>
      <c r="N36" s="108">
        <f t="shared" si="18"/>
        <v>6.5040650406504072E-2</v>
      </c>
      <c r="O36" s="107">
        <f t="shared" si="18"/>
        <v>8.5271317829457363E-2</v>
      </c>
      <c r="P36" s="108">
        <f t="shared" si="18"/>
        <v>6.2015503875968991E-2</v>
      </c>
      <c r="Q36" s="107">
        <f t="shared" si="18"/>
        <v>8.3969465648854963E-2</v>
      </c>
      <c r="R36" s="108">
        <f t="shared" si="18"/>
        <v>-4.2857142857142858E-2</v>
      </c>
      <c r="S36" s="107">
        <f t="shared" si="18"/>
        <v>-8.0291970802919707E-2</v>
      </c>
      <c r="T36" s="108">
        <f t="shared" si="18"/>
        <v>-7.746478873239436E-2</v>
      </c>
      <c r="U36" s="107">
        <f t="shared" si="18"/>
        <v>4.4776119402985072E-2</v>
      </c>
      <c r="V36" s="108">
        <f t="shared" si="18"/>
        <v>5.5555555555555552E-2</v>
      </c>
      <c r="W36" s="107">
        <f t="shared" si="18"/>
        <v>4.5801526717557252E-2</v>
      </c>
      <c r="X36" s="108">
        <f t="shared" si="18"/>
        <v>-4.2857142857142858E-2</v>
      </c>
      <c r="Y36" s="107">
        <f t="shared" si="18"/>
        <v>6.0150375939849621E-2</v>
      </c>
      <c r="Z36" s="108">
        <f t="shared" si="18"/>
        <v>9.4890510948905105E-2</v>
      </c>
      <c r="AA36" s="107">
        <f t="shared" si="18"/>
        <v>2.9850746268656716E-2</v>
      </c>
      <c r="AB36" s="108">
        <f t="shared" si="18"/>
        <v>-1.4184397163120567E-2</v>
      </c>
      <c r="AC36" s="107">
        <f t="shared" si="18"/>
        <v>-3.3333333333333333E-2</v>
      </c>
      <c r="AD36" s="108">
        <f t="shared" si="18"/>
        <v>7.2463768115942032E-2</v>
      </c>
      <c r="AE36" s="107">
        <f t="shared" si="18"/>
        <v>2.8776978417266189E-2</v>
      </c>
      <c r="AF36" s="108">
        <f t="shared" si="18"/>
        <v>3.4482758620689655E-2</v>
      </c>
      <c r="AG36" s="107">
        <f t="shared" si="18"/>
        <v>-4.0540540540540543E-2</v>
      </c>
      <c r="AH36" s="108">
        <f t="shared" si="18"/>
        <v>0</v>
      </c>
      <c r="AI36" s="107">
        <f t="shared" si="18"/>
        <v>-0.14000000000000001</v>
      </c>
      <c r="AJ36" s="108">
        <f t="shared" si="18"/>
        <v>-1</v>
      </c>
      <c r="AK36" s="107">
        <f t="shared" si="18"/>
        <v>-1</v>
      </c>
      <c r="AL36" s="108">
        <f t="shared" si="18"/>
        <v>3.875968992248062E-2</v>
      </c>
      <c r="AM36" s="107">
        <f t="shared" si="18"/>
        <v>0</v>
      </c>
      <c r="AN36" s="108">
        <f t="shared" si="18"/>
        <v>0</v>
      </c>
      <c r="AO36" s="107">
        <f t="shared" si="18"/>
        <v>0.17910447761194029</v>
      </c>
      <c r="AP36" s="108">
        <f t="shared" si="18"/>
        <v>7.746478873239436E-2</v>
      </c>
      <c r="AQ36" s="107">
        <f t="shared" si="18"/>
        <v>-1.9607843137254902E-2</v>
      </c>
      <c r="AR36" s="108">
        <f t="shared" si="18"/>
        <v>-0.12658227848101267</v>
      </c>
      <c r="AS36" s="107">
        <f t="shared" si="18"/>
        <v>-6.535947712418301E-2</v>
      </c>
      <c r="AT36" s="108">
        <f t="shared" si="18"/>
        <v>6.6666666666666671E-3</v>
      </c>
      <c r="AU36" s="107">
        <f t="shared" si="18"/>
        <v>0</v>
      </c>
      <c r="AV36" s="108">
        <f t="shared" si="18"/>
        <v>0</v>
      </c>
      <c r="AW36" s="107">
        <f t="shared" si="18"/>
        <v>0</v>
      </c>
      <c r="AX36" s="108">
        <f t="shared" si="18"/>
        <v>0</v>
      </c>
      <c r="AY36" s="107">
        <f t="shared" si="18"/>
        <v>0</v>
      </c>
      <c r="AZ36" s="108">
        <f t="shared" si="18"/>
        <v>0</v>
      </c>
      <c r="BB36" s="70" t="e">
        <f t="shared" ref="BB36:BD36" si="19">BB34/BB32</f>
        <v>#N/A</v>
      </c>
      <c r="BC36" s="62" t="e">
        <f t="shared" si="19"/>
        <v>#N/A</v>
      </c>
      <c r="BD36" s="70" t="e">
        <f t="shared" si="19"/>
        <v>#N/A</v>
      </c>
    </row>
    <row r="37" spans="2:56" x14ac:dyDescent="0.55000000000000004">
      <c r="B37" s="3"/>
      <c r="F37" s="94"/>
      <c r="G37" s="111"/>
      <c r="H37" s="112"/>
      <c r="I37" s="111"/>
      <c r="J37" s="112"/>
      <c r="K37" s="111"/>
      <c r="L37" s="112"/>
      <c r="M37" s="111"/>
      <c r="N37" s="112"/>
      <c r="O37" s="111"/>
      <c r="P37" s="112"/>
      <c r="Q37" s="111"/>
      <c r="R37" s="112"/>
      <c r="S37" s="111"/>
      <c r="T37" s="112"/>
      <c r="U37" s="111"/>
      <c r="V37" s="112"/>
      <c r="W37" s="111"/>
      <c r="X37" s="112"/>
      <c r="Y37" s="111"/>
      <c r="Z37" s="112"/>
      <c r="AA37" s="111"/>
      <c r="AB37" s="112"/>
      <c r="AC37" s="111"/>
      <c r="AD37" s="112"/>
      <c r="AE37" s="111"/>
      <c r="AF37" s="112"/>
      <c r="AG37" s="111"/>
      <c r="AH37" s="112"/>
      <c r="AI37" s="111"/>
      <c r="AJ37" s="112"/>
      <c r="AK37" s="111"/>
      <c r="AL37" s="112"/>
      <c r="AM37" s="111"/>
      <c r="AN37" s="112"/>
      <c r="AO37" s="111"/>
      <c r="AP37" s="112"/>
      <c r="AQ37" s="111"/>
      <c r="AR37" s="112"/>
      <c r="AS37" s="111"/>
      <c r="AT37" s="112"/>
      <c r="AU37" s="111"/>
      <c r="AV37" s="112"/>
      <c r="AW37" s="111"/>
      <c r="AX37" s="112"/>
      <c r="AY37" s="111"/>
      <c r="AZ37" s="112"/>
      <c r="BB37" s="49"/>
      <c r="BC37" s="52"/>
      <c r="BD37" s="49"/>
    </row>
    <row r="38" spans="2:56" x14ac:dyDescent="0.55000000000000004">
      <c r="B38" s="23" t="s">
        <v>44</v>
      </c>
      <c r="F38" s="95">
        <f>F36/18</f>
        <v>2.0146520146520144E-2</v>
      </c>
      <c r="G38" s="107">
        <f t="shared" ref="G38:BD38" si="20">G36/18</f>
        <v>2.3482245131729668E-2</v>
      </c>
      <c r="H38" s="108">
        <f t="shared" si="20"/>
        <v>1.8181818181818181E-2</v>
      </c>
      <c r="I38" s="107">
        <f t="shared" si="20"/>
        <v>-3.1362007168458782E-3</v>
      </c>
      <c r="J38" s="108">
        <f t="shared" si="20"/>
        <v>-8.0515297906602265E-3</v>
      </c>
      <c r="K38" s="107">
        <f t="shared" si="20"/>
        <v>-8.7519025875190254E-3</v>
      </c>
      <c r="L38" s="108">
        <f t="shared" si="20"/>
        <v>5.6980056980056974E-3</v>
      </c>
      <c r="M38" s="107">
        <f t="shared" si="20"/>
        <v>5.1789077212806029E-3</v>
      </c>
      <c r="N38" s="108">
        <f t="shared" si="20"/>
        <v>3.6133694670280039E-3</v>
      </c>
      <c r="O38" s="107">
        <f t="shared" si="20"/>
        <v>4.7372954349698534E-3</v>
      </c>
      <c r="P38" s="108">
        <f t="shared" si="20"/>
        <v>3.4453057708871662E-3</v>
      </c>
      <c r="Q38" s="107">
        <f t="shared" si="20"/>
        <v>4.6649703138252757E-3</v>
      </c>
      <c r="R38" s="108">
        <f t="shared" si="20"/>
        <v>-2.3809523809523812E-3</v>
      </c>
      <c r="S38" s="107">
        <f t="shared" si="20"/>
        <v>-4.4606650446066508E-3</v>
      </c>
      <c r="T38" s="108">
        <f t="shared" si="20"/>
        <v>-4.3035993740219089E-3</v>
      </c>
      <c r="U38" s="107">
        <f t="shared" si="20"/>
        <v>2.4875621890547263E-3</v>
      </c>
      <c r="V38" s="108">
        <f t="shared" si="20"/>
        <v>3.0864197530864196E-3</v>
      </c>
      <c r="W38" s="107">
        <f t="shared" si="20"/>
        <v>2.5445292620865142E-3</v>
      </c>
      <c r="X38" s="108">
        <f t="shared" si="20"/>
        <v>-2.3809523809523812E-3</v>
      </c>
      <c r="Y38" s="107">
        <f t="shared" si="20"/>
        <v>3.3416875522138678E-3</v>
      </c>
      <c r="Z38" s="108">
        <f t="shared" si="20"/>
        <v>5.2716950527169504E-3</v>
      </c>
      <c r="AA38" s="107">
        <f t="shared" si="20"/>
        <v>1.658374792703151E-3</v>
      </c>
      <c r="AB38" s="108">
        <f t="shared" si="20"/>
        <v>-7.8802206461780924E-4</v>
      </c>
      <c r="AC38" s="107">
        <f t="shared" si="20"/>
        <v>-1.8518518518518519E-3</v>
      </c>
      <c r="AD38" s="108">
        <f t="shared" si="20"/>
        <v>4.0257648953301133E-3</v>
      </c>
      <c r="AE38" s="107">
        <f t="shared" si="20"/>
        <v>1.598721023181455E-3</v>
      </c>
      <c r="AF38" s="108">
        <f t="shared" si="20"/>
        <v>1.9157088122605363E-3</v>
      </c>
      <c r="AG38" s="107">
        <f t="shared" si="20"/>
        <v>-2.2522522522522522E-3</v>
      </c>
      <c r="AH38" s="108">
        <f t="shared" si="20"/>
        <v>0</v>
      </c>
      <c r="AI38" s="107">
        <f t="shared" si="20"/>
        <v>-7.7777777777777784E-3</v>
      </c>
      <c r="AJ38" s="108">
        <f t="shared" si="20"/>
        <v>-5.5555555555555552E-2</v>
      </c>
      <c r="AK38" s="107">
        <f t="shared" si="20"/>
        <v>-5.5555555555555552E-2</v>
      </c>
      <c r="AL38" s="108">
        <f t="shared" si="20"/>
        <v>2.1533161068044791E-3</v>
      </c>
      <c r="AM38" s="107">
        <f t="shared" si="20"/>
        <v>0</v>
      </c>
      <c r="AN38" s="108">
        <f t="shared" si="20"/>
        <v>0</v>
      </c>
      <c r="AO38" s="107">
        <f t="shared" si="20"/>
        <v>9.9502487562189053E-3</v>
      </c>
      <c r="AP38" s="108">
        <f t="shared" si="20"/>
        <v>4.3035993740219089E-3</v>
      </c>
      <c r="AQ38" s="107">
        <f t="shared" si="20"/>
        <v>-1.0893246187363833E-3</v>
      </c>
      <c r="AR38" s="108">
        <f t="shared" si="20"/>
        <v>-7.0323488045007038E-3</v>
      </c>
      <c r="AS38" s="107">
        <f t="shared" si="20"/>
        <v>-3.6310820624546117E-3</v>
      </c>
      <c r="AT38" s="108">
        <f t="shared" si="20"/>
        <v>3.7037037037037041E-4</v>
      </c>
      <c r="AU38" s="107">
        <f t="shared" si="20"/>
        <v>0</v>
      </c>
      <c r="AV38" s="108">
        <f t="shared" si="20"/>
        <v>0</v>
      </c>
      <c r="AW38" s="107">
        <f t="shared" si="20"/>
        <v>0</v>
      </c>
      <c r="AX38" s="108">
        <f t="shared" si="20"/>
        <v>0</v>
      </c>
      <c r="AY38" s="107">
        <f t="shared" si="20"/>
        <v>0</v>
      </c>
      <c r="AZ38" s="108">
        <f t="shared" si="20"/>
        <v>0</v>
      </c>
      <c r="BB38" s="70" t="e">
        <f t="shared" si="20"/>
        <v>#N/A</v>
      </c>
      <c r="BC38" s="62" t="e">
        <f t="shared" si="20"/>
        <v>#N/A</v>
      </c>
      <c r="BD38" s="70" t="e">
        <f t="shared" si="20"/>
        <v>#N/A</v>
      </c>
    </row>
    <row r="39" spans="2:56" x14ac:dyDescent="0.55000000000000004">
      <c r="B39" s="3"/>
      <c r="F39" s="3"/>
      <c r="G39" s="49"/>
      <c r="H39" s="52"/>
      <c r="I39" s="49"/>
      <c r="J39" s="52"/>
      <c r="K39" s="49"/>
      <c r="L39" s="52"/>
      <c r="M39" s="49"/>
      <c r="N39" s="52"/>
      <c r="O39" s="49"/>
      <c r="P39" s="52"/>
      <c r="Q39" s="49"/>
      <c r="R39" s="52"/>
      <c r="S39" s="49"/>
      <c r="T39" s="52"/>
      <c r="U39" s="49"/>
      <c r="V39" s="52"/>
      <c r="W39" s="49"/>
      <c r="X39" s="52"/>
      <c r="Y39" s="49"/>
      <c r="Z39" s="52"/>
      <c r="AA39" s="49"/>
      <c r="AB39" s="52"/>
      <c r="AC39" s="49"/>
      <c r="AD39" s="52"/>
      <c r="AE39" s="49"/>
      <c r="AF39" s="52"/>
      <c r="AG39" s="49"/>
      <c r="AH39" s="52"/>
      <c r="AI39" s="49"/>
      <c r="AJ39" s="52"/>
      <c r="AK39" s="49"/>
      <c r="AL39" s="52"/>
      <c r="AM39" s="49"/>
      <c r="AN39" s="52"/>
      <c r="AO39" s="49"/>
      <c r="AP39" s="52"/>
      <c r="AQ39" s="49"/>
      <c r="AR39" s="52"/>
      <c r="AS39" s="49"/>
      <c r="AT39" s="52"/>
      <c r="AU39" s="49"/>
      <c r="AV39" s="52"/>
      <c r="AW39" s="49"/>
      <c r="AX39" s="52"/>
      <c r="AY39" s="49"/>
      <c r="AZ39" s="52"/>
      <c r="BB39" s="49"/>
      <c r="BC39" s="52"/>
      <c r="BD39" s="49"/>
    </row>
    <row r="40" spans="2:56" ht="90" x14ac:dyDescent="0.55000000000000004">
      <c r="B40" s="22" t="s">
        <v>45</v>
      </c>
      <c r="F40" s="91">
        <f>F38*F41</f>
        <v>0.36263736263736257</v>
      </c>
      <c r="G40" s="120">
        <f t="shared" ref="G40:BD40" si="21">G38*G41</f>
        <v>0.42268041237113402</v>
      </c>
      <c r="H40" s="108">
        <f t="shared" si="21"/>
        <v>0.32727272727272727</v>
      </c>
      <c r="I40" s="107">
        <f t="shared" si="21"/>
        <v>-5.6451612903225812E-2</v>
      </c>
      <c r="J40" s="108">
        <f t="shared" si="21"/>
        <v>-0.14492753623188409</v>
      </c>
      <c r="K40" s="107">
        <f t="shared" si="21"/>
        <v>-0.15753424657534246</v>
      </c>
      <c r="L40" s="108">
        <f t="shared" si="21"/>
        <v>0.10256410256410256</v>
      </c>
      <c r="M40" s="107">
        <f t="shared" si="21"/>
        <v>9.3220338983050849E-2</v>
      </c>
      <c r="N40" s="108">
        <f t="shared" si="21"/>
        <v>6.5040650406504072E-2</v>
      </c>
      <c r="O40" s="107">
        <f t="shared" si="21"/>
        <v>8.5271317829457363E-2</v>
      </c>
      <c r="P40" s="108">
        <f t="shared" si="21"/>
        <v>6.2015503875968991E-2</v>
      </c>
      <c r="Q40" s="107">
        <f t="shared" si="21"/>
        <v>8.3969465648854963E-2</v>
      </c>
      <c r="R40" s="108">
        <f t="shared" si="21"/>
        <v>-4.2857142857142858E-2</v>
      </c>
      <c r="S40" s="107">
        <f t="shared" si="21"/>
        <v>-8.0291970802919721E-2</v>
      </c>
      <c r="T40" s="108">
        <f t="shared" si="21"/>
        <v>-7.746478873239436E-2</v>
      </c>
      <c r="U40" s="107">
        <f t="shared" si="21"/>
        <v>4.4776119402985072E-2</v>
      </c>
      <c r="V40" s="108">
        <f t="shared" si="21"/>
        <v>5.5555555555555552E-2</v>
      </c>
      <c r="W40" s="107">
        <f t="shared" si="21"/>
        <v>4.5801526717557259E-2</v>
      </c>
      <c r="X40" s="108">
        <f t="shared" si="21"/>
        <v>-4.2857142857142858E-2</v>
      </c>
      <c r="Y40" s="107">
        <f t="shared" si="21"/>
        <v>6.0150375939849621E-2</v>
      </c>
      <c r="Z40" s="108">
        <f t="shared" si="21"/>
        <v>9.4890510948905105E-2</v>
      </c>
      <c r="AA40" s="107">
        <f t="shared" si="21"/>
        <v>2.9850746268656716E-2</v>
      </c>
      <c r="AB40" s="108">
        <f t="shared" si="21"/>
        <v>-1.4184397163120567E-2</v>
      </c>
      <c r="AC40" s="107">
        <f t="shared" si="21"/>
        <v>-3.3333333333333333E-2</v>
      </c>
      <c r="AD40" s="108">
        <f t="shared" si="21"/>
        <v>7.2463768115942045E-2</v>
      </c>
      <c r="AE40" s="107">
        <f t="shared" si="21"/>
        <v>2.8776978417266189E-2</v>
      </c>
      <c r="AF40" s="108">
        <f t="shared" si="21"/>
        <v>3.4482758620689655E-2</v>
      </c>
      <c r="AG40" s="107">
        <f t="shared" si="21"/>
        <v>-4.0540540540540543E-2</v>
      </c>
      <c r="AH40" s="108">
        <f t="shared" si="21"/>
        <v>0</v>
      </c>
      <c r="AI40" s="107">
        <f t="shared" si="21"/>
        <v>-0.14000000000000001</v>
      </c>
      <c r="AJ40" s="108">
        <f t="shared" si="21"/>
        <v>-1</v>
      </c>
      <c r="AK40" s="107">
        <f t="shared" si="21"/>
        <v>-1</v>
      </c>
      <c r="AL40" s="108">
        <f t="shared" si="21"/>
        <v>3.875968992248062E-2</v>
      </c>
      <c r="AM40" s="107">
        <f t="shared" si="21"/>
        <v>0</v>
      </c>
      <c r="AN40" s="108">
        <f t="shared" si="21"/>
        <v>0</v>
      </c>
      <c r="AO40" s="107">
        <f t="shared" si="21"/>
        <v>0.17910447761194029</v>
      </c>
      <c r="AP40" s="108">
        <f t="shared" si="21"/>
        <v>7.746478873239436E-2</v>
      </c>
      <c r="AQ40" s="107">
        <f t="shared" si="21"/>
        <v>-1.9607843137254902E-2</v>
      </c>
      <c r="AR40" s="108">
        <f t="shared" si="21"/>
        <v>-0.12658227848101267</v>
      </c>
      <c r="AS40" s="107">
        <f t="shared" si="21"/>
        <v>-6.535947712418301E-2</v>
      </c>
      <c r="AT40" s="108">
        <f t="shared" si="21"/>
        <v>6.6666666666666671E-3</v>
      </c>
      <c r="AU40" s="107">
        <f t="shared" si="21"/>
        <v>0</v>
      </c>
      <c r="AV40" s="108">
        <f t="shared" si="21"/>
        <v>0</v>
      </c>
      <c r="AW40" s="107">
        <f t="shared" si="21"/>
        <v>0</v>
      </c>
      <c r="AX40" s="108">
        <f t="shared" si="21"/>
        <v>0</v>
      </c>
      <c r="AY40" s="107">
        <f t="shared" si="21"/>
        <v>0</v>
      </c>
      <c r="AZ40" s="108">
        <f t="shared" si="21"/>
        <v>0</v>
      </c>
      <c r="BB40" s="70" t="e">
        <f t="shared" si="21"/>
        <v>#N/A</v>
      </c>
      <c r="BC40" s="62" t="e">
        <f t="shared" si="21"/>
        <v>#N/A</v>
      </c>
      <c r="BD40" s="70" t="e">
        <f t="shared" si="21"/>
        <v>#N/A</v>
      </c>
    </row>
    <row r="41" spans="2:56" s="27" customFormat="1" ht="24" customHeight="1" x14ac:dyDescent="0.55000000000000004">
      <c r="B41" s="97" t="s">
        <v>52</v>
      </c>
      <c r="F41" s="121">
        <v>18</v>
      </c>
      <c r="G41" s="121">
        <v>18</v>
      </c>
      <c r="H41" s="121">
        <v>18</v>
      </c>
      <c r="I41" s="121">
        <v>18</v>
      </c>
      <c r="J41" s="121">
        <v>18</v>
      </c>
      <c r="K41" s="121">
        <v>18</v>
      </c>
      <c r="L41" s="121">
        <v>18</v>
      </c>
      <c r="M41" s="121">
        <v>18</v>
      </c>
      <c r="N41" s="121">
        <v>18</v>
      </c>
      <c r="O41" s="121">
        <v>18</v>
      </c>
      <c r="P41" s="121">
        <v>18</v>
      </c>
      <c r="Q41" s="121">
        <v>18</v>
      </c>
      <c r="R41" s="121">
        <v>18</v>
      </c>
      <c r="S41" s="121">
        <v>18</v>
      </c>
      <c r="T41" s="121">
        <v>18</v>
      </c>
      <c r="U41" s="121">
        <v>18</v>
      </c>
      <c r="V41" s="121">
        <v>18</v>
      </c>
      <c r="W41" s="121">
        <v>18</v>
      </c>
      <c r="X41" s="121">
        <v>18</v>
      </c>
      <c r="Y41" s="121">
        <v>18</v>
      </c>
      <c r="Z41" s="121">
        <v>18</v>
      </c>
      <c r="AA41" s="121">
        <v>18</v>
      </c>
      <c r="AB41" s="121">
        <v>18</v>
      </c>
      <c r="AC41" s="121">
        <v>18</v>
      </c>
      <c r="AD41" s="121">
        <v>18</v>
      </c>
      <c r="AE41" s="121">
        <v>18</v>
      </c>
      <c r="AF41" s="121">
        <v>18</v>
      </c>
      <c r="AG41" s="121">
        <v>18</v>
      </c>
      <c r="AH41" s="121">
        <v>18</v>
      </c>
      <c r="AI41" s="121">
        <v>18</v>
      </c>
      <c r="AJ41" s="121">
        <v>18</v>
      </c>
      <c r="AK41" s="121">
        <v>18</v>
      </c>
      <c r="AL41" s="121">
        <v>18</v>
      </c>
      <c r="AM41" s="121">
        <v>18</v>
      </c>
      <c r="AN41" s="121">
        <v>18</v>
      </c>
      <c r="AO41" s="121">
        <v>18</v>
      </c>
      <c r="AP41" s="121">
        <v>18</v>
      </c>
      <c r="AQ41" s="121">
        <v>18</v>
      </c>
      <c r="AR41" s="121">
        <v>18</v>
      </c>
      <c r="AS41" s="121">
        <v>18</v>
      </c>
      <c r="AT41" s="121">
        <v>18</v>
      </c>
      <c r="AU41" s="121">
        <v>18</v>
      </c>
      <c r="AV41" s="121">
        <v>18</v>
      </c>
      <c r="AW41" s="121">
        <v>18</v>
      </c>
      <c r="AX41" s="121">
        <v>18</v>
      </c>
      <c r="AY41" s="121">
        <v>18</v>
      </c>
      <c r="AZ41" s="121">
        <v>18</v>
      </c>
      <c r="BB41" s="98">
        <v>18</v>
      </c>
      <c r="BC41" s="99">
        <v>18</v>
      </c>
      <c r="BD41" s="98">
        <v>18</v>
      </c>
    </row>
    <row r="42" spans="2:56" x14ac:dyDescent="0.55000000000000004">
      <c r="B42" s="3"/>
      <c r="F42" s="3"/>
      <c r="G42" s="49"/>
      <c r="H42" s="52"/>
      <c r="I42" s="49"/>
      <c r="J42" s="52"/>
      <c r="K42" s="49"/>
      <c r="L42" s="52"/>
      <c r="M42" s="49"/>
      <c r="N42" s="52"/>
      <c r="O42" s="49"/>
      <c r="P42" s="52"/>
      <c r="Q42" s="49"/>
      <c r="R42" s="52"/>
      <c r="S42" s="49"/>
      <c r="T42" s="52"/>
      <c r="U42" s="49"/>
      <c r="V42" s="52"/>
      <c r="W42" s="49"/>
      <c r="X42" s="52"/>
      <c r="Y42" s="49"/>
      <c r="Z42" s="52"/>
      <c r="AA42" s="49"/>
      <c r="AB42" s="52"/>
      <c r="AC42" s="49"/>
      <c r="AD42" s="52"/>
      <c r="AE42" s="49"/>
      <c r="AF42" s="52"/>
      <c r="AG42" s="49"/>
      <c r="AH42" s="52"/>
      <c r="AI42" s="49"/>
      <c r="AJ42" s="52"/>
      <c r="AK42" s="49"/>
      <c r="AL42" s="52"/>
      <c r="AM42" s="49"/>
      <c r="AN42" s="52"/>
      <c r="AO42" s="49"/>
      <c r="AP42" s="52"/>
      <c r="AQ42" s="49"/>
      <c r="AR42" s="52"/>
      <c r="AS42" s="49"/>
      <c r="AT42" s="52"/>
      <c r="AU42" s="49"/>
      <c r="AV42" s="52"/>
      <c r="AW42" s="49"/>
      <c r="AX42" s="52"/>
      <c r="AY42" s="49"/>
      <c r="AZ42" s="52"/>
      <c r="BB42" s="49"/>
      <c r="BC42" s="52"/>
      <c r="BD42" s="49"/>
    </row>
    <row r="43" spans="2:56" ht="67.5" x14ac:dyDescent="0.55000000000000004">
      <c r="B43" s="22" t="s">
        <v>24</v>
      </c>
      <c r="F43" s="93">
        <f>F30+(F30*F40)</f>
        <v>168.96703296703296</v>
      </c>
      <c r="G43" s="109">
        <f t="shared" ref="G43:BD43" si="22">G30+(G30*G40)</f>
        <v>196.32989690721649</v>
      </c>
      <c r="H43" s="110">
        <f t="shared" si="22"/>
        <v>193.78181818181818</v>
      </c>
      <c r="I43" s="109">
        <f t="shared" si="22"/>
        <v>110.39516129032258</v>
      </c>
      <c r="J43" s="110">
        <f t="shared" si="22"/>
        <v>100.89855072463767</v>
      </c>
      <c r="K43" s="109">
        <f t="shared" si="22"/>
        <v>103.62328767123287</v>
      </c>
      <c r="L43" s="110">
        <f t="shared" si="22"/>
        <v>142.23076923076923</v>
      </c>
      <c r="M43" s="109">
        <f t="shared" si="22"/>
        <v>141.02542372881356</v>
      </c>
      <c r="N43" s="110">
        <f t="shared" si="22"/>
        <v>139.52032520325204</v>
      </c>
      <c r="O43" s="109">
        <f t="shared" si="22"/>
        <v>151.93798449612405</v>
      </c>
      <c r="P43" s="110">
        <f t="shared" si="22"/>
        <v>145.49612403100775</v>
      </c>
      <c r="Q43" s="109">
        <f t="shared" si="22"/>
        <v>153.92366412213741</v>
      </c>
      <c r="R43" s="110">
        <f t="shared" si="22"/>
        <v>128.25714285714287</v>
      </c>
      <c r="S43" s="109">
        <f t="shared" si="22"/>
        <v>115.88321167883211</v>
      </c>
      <c r="T43" s="110">
        <f t="shared" si="22"/>
        <v>120.85211267605634</v>
      </c>
      <c r="U43" s="109">
        <f t="shared" si="22"/>
        <v>146.26865671641792</v>
      </c>
      <c r="V43" s="110">
        <f t="shared" si="22"/>
        <v>140.38888888888889</v>
      </c>
      <c r="W43" s="109">
        <f t="shared" si="22"/>
        <v>143.27480916030535</v>
      </c>
      <c r="X43" s="110">
        <f t="shared" si="22"/>
        <v>128.25714285714287</v>
      </c>
      <c r="Y43" s="109">
        <f t="shared" si="22"/>
        <v>149.48120300751879</v>
      </c>
      <c r="Z43" s="110">
        <f t="shared" si="22"/>
        <v>164.23357664233578</v>
      </c>
      <c r="AA43" s="109">
        <f t="shared" si="22"/>
        <v>142.11940298507463</v>
      </c>
      <c r="AB43" s="110">
        <f t="shared" si="22"/>
        <v>137.02836879432624</v>
      </c>
      <c r="AC43" s="109">
        <f t="shared" si="22"/>
        <v>140.16666666666666</v>
      </c>
      <c r="AD43" s="110">
        <f t="shared" si="22"/>
        <v>158.72463768115944</v>
      </c>
      <c r="AE43" s="109">
        <f t="shared" si="22"/>
        <v>147.11510791366908</v>
      </c>
      <c r="AF43" s="110">
        <f t="shared" si="22"/>
        <v>155.17241379310346</v>
      </c>
      <c r="AG43" s="109">
        <f t="shared" si="22"/>
        <v>136.24324324324326</v>
      </c>
      <c r="AH43" s="110">
        <f t="shared" si="22"/>
        <v>143</v>
      </c>
      <c r="AI43" s="109">
        <f t="shared" si="22"/>
        <v>110.94</v>
      </c>
      <c r="AJ43" s="110">
        <f t="shared" si="22"/>
        <v>0</v>
      </c>
      <c r="AK43" s="109">
        <f t="shared" si="22"/>
        <v>0</v>
      </c>
      <c r="AL43" s="110">
        <f t="shared" si="22"/>
        <v>139.19379844961242</v>
      </c>
      <c r="AM43" s="109">
        <f t="shared" si="22"/>
        <v>142</v>
      </c>
      <c r="AN43" s="110">
        <f t="shared" si="22"/>
        <v>153</v>
      </c>
      <c r="AO43" s="109">
        <f t="shared" si="22"/>
        <v>186.29850746268656</v>
      </c>
      <c r="AP43" s="110">
        <f t="shared" si="22"/>
        <v>164.85211267605632</v>
      </c>
      <c r="AQ43" s="109">
        <f t="shared" si="22"/>
        <v>147.05882352941177</v>
      </c>
      <c r="AR43" s="110">
        <f t="shared" si="22"/>
        <v>120.53164556962025</v>
      </c>
      <c r="AS43" s="109">
        <f t="shared" si="22"/>
        <v>133.65359477124184</v>
      </c>
      <c r="AT43" s="110">
        <f t="shared" si="22"/>
        <v>152.00666666666666</v>
      </c>
      <c r="AU43" s="109" t="e">
        <f t="shared" si="22"/>
        <v>#N/A</v>
      </c>
      <c r="AV43" s="110" t="e">
        <f t="shared" si="22"/>
        <v>#N/A</v>
      </c>
      <c r="AW43" s="109" t="e">
        <f t="shared" si="22"/>
        <v>#N/A</v>
      </c>
      <c r="AX43" s="110" t="e">
        <f t="shared" si="22"/>
        <v>#N/A</v>
      </c>
      <c r="AY43" s="109" t="e">
        <f t="shared" si="22"/>
        <v>#N/A</v>
      </c>
      <c r="AZ43" s="110" t="e">
        <f t="shared" si="22"/>
        <v>#N/A</v>
      </c>
      <c r="BB43" s="70" t="e">
        <f t="shared" si="22"/>
        <v>#N/A</v>
      </c>
      <c r="BC43" s="62" t="e">
        <f t="shared" si="22"/>
        <v>#N/A</v>
      </c>
      <c r="BD43" s="70" t="e">
        <f t="shared" si="22"/>
        <v>#N/A</v>
      </c>
    </row>
    <row r="44" spans="2:56" x14ac:dyDescent="0.55000000000000004">
      <c r="B44" s="3"/>
      <c r="F44" s="3"/>
      <c r="G44" s="49"/>
      <c r="H44" s="52"/>
      <c r="I44" s="49"/>
      <c r="J44" s="52"/>
      <c r="K44" s="49"/>
      <c r="L44" s="52"/>
      <c r="M44" s="49"/>
      <c r="N44" s="52"/>
      <c r="O44" s="49"/>
      <c r="P44" s="52"/>
      <c r="Q44" s="49"/>
      <c r="R44" s="52"/>
      <c r="S44" s="49"/>
      <c r="T44" s="52"/>
      <c r="U44" s="49"/>
      <c r="V44" s="52"/>
      <c r="W44" s="49"/>
      <c r="X44" s="52"/>
      <c r="Y44" s="49"/>
      <c r="Z44" s="52"/>
      <c r="AA44" s="49"/>
      <c r="AB44" s="52"/>
      <c r="AC44" s="49"/>
      <c r="AD44" s="52"/>
      <c r="AE44" s="49"/>
      <c r="AF44" s="52"/>
      <c r="AG44" s="49"/>
      <c r="AH44" s="52"/>
      <c r="AI44" s="49"/>
      <c r="AJ44" s="52"/>
      <c r="AK44" s="49"/>
      <c r="AL44" s="52"/>
      <c r="AM44" s="49"/>
      <c r="AN44" s="52"/>
      <c r="AO44" s="49"/>
      <c r="AP44" s="52"/>
      <c r="AQ44" s="49"/>
      <c r="AR44" s="52"/>
      <c r="AS44" s="49"/>
      <c r="AT44" s="52"/>
      <c r="AU44" s="49"/>
      <c r="AV44" s="52"/>
      <c r="AW44" s="49"/>
      <c r="AX44" s="52"/>
      <c r="AY44" s="49"/>
      <c r="AZ44" s="52"/>
      <c r="BB44" s="49"/>
      <c r="BC44" s="52"/>
      <c r="BD44" s="49"/>
    </row>
    <row r="45" spans="2:56" x14ac:dyDescent="0.55000000000000004">
      <c r="B45" s="22" t="s">
        <v>53</v>
      </c>
      <c r="F45" s="22">
        <f>F43/$F$1</f>
        <v>55.581260844418736</v>
      </c>
      <c r="G45" s="69">
        <f t="shared" ref="G45:AZ45" si="23">G43/$F$1</f>
        <v>64.582202930005423</v>
      </c>
      <c r="H45" s="61">
        <f t="shared" si="23"/>
        <v>63.744019138755981</v>
      </c>
      <c r="I45" s="69">
        <f t="shared" si="23"/>
        <v>36.314197792869265</v>
      </c>
      <c r="J45" s="61">
        <f t="shared" si="23"/>
        <v>33.190312738367652</v>
      </c>
      <c r="K45" s="69">
        <f t="shared" si="23"/>
        <v>34.086607786589759</v>
      </c>
      <c r="L45" s="61">
        <f t="shared" si="23"/>
        <v>46.786437246963558</v>
      </c>
      <c r="M45" s="69">
        <f t="shared" si="23"/>
        <v>46.389942016057091</v>
      </c>
      <c r="N45" s="61">
        <f t="shared" si="23"/>
        <v>45.894843816859222</v>
      </c>
      <c r="O45" s="69">
        <f t="shared" si="23"/>
        <v>49.979600163198697</v>
      </c>
      <c r="P45" s="61">
        <f t="shared" si="23"/>
        <v>47.860567115463077</v>
      </c>
      <c r="Q45" s="69">
        <f t="shared" si="23"/>
        <v>50.632784250703097</v>
      </c>
      <c r="R45" s="61">
        <f t="shared" si="23"/>
        <v>42.189849624060152</v>
      </c>
      <c r="S45" s="69">
        <f t="shared" si="23"/>
        <v>38.119477525931615</v>
      </c>
      <c r="T45" s="61">
        <f t="shared" si="23"/>
        <v>39.753984432913271</v>
      </c>
      <c r="U45" s="69">
        <f t="shared" si="23"/>
        <v>48.114689709347999</v>
      </c>
      <c r="V45" s="61">
        <f t="shared" si="23"/>
        <v>46.180555555555557</v>
      </c>
      <c r="W45" s="69">
        <f t="shared" si="23"/>
        <v>47.129871434310971</v>
      </c>
      <c r="X45" s="61">
        <f t="shared" si="23"/>
        <v>42.189849624060152</v>
      </c>
      <c r="Y45" s="69">
        <f t="shared" si="23"/>
        <v>49.171448357736445</v>
      </c>
      <c r="Z45" s="61">
        <f t="shared" si="23"/>
        <v>54.024202842873613</v>
      </c>
      <c r="AA45" s="69">
        <f t="shared" si="23"/>
        <v>46.749803613511389</v>
      </c>
      <c r="AB45" s="61">
        <f t="shared" si="23"/>
        <v>45.075121313923106</v>
      </c>
      <c r="AC45" s="69">
        <f t="shared" si="23"/>
        <v>46.107456140350877</v>
      </c>
      <c r="AD45" s="61">
        <f t="shared" si="23"/>
        <v>52.212051868802448</v>
      </c>
      <c r="AE45" s="69">
        <f t="shared" si="23"/>
        <v>48.393127603180616</v>
      </c>
      <c r="AF45" s="61">
        <f t="shared" si="23"/>
        <v>51.043557168784034</v>
      </c>
      <c r="AG45" s="69">
        <f t="shared" si="23"/>
        <v>44.816856330014225</v>
      </c>
      <c r="AH45" s="61">
        <f t="shared" si="23"/>
        <v>47.039473684210527</v>
      </c>
      <c r="AI45" s="69">
        <f t="shared" si="23"/>
        <v>36.493421052631575</v>
      </c>
      <c r="AJ45" s="61">
        <f t="shared" si="23"/>
        <v>0</v>
      </c>
      <c r="AK45" s="69">
        <f t="shared" si="23"/>
        <v>0</v>
      </c>
      <c r="AL45" s="61">
        <f t="shared" si="23"/>
        <v>45.7874337005304</v>
      </c>
      <c r="AM45" s="69">
        <f t="shared" si="23"/>
        <v>46.710526315789473</v>
      </c>
      <c r="AN45" s="61">
        <f t="shared" si="23"/>
        <v>50.328947368421055</v>
      </c>
      <c r="AO45" s="69">
        <f t="shared" si="23"/>
        <v>61.282403770620576</v>
      </c>
      <c r="AP45" s="61">
        <f t="shared" si="23"/>
        <v>54.227668643439578</v>
      </c>
      <c r="AQ45" s="69">
        <f t="shared" si="23"/>
        <v>48.374613003095973</v>
      </c>
      <c r="AR45" s="61">
        <f t="shared" si="23"/>
        <v>39.648567621585606</v>
      </c>
      <c r="AS45" s="69">
        <f t="shared" si="23"/>
        <v>43.964998280013766</v>
      </c>
      <c r="AT45" s="61">
        <f t="shared" si="23"/>
        <v>50.002192982456137</v>
      </c>
      <c r="AU45" s="69" t="e">
        <f t="shared" si="23"/>
        <v>#N/A</v>
      </c>
      <c r="AV45" s="61" t="e">
        <f t="shared" si="23"/>
        <v>#N/A</v>
      </c>
      <c r="AW45" s="69" t="e">
        <f t="shared" si="23"/>
        <v>#N/A</v>
      </c>
      <c r="AX45" s="61" t="e">
        <f t="shared" si="23"/>
        <v>#N/A</v>
      </c>
      <c r="AY45" s="69" t="e">
        <f t="shared" si="23"/>
        <v>#N/A</v>
      </c>
      <c r="AZ45" s="61" t="e">
        <f t="shared" si="23"/>
        <v>#N/A</v>
      </c>
      <c r="BB45" s="70" t="e">
        <f>BB43/BB1</f>
        <v>#N/A</v>
      </c>
      <c r="BC45" s="62" t="e">
        <f>BC43/BC1</f>
        <v>#N/A</v>
      </c>
      <c r="BD45" s="70" t="e">
        <f>BD43/BD1</f>
        <v>#N/A</v>
      </c>
    </row>
    <row r="46" spans="2:56" x14ac:dyDescent="0.55000000000000004">
      <c r="B46" s="3"/>
      <c r="F46" s="3"/>
      <c r="G46" s="49"/>
      <c r="H46" s="52"/>
      <c r="I46" s="49"/>
      <c r="J46" s="52"/>
      <c r="K46" s="49"/>
      <c r="L46" s="52"/>
      <c r="M46" s="49"/>
      <c r="N46" s="52"/>
      <c r="O46" s="49"/>
      <c r="P46" s="52"/>
      <c r="Q46" s="49"/>
      <c r="R46" s="52"/>
      <c r="S46" s="49"/>
      <c r="T46" s="52"/>
      <c r="U46" s="49"/>
      <c r="V46" s="52"/>
      <c r="W46" s="49"/>
      <c r="X46" s="52"/>
      <c r="Y46" s="49"/>
      <c r="Z46" s="52"/>
      <c r="AA46" s="49"/>
      <c r="AB46" s="52"/>
      <c r="AC46" s="49"/>
      <c r="AD46" s="52"/>
      <c r="AE46" s="49"/>
      <c r="AF46" s="52"/>
      <c r="AG46" s="49"/>
      <c r="AH46" s="52"/>
      <c r="AI46" s="49"/>
      <c r="AJ46" s="52"/>
      <c r="AK46" s="49"/>
      <c r="AL46" s="52"/>
      <c r="AM46" s="49"/>
      <c r="AN46" s="52"/>
      <c r="AO46" s="49"/>
      <c r="AP46" s="52"/>
      <c r="AQ46" s="49"/>
      <c r="AR46" s="52"/>
      <c r="AS46" s="49"/>
      <c r="AT46" s="52"/>
      <c r="AU46" s="49"/>
      <c r="AV46" s="52"/>
      <c r="AW46" s="49"/>
      <c r="AX46" s="52"/>
      <c r="AY46" s="49"/>
      <c r="AZ46" s="52"/>
      <c r="BB46" s="49"/>
      <c r="BC46" s="52"/>
      <c r="BD46" s="49"/>
    </row>
    <row r="47" spans="2:56" ht="90" x14ac:dyDescent="0.55000000000000004">
      <c r="B47" s="92" t="s">
        <v>54</v>
      </c>
      <c r="F47" s="102">
        <f>'SDR Patient and Stations'!E10</f>
        <v>34</v>
      </c>
      <c r="G47" s="172">
        <f>G45-G26</f>
        <v>30.582202930005423</v>
      </c>
      <c r="H47" s="118">
        <f>H45-H26</f>
        <v>29.744019138755981</v>
      </c>
      <c r="I47" s="119">
        <f t="shared" ref="I47:AZ47" si="24">I45-I26</f>
        <v>2.3141977928692654</v>
      </c>
      <c r="J47" s="118">
        <f t="shared" si="24"/>
        <v>-10.809687261632348</v>
      </c>
      <c r="K47" s="119">
        <f t="shared" si="24"/>
        <v>-9.9133922134102406</v>
      </c>
      <c r="L47" s="118">
        <f t="shared" si="24"/>
        <v>2.7864372469635583</v>
      </c>
      <c r="M47" s="119">
        <f t="shared" si="24"/>
        <v>12.389942016057091</v>
      </c>
      <c r="N47" s="118">
        <f t="shared" si="24"/>
        <v>11.894843816859222</v>
      </c>
      <c r="O47" s="119">
        <f t="shared" si="24"/>
        <v>15.979600163198697</v>
      </c>
      <c r="P47" s="118">
        <f t="shared" si="24"/>
        <v>3.860567115463077</v>
      </c>
      <c r="Q47" s="119">
        <f t="shared" si="24"/>
        <v>6.6327842507030965</v>
      </c>
      <c r="R47" s="118">
        <f t="shared" si="24"/>
        <v>-1.8101503759398483</v>
      </c>
      <c r="S47" s="119">
        <f t="shared" si="24"/>
        <v>-5.8805224740683855</v>
      </c>
      <c r="T47" s="118">
        <f t="shared" si="24"/>
        <v>-4.2460155670867294</v>
      </c>
      <c r="U47" s="119">
        <f t="shared" si="24"/>
        <v>4.1146897093479993</v>
      </c>
      <c r="V47" s="118">
        <f t="shared" si="24"/>
        <v>2.1805555555555571</v>
      </c>
      <c r="W47" s="119">
        <f t="shared" si="24"/>
        <v>3.1298714343109708</v>
      </c>
      <c r="X47" s="118">
        <f t="shared" si="24"/>
        <v>-1.8101503759398483</v>
      </c>
      <c r="Y47" s="119">
        <f t="shared" si="24"/>
        <v>5.1714483577364447</v>
      </c>
      <c r="Z47" s="118">
        <f t="shared" si="24"/>
        <v>10.024202842873613</v>
      </c>
      <c r="AA47" s="119">
        <f t="shared" si="24"/>
        <v>2.7498036135113892</v>
      </c>
      <c r="AB47" s="118">
        <f t="shared" si="24"/>
        <v>1.0751213139231055</v>
      </c>
      <c r="AC47" s="119">
        <f t="shared" si="24"/>
        <v>2.1074561403508767</v>
      </c>
      <c r="AD47" s="118">
        <f t="shared" si="24"/>
        <v>8.2120518688024475</v>
      </c>
      <c r="AE47" s="119">
        <f t="shared" si="24"/>
        <v>4.3931276031806163</v>
      </c>
      <c r="AF47" s="118">
        <f t="shared" si="24"/>
        <v>7.0435571687840337</v>
      </c>
      <c r="AG47" s="119">
        <f t="shared" si="24"/>
        <v>0.81685633001422531</v>
      </c>
      <c r="AH47" s="118">
        <f t="shared" si="24"/>
        <v>3.0394736842105274</v>
      </c>
      <c r="AI47" s="119">
        <f t="shared" si="24"/>
        <v>-7.5065789473684248</v>
      </c>
      <c r="AJ47" s="118">
        <f t="shared" si="24"/>
        <v>-44</v>
      </c>
      <c r="AK47" s="119">
        <f t="shared" si="24"/>
        <v>-44</v>
      </c>
      <c r="AL47" s="118">
        <f t="shared" si="24"/>
        <v>1.7874337005304</v>
      </c>
      <c r="AM47" s="119">
        <f t="shared" si="24"/>
        <v>2.7105263157894726</v>
      </c>
      <c r="AN47" s="118">
        <f t="shared" si="24"/>
        <v>24.328947368421055</v>
      </c>
      <c r="AO47" s="119">
        <f t="shared" si="24"/>
        <v>33.494970070090176</v>
      </c>
      <c r="AP47" s="118">
        <f t="shared" si="24"/>
        <v>23.729708627119706</v>
      </c>
      <c r="AQ47" s="119">
        <f t="shared" si="24"/>
        <v>7.8766529867761008</v>
      </c>
      <c r="AR47" s="118">
        <f t="shared" si="24"/>
        <v>-4.351432378414394</v>
      </c>
      <c r="AS47" s="119">
        <f t="shared" si="24"/>
        <v>-3.5001719986233581E-2</v>
      </c>
      <c r="AT47" s="118">
        <f t="shared" si="24"/>
        <v>6.0021929824561369</v>
      </c>
      <c r="AU47" s="119" t="e">
        <f t="shared" si="24"/>
        <v>#N/A</v>
      </c>
      <c r="AV47" s="118" t="e">
        <f t="shared" si="24"/>
        <v>#N/A</v>
      </c>
      <c r="AW47" s="119" t="e">
        <f t="shared" si="24"/>
        <v>#N/A</v>
      </c>
      <c r="AX47" s="118" t="e">
        <f t="shared" si="24"/>
        <v>#N/A</v>
      </c>
      <c r="AY47" s="119" t="e">
        <f t="shared" si="24"/>
        <v>#N/A</v>
      </c>
      <c r="AZ47" s="118" t="e">
        <f t="shared" si="24"/>
        <v>#N/A</v>
      </c>
      <c r="BB47" s="103">
        <f>'SDR Patient and Stations'!BA10</f>
        <v>0</v>
      </c>
      <c r="BC47" s="104">
        <f>'SDR Patient and Stations'!BB10</f>
        <v>0</v>
      </c>
      <c r="BD47" s="103">
        <f>'SDR Patient and Stations'!BC10</f>
        <v>0</v>
      </c>
    </row>
    <row r="48" spans="2:56" x14ac:dyDescent="0.55000000000000004">
      <c r="B48" s="3"/>
      <c r="F48" s="3"/>
      <c r="G48" s="49"/>
      <c r="H48" s="52"/>
      <c r="I48" s="49"/>
      <c r="J48" s="52"/>
      <c r="K48" s="49"/>
      <c r="L48" s="52"/>
      <c r="M48" s="49"/>
      <c r="N48" s="52"/>
      <c r="O48" s="49"/>
      <c r="P48" s="52"/>
      <c r="Q48" s="49"/>
      <c r="R48" s="52"/>
      <c r="S48" s="49"/>
      <c r="T48" s="52"/>
      <c r="U48" s="49"/>
      <c r="V48" s="52"/>
      <c r="W48" s="49"/>
      <c r="X48" s="52"/>
      <c r="Y48" s="49"/>
      <c r="Z48" s="52"/>
      <c r="AA48" s="49"/>
      <c r="AB48" s="52"/>
      <c r="AC48" s="49"/>
      <c r="AD48" s="52"/>
      <c r="AE48" s="49"/>
      <c r="AF48" s="52"/>
      <c r="AG48" s="49"/>
      <c r="AH48" s="52"/>
      <c r="AI48" s="49"/>
      <c r="AJ48" s="52"/>
      <c r="AK48" s="49"/>
      <c r="AL48" s="52"/>
      <c r="AM48" s="49"/>
      <c r="AN48" s="52"/>
      <c r="AO48" s="49"/>
      <c r="AP48" s="52"/>
      <c r="AQ48" s="49"/>
      <c r="AR48" s="52"/>
      <c r="AS48" s="49"/>
      <c r="AT48" s="52"/>
      <c r="AU48" s="49"/>
      <c r="AV48" s="52"/>
      <c r="AW48" s="49"/>
      <c r="AX48" s="52"/>
      <c r="AY48" s="49"/>
      <c r="AZ48" s="52"/>
      <c r="BB48" s="49"/>
      <c r="BC48" s="52"/>
      <c r="BD48" s="49"/>
    </row>
    <row r="49" spans="2:56" s="19" customFormat="1" x14ac:dyDescent="0.55000000000000004">
      <c r="B49" s="25" t="s">
        <v>26</v>
      </c>
      <c r="F49" s="96">
        <v>0</v>
      </c>
      <c r="G49" s="71">
        <f>IF((((IF(AND(G24&gt;($F$1-0.00001),((G45-G26)&gt;0)),(G45-G26),0)))&gt;=10),10,(IF(AND(G24&gt;($F$1-0.00001),((G45-G26)&gt;0)),(G45-G26),0)))</f>
        <v>10</v>
      </c>
      <c r="H49" s="63">
        <f>IF((((IF(AND(H24&gt;($F$1-0.00001),((H45-H26)&gt;0)),(H45-H26),0)))&gt;=10),10,(IF(AND(H24&gt;($F$1-0.00001),((H45-H26)&gt;0)),(H45-H26),0)))</f>
        <v>10</v>
      </c>
      <c r="I49" s="71">
        <f t="shared" ref="I49:AZ49" si="25">IF((((IF(AND(I24&gt;($F$1-0.00001),((I45-I26)&gt;0)),(I45-I26),0)))&gt;=10),10,(IF(AND(I24&gt;($F$1-0.00001),((I45-I26)&gt;0)),(I45-I26),0)))</f>
        <v>2.3141977928692654</v>
      </c>
      <c r="J49" s="63">
        <f t="shared" si="25"/>
        <v>0</v>
      </c>
      <c r="K49" s="71">
        <f t="shared" si="25"/>
        <v>0</v>
      </c>
      <c r="L49" s="63">
        <f t="shared" si="25"/>
        <v>0</v>
      </c>
      <c r="M49" s="71">
        <f t="shared" si="25"/>
        <v>10</v>
      </c>
      <c r="N49" s="63">
        <f t="shared" si="25"/>
        <v>10</v>
      </c>
      <c r="O49" s="71">
        <f t="shared" si="25"/>
        <v>10</v>
      </c>
      <c r="P49" s="63">
        <f t="shared" si="25"/>
        <v>3.860567115463077</v>
      </c>
      <c r="Q49" s="71">
        <f t="shared" si="25"/>
        <v>6.6327842507030965</v>
      </c>
      <c r="R49" s="63">
        <f t="shared" si="25"/>
        <v>0</v>
      </c>
      <c r="S49" s="71">
        <f t="shared" si="25"/>
        <v>0</v>
      </c>
      <c r="T49" s="63">
        <f t="shared" si="25"/>
        <v>0</v>
      </c>
      <c r="U49" s="71">
        <f t="shared" si="25"/>
        <v>4.1146897093479993</v>
      </c>
      <c r="V49" s="63">
        <f t="shared" si="25"/>
        <v>0</v>
      </c>
      <c r="W49" s="71">
        <f t="shared" si="25"/>
        <v>3.1298714343109708</v>
      </c>
      <c r="X49" s="63">
        <f t="shared" si="25"/>
        <v>0</v>
      </c>
      <c r="Y49" s="71">
        <f t="shared" si="25"/>
        <v>5.1714483577364447</v>
      </c>
      <c r="Z49" s="63">
        <f t="shared" si="25"/>
        <v>10</v>
      </c>
      <c r="AA49" s="71">
        <f t="shared" si="25"/>
        <v>2.7498036135113892</v>
      </c>
      <c r="AB49" s="63">
        <f t="shared" si="25"/>
        <v>1.0751213139231055</v>
      </c>
      <c r="AC49" s="71">
        <f t="shared" si="25"/>
        <v>2.1074561403508767</v>
      </c>
      <c r="AD49" s="63">
        <f t="shared" si="25"/>
        <v>8.2120518688024475</v>
      </c>
      <c r="AE49" s="71">
        <f t="shared" si="25"/>
        <v>4.3931276031806163</v>
      </c>
      <c r="AF49" s="63">
        <f t="shared" si="25"/>
        <v>7.0435571687840337</v>
      </c>
      <c r="AG49" s="71">
        <f t="shared" si="25"/>
        <v>0.81685633001422531</v>
      </c>
      <c r="AH49" s="63">
        <f t="shared" si="25"/>
        <v>3.0394736842105274</v>
      </c>
      <c r="AI49" s="71">
        <f t="shared" si="25"/>
        <v>0</v>
      </c>
      <c r="AJ49" s="63">
        <f t="shared" si="25"/>
        <v>0</v>
      </c>
      <c r="AK49" s="71">
        <f t="shared" si="25"/>
        <v>0</v>
      </c>
      <c r="AL49" s="63">
        <f t="shared" si="25"/>
        <v>1.7874337005304</v>
      </c>
      <c r="AM49" s="71">
        <f t="shared" si="25"/>
        <v>2.7105263157894726</v>
      </c>
      <c r="AN49" s="63">
        <f t="shared" si="25"/>
        <v>10</v>
      </c>
      <c r="AO49" s="71">
        <f t="shared" si="25"/>
        <v>10</v>
      </c>
      <c r="AP49" s="63">
        <f t="shared" si="25"/>
        <v>10</v>
      </c>
      <c r="AQ49" s="71">
        <f t="shared" si="25"/>
        <v>7.8766529867761008</v>
      </c>
      <c r="AR49" s="63">
        <f t="shared" si="25"/>
        <v>0</v>
      </c>
      <c r="AS49" s="71">
        <f t="shared" si="25"/>
        <v>0</v>
      </c>
      <c r="AT49" s="63">
        <f t="shared" si="25"/>
        <v>6.0021929824561369</v>
      </c>
      <c r="AU49" s="71" t="e">
        <f t="shared" si="25"/>
        <v>#N/A</v>
      </c>
      <c r="AV49" s="63" t="e">
        <f t="shared" si="25"/>
        <v>#N/A</v>
      </c>
      <c r="AW49" s="71" t="e">
        <f t="shared" si="25"/>
        <v>#N/A</v>
      </c>
      <c r="AX49" s="63" t="e">
        <f t="shared" si="25"/>
        <v>#N/A</v>
      </c>
      <c r="AY49" s="71" t="e">
        <f t="shared" si="25"/>
        <v>#N/A</v>
      </c>
      <c r="AZ49" s="63" t="e">
        <f t="shared" si="25"/>
        <v>#N/A</v>
      </c>
      <c r="BB49" s="71" t="e">
        <f t="shared" ref="BB49:BD49" si="26">BB45-BB47</f>
        <v>#N/A</v>
      </c>
      <c r="BC49" s="63" t="e">
        <f t="shared" si="26"/>
        <v>#N/A</v>
      </c>
      <c r="BD49" s="71" t="e">
        <f t="shared" si="26"/>
        <v>#N/A</v>
      </c>
    </row>
    <row r="50" spans="2:56" x14ac:dyDescent="0.55000000000000004">
      <c r="L50"/>
      <c r="M50" s="19"/>
      <c r="O50" s="19"/>
      <c r="Q50" s="19"/>
      <c r="S50" s="19"/>
      <c r="U50" s="19"/>
      <c r="W50" s="19"/>
      <c r="Y50" s="19"/>
      <c r="AA50" s="19"/>
      <c r="AC50" s="19"/>
      <c r="AE50" s="19"/>
      <c r="AG50" s="19"/>
      <c r="AI50" s="19"/>
      <c r="AK50" s="19"/>
      <c r="AM50" s="19"/>
      <c r="AO50" s="19"/>
      <c r="AQ50" s="19"/>
      <c r="AS50" s="19"/>
      <c r="AU50" s="19"/>
      <c r="AW50" s="19"/>
      <c r="AY50" s="19"/>
    </row>
  </sheetData>
  <mergeCells count="4">
    <mergeCell ref="A27:B27"/>
    <mergeCell ref="A28:B28"/>
    <mergeCell ref="A29:B29"/>
    <mergeCell ref="A26:E26"/>
  </mergeCells>
  <conditionalFormatting sqref="G36:J36 G38:J38 G40:J40 G43:J43 G45:J45 G49:J49">
    <cfRule type="expression" dxfId="34" priority="5" stopIfTrue="1">
      <formula>ISERROR</formula>
    </cfRule>
  </conditionalFormatting>
  <conditionalFormatting sqref="BB36:BD36 BB38:BD38 BB40:BD40 BB43:BD43 BB45:BD45 BB49:BD49">
    <cfRule type="expression" dxfId="33" priority="4" stopIfTrue="1">
      <formula>ISERROR</formula>
    </cfRule>
  </conditionalFormatting>
  <conditionalFormatting sqref="K36 K38 K40 K43 K45 K49">
    <cfRule type="expression" dxfId="32" priority="3" stopIfTrue="1">
      <formula>ISERROR</formula>
    </cfRule>
  </conditionalFormatting>
  <conditionalFormatting sqref="L36 N36 P36 R36 T36 V36 X36 Z36 AB36 AD36 AF36 AH36 AJ36 AL36 AN36 AP36 AR36 AT36 AV36 AX36 AZ36 L38 N38 P38 R38 T38 V38 X38 Z38 AB38 AD38 AF38 AH38 AJ38 AL38 AN38 AP38 AR38 AT38 AV38 AX38 AZ38 L40 N40 P40 R40 T40 V40 X40 Z40 AB40 AD40 AF40 AH40 AJ40 AL40 AN40 AP40 AR40 AT40 AV40 AX40 AZ40 L43 N43 P43 R43 T43 V43 X43 Z43 AB43 AD43 AF43 AH43 AJ43 AL43 AN43 AP43 AR43 AT43 AV43 AX43 AZ43 L45 N45 P45 R45 T45 V45 X45 Z45 AB45 AD45 AF45 AH45 AJ45 AL45 AN45 AP45 AR45 AT45 AV45 AX45 AZ45 L49 N49 P49 R49 T49 V49 X49 Z49 AB49 AD49 AF49 AH49 AJ49 AL49 AN49 AP49 AR49 AT49 AV49 AX49 AZ49">
    <cfRule type="expression" dxfId="31" priority="2" stopIfTrue="1">
      <formula>ISERROR</formula>
    </cfRule>
  </conditionalFormatting>
  <conditionalFormatting sqref="M36 O36 Q36 S36 U36 W36 Y36 AA36 AC36 AE36 AG36 AI36 AK36 AM36 AO36 AQ36 AS36 AU36 AW36 AY36 M38 O38 Q38 S38 U38 W38 Y38 AA38 AC38 AE38 AG38 AI38 AK38 AM38 AO38 AQ38 AS38 AU38 AW38 AY38 M40 O40 Q40 S40 U40 W40 Y40 AA40 AC40 AE40 AG40 AI40 AK40 AM40 AO40 AQ40 AS40 AU40 AW40 AY40 M43 O43 Q43 S43 U43 W43 Y43 AA43 AC43 AE43 AG43 AI43 AK43 AM43 AO43 AQ43 AS43 AU43 AW43 AY43 M45 O45 Q45 S45 U45 W45 Y45 AA45 AC45 AE45 AG45 AI45 AK45 AM45 AO45 AQ45 AS45 AU45 AW45 AY45 M49 O49 Q49 S49 U49 W49 Y49 AA49 AC49 AE49 AG49 AI49 AK49 AM49 AO49 AQ49 AS49 AU49 AW49 AY49">
    <cfRule type="expression" dxfId="30" priority="1" stopIfTrue="1">
      <formula>ISERROR</formula>
    </cfRule>
  </conditionalFormatting>
  <dataValidations count="1">
    <dataValidation type="list" allowBlank="1" showInputMessage="1" showErrorMessage="1" sqref="F41:AZ41">
      <formula1>$C$3:$C$5</formula1>
    </dataValidation>
  </dataValidations>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Instructions</vt:lpstr>
      <vt:lpstr>SDR Patient and Stations</vt:lpstr>
      <vt:lpstr>Overall Comparison</vt:lpstr>
      <vt:lpstr>Historic Facility Need SDR</vt:lpstr>
      <vt:lpstr>SMFP Facility Need 3.20 PPS</vt:lpstr>
      <vt:lpstr>SMFP Facility Need 3.16 PPS</vt:lpstr>
      <vt:lpstr>SMFP Facility Need 3.12 PPS</vt:lpstr>
      <vt:lpstr>SMFP Facility Need 3.08 PPS</vt:lpstr>
      <vt:lpstr>SMFP Facility Need 3.04 PPS</vt:lpstr>
      <vt:lpstr>SMFP Facility Need 3.00 PPS</vt:lpstr>
      <vt:lpstr>SMFP Facility Need 2.96 PPS</vt:lpstr>
      <vt:lpstr>SMFP Facility Need 2.92 PPS</vt:lpstr>
      <vt:lpstr>SMFP Facility Need 2.88 PPS</vt:lpstr>
      <vt:lpstr>SMFP Facility Need 2.84 PPS</vt:lpstr>
      <vt:lpstr>SMFP Facility Need 2.80 PPS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NC DHSR SHCC: HPKC</dc:title>
  <dc:creator>N.C. State Health Coordinating Council</dc:creator>
  <cp:lastModifiedBy>Glendening, Erin</cp:lastModifiedBy>
  <dcterms:created xsi:type="dcterms:W3CDTF">2018-12-19T17:30:34Z</dcterms:created>
  <dcterms:modified xsi:type="dcterms:W3CDTF">2019-01-28T21:22:31Z</dcterms:modified>
</cp:coreProperties>
</file>